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465" yWindow="765" windowWidth="14700" windowHeight="7080" tabRatio="819" activeTab="5"/>
  </bookViews>
  <sheets>
    <sheet name="Capa" sheetId="1" r:id="rId1"/>
    <sheet name="Funcionalidades" sheetId="2" r:id="rId2"/>
    <sheet name="Fator de Ajuste" sheetId="3" r:id="rId3"/>
    <sheet name="Relatório" sheetId="4" r:id="rId4"/>
    <sheet name="Base" sheetId="9" r:id="rId5"/>
    <sheet name="Esforço" sheetId="11" r:id="rId6"/>
    <sheet name="Sumário" sheetId="5" r:id="rId7"/>
    <sheet name="Resumo Geral" sheetId="7" r:id="rId8"/>
  </sheets>
  <externalReferences>
    <externalReference r:id="rId9"/>
  </externalReferences>
  <definedNames>
    <definedName name="Ambiente">Capa!$C$45</definedName>
    <definedName name="_xlnm.Print_Area" localSheetId="0">Capa!$A$1:$I$34</definedName>
    <definedName name="_xlnm.Print_Area" localSheetId="1">Funcionalidades!$B$9:$J$83</definedName>
    <definedName name="CF">Funcionalidades!$G$10:$G$961</definedName>
    <definedName name="CFP">Sumário!$I$58</definedName>
    <definedName name="CFPS">Base!$G$7:$G$8</definedName>
    <definedName name="DataContagem">Capa!$F$15</definedName>
    <definedName name="DFP">Sumário!$C$67</definedName>
    <definedName name="Documentação">Capa!$B$28</definedName>
    <definedName name="EscopoDaContagem">Capa!$B$22</definedName>
    <definedName name="Excel_BuiltIn__FilterDatabase_1">Capa!$B$12:$C$12</definedName>
    <definedName name="FaseProjeto">Capa!$C$14</definedName>
    <definedName name="Identificador">Capa!$E$14</definedName>
    <definedName name="ListaExperiencia">Base!$D$7:$D$9</definedName>
    <definedName name="ListaExperienciaAnos">Base!$E$7:$E$10</definedName>
    <definedName name="ListaFaseProjeto">Base!$C$16:$C$22</definedName>
    <definedName name="ListaMetodo">Base!$C$7:$C$10</definedName>
    <definedName name="ListaNivelDetalhe">Base!$B$7:$B$11</definedName>
    <definedName name="ListaResponsavel">Base!$D$16:$D$18</definedName>
    <definedName name="ListaTipoContagem">Base!$A$7:$A$9</definedName>
    <definedName name="Maturidade">Capa!$C$46</definedName>
    <definedName name="Metodo">Capa!$F$12</definedName>
    <definedName name="NivelDetalhe">Capa!$C$13</definedName>
    <definedName name="NomeCliente">Capa!$C$6</definedName>
    <definedName name="NomeDepartamento">Capa!$F$7</definedName>
    <definedName name="NomeProjeto">Capa!$F$6</definedName>
    <definedName name="NomeSolicitante">Capa!$C$7</definedName>
    <definedName name="Observações">Capa!$B$34</definedName>
    <definedName name="PFNA">Sumário!$I$50</definedName>
    <definedName name="PropositoDaContagem">Capa!$B$16</definedName>
    <definedName name="Responsavel">Capa!$C$8</definedName>
    <definedName name="Tamanho">[1]Contagem!$H$14</definedName>
    <definedName name="Tipo_de_Contagem">Capa!$C$47</definedName>
    <definedName name="TipoContagem">Capa!$C$12</definedName>
    <definedName name="UFP">Sumário!$I$57</definedName>
    <definedName name="UtilizacaoHistorico">Base!$F$7:$F$8</definedName>
    <definedName name="VAF">'Fator de Ajuste'!$G$28</definedName>
  </definedNames>
  <calcPr calcId="145621"/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B26" i="9"/>
  <c r="B27" i="9"/>
  <c r="B28" i="9"/>
  <c r="B25" i="9"/>
  <c r="B30" i="9"/>
  <c r="C7" i="4"/>
  <c r="H14" i="2"/>
  <c r="G14" i="2" s="1"/>
  <c r="H15" i="2"/>
  <c r="H16" i="2"/>
  <c r="G16" i="2" s="1"/>
  <c r="H17" i="2"/>
  <c r="H18" i="2"/>
  <c r="G18" i="2"/>
  <c r="H19" i="2"/>
  <c r="H20" i="2"/>
  <c r="G20" i="2" s="1"/>
  <c r="H21" i="2"/>
  <c r="H22" i="2"/>
  <c r="G22" i="2"/>
  <c r="H23" i="2"/>
  <c r="H24" i="2"/>
  <c r="G24" i="2" s="1"/>
  <c r="H25" i="2"/>
  <c r="H26" i="2"/>
  <c r="G26" i="2"/>
  <c r="H27" i="2"/>
  <c r="H28" i="2"/>
  <c r="G28" i="2" s="1"/>
  <c r="H29" i="2"/>
  <c r="H30" i="2"/>
  <c r="G30" i="2"/>
  <c r="H31" i="2"/>
  <c r="H32" i="2"/>
  <c r="G32" i="2" s="1"/>
  <c r="H33" i="2"/>
  <c r="H34" i="2"/>
  <c r="G34" i="2"/>
  <c r="H35" i="2"/>
  <c r="G27" i="3"/>
  <c r="G28" i="3" s="1"/>
  <c r="C19" i="4" s="1"/>
  <c r="F15" i="11"/>
  <c r="C7" i="11"/>
  <c r="C6" i="11"/>
  <c r="D76" i="9"/>
  <c r="D75" i="9"/>
  <c r="D74" i="9"/>
  <c r="E74" i="9"/>
  <c r="F74" i="9"/>
  <c r="E75" i="9"/>
  <c r="F75" i="9"/>
  <c r="E76" i="9"/>
  <c r="F76" i="9"/>
  <c r="I13" i="9"/>
  <c r="H41" i="2"/>
  <c r="G41" i="2" s="1"/>
  <c r="H40" i="2"/>
  <c r="G40" i="2" s="1"/>
  <c r="H39" i="2"/>
  <c r="G39" i="2" s="1"/>
  <c r="H38" i="2"/>
  <c r="G38" i="2" s="1"/>
  <c r="H37" i="2"/>
  <c r="G37" i="2" s="1"/>
  <c r="H36" i="2"/>
  <c r="G36" i="2" s="1"/>
  <c r="C28" i="11"/>
  <c r="C27" i="11"/>
  <c r="C26" i="11"/>
  <c r="C25" i="11"/>
  <c r="C24" i="11"/>
  <c r="C18" i="11"/>
  <c r="I14" i="2"/>
  <c r="I16" i="2"/>
  <c r="I18" i="2"/>
  <c r="I20" i="2"/>
  <c r="I22" i="2"/>
  <c r="I24" i="2"/>
  <c r="I26" i="2"/>
  <c r="I28" i="2"/>
  <c r="I30" i="2"/>
  <c r="I32" i="2"/>
  <c r="I34" i="2"/>
  <c r="I37" i="2"/>
  <c r="I39" i="2"/>
  <c r="I41" i="2"/>
  <c r="H42" i="2"/>
  <c r="I42" i="2" s="1"/>
  <c r="G42" i="2"/>
  <c r="H43" i="2"/>
  <c r="I43" i="2"/>
  <c r="G43" i="2"/>
  <c r="H44" i="2"/>
  <c r="H45" i="2"/>
  <c r="I45" i="2"/>
  <c r="G45" i="2"/>
  <c r="H46" i="2"/>
  <c r="I46" i="2" s="1"/>
  <c r="H47" i="2"/>
  <c r="I47" i="2" s="1"/>
  <c r="G47" i="2"/>
  <c r="H48" i="2"/>
  <c r="H49" i="2"/>
  <c r="I49" i="2" s="1"/>
  <c r="G49" i="2"/>
  <c r="H50" i="2"/>
  <c r="I50" i="2" s="1"/>
  <c r="G50" i="2"/>
  <c r="H51" i="2"/>
  <c r="I51" i="2"/>
  <c r="G51" i="2"/>
  <c r="H52" i="2"/>
  <c r="H53" i="2"/>
  <c r="I53" i="2"/>
  <c r="G53" i="2"/>
  <c r="H54" i="2"/>
  <c r="I54" i="2" s="1"/>
  <c r="H55" i="2"/>
  <c r="I55" i="2" s="1"/>
  <c r="G55" i="2"/>
  <c r="H56" i="2"/>
  <c r="H57" i="2"/>
  <c r="I57" i="2" s="1"/>
  <c r="G57" i="2"/>
  <c r="H58" i="2"/>
  <c r="I58" i="2" s="1"/>
  <c r="G58" i="2"/>
  <c r="H59" i="2"/>
  <c r="I59" i="2"/>
  <c r="G59" i="2"/>
  <c r="H60" i="2"/>
  <c r="H61" i="2"/>
  <c r="I61" i="2"/>
  <c r="G61" i="2"/>
  <c r="H62" i="2"/>
  <c r="I62" i="2" s="1"/>
  <c r="H63" i="2"/>
  <c r="I63" i="2" s="1"/>
  <c r="G63" i="2"/>
  <c r="H64" i="2"/>
  <c r="H65" i="2"/>
  <c r="I65" i="2" s="1"/>
  <c r="G65" i="2"/>
  <c r="H66" i="2"/>
  <c r="I66" i="2" s="1"/>
  <c r="G66" i="2"/>
  <c r="H67" i="2"/>
  <c r="I67" i="2"/>
  <c r="G67" i="2"/>
  <c r="H68" i="2"/>
  <c r="H69" i="2"/>
  <c r="I69" i="2"/>
  <c r="G69" i="2"/>
  <c r="H70" i="2"/>
  <c r="I70" i="2" s="1"/>
  <c r="H71" i="2"/>
  <c r="I71" i="2" s="1"/>
  <c r="G71" i="2"/>
  <c r="H72" i="2"/>
  <c r="H73" i="2"/>
  <c r="I73" i="2" s="1"/>
  <c r="G73" i="2"/>
  <c r="H74" i="2"/>
  <c r="I74" i="2" s="1"/>
  <c r="G74" i="2"/>
  <c r="H75" i="2"/>
  <c r="I75" i="2"/>
  <c r="G75" i="2"/>
  <c r="H76" i="2"/>
  <c r="H77" i="2"/>
  <c r="I77" i="2"/>
  <c r="G77" i="2"/>
  <c r="H78" i="2"/>
  <c r="I78" i="2" s="1"/>
  <c r="H79" i="2"/>
  <c r="I79" i="2" s="1"/>
  <c r="G79" i="2"/>
  <c r="H80" i="2"/>
  <c r="H81" i="2"/>
  <c r="I81" i="2" s="1"/>
  <c r="G81" i="2"/>
  <c r="H82" i="2"/>
  <c r="I82" i="2" s="1"/>
  <c r="G82" i="2"/>
  <c r="H83" i="2"/>
  <c r="I83" i="2"/>
  <c r="G83" i="2"/>
  <c r="H84" i="2"/>
  <c r="H85" i="2"/>
  <c r="I85" i="2"/>
  <c r="G85" i="2"/>
  <c r="H86" i="2"/>
  <c r="I86" i="2" s="1"/>
  <c r="H87" i="2"/>
  <c r="I87" i="2" s="1"/>
  <c r="G87" i="2"/>
  <c r="H88" i="2"/>
  <c r="H89" i="2"/>
  <c r="I89" i="2" s="1"/>
  <c r="G89" i="2"/>
  <c r="H90" i="2"/>
  <c r="I90" i="2" s="1"/>
  <c r="G90" i="2"/>
  <c r="H91" i="2"/>
  <c r="I91" i="2"/>
  <c r="G91" i="2"/>
  <c r="H92" i="2"/>
  <c r="H93" i="2"/>
  <c r="I93" i="2"/>
  <c r="G93" i="2"/>
  <c r="H94" i="2"/>
  <c r="I94" i="2" s="1"/>
  <c r="H95" i="2"/>
  <c r="I95" i="2" s="1"/>
  <c r="G95" i="2"/>
  <c r="H96" i="2"/>
  <c r="H97" i="2"/>
  <c r="I97" i="2" s="1"/>
  <c r="G97" i="2"/>
  <c r="H98" i="2"/>
  <c r="I98" i="2" s="1"/>
  <c r="G98" i="2"/>
  <c r="H99" i="2"/>
  <c r="I99" i="2"/>
  <c r="G99" i="2"/>
  <c r="H100" i="2"/>
  <c r="H101" i="2"/>
  <c r="I101" i="2"/>
  <c r="G101" i="2"/>
  <c r="H102" i="2"/>
  <c r="H103" i="2"/>
  <c r="I103" i="2" s="1"/>
  <c r="G103" i="2"/>
  <c r="H104" i="2"/>
  <c r="H105" i="2"/>
  <c r="I105" i="2" s="1"/>
  <c r="H106" i="2"/>
  <c r="I106" i="2" s="1"/>
  <c r="G106" i="2"/>
  <c r="H107" i="2"/>
  <c r="I107" i="2"/>
  <c r="G107" i="2"/>
  <c r="H108" i="2"/>
  <c r="H109" i="2"/>
  <c r="I109" i="2"/>
  <c r="G109" i="2"/>
  <c r="H110" i="2"/>
  <c r="H111" i="2"/>
  <c r="I111" i="2" s="1"/>
  <c r="H112" i="2"/>
  <c r="H113" i="2"/>
  <c r="I113" i="2" s="1"/>
  <c r="G113" i="2"/>
  <c r="H114" i="2"/>
  <c r="I114" i="2" s="1"/>
  <c r="G114" i="2"/>
  <c r="H115" i="2"/>
  <c r="I115" i="2"/>
  <c r="G115" i="2"/>
  <c r="H116" i="2"/>
  <c r="H117" i="2"/>
  <c r="I117" i="2"/>
  <c r="G117" i="2"/>
  <c r="H118" i="2"/>
  <c r="H119" i="2"/>
  <c r="I119" i="2" s="1"/>
  <c r="G119" i="2"/>
  <c r="H120" i="2"/>
  <c r="H121" i="2"/>
  <c r="I121" i="2" s="1"/>
  <c r="H122" i="2"/>
  <c r="I122" i="2" s="1"/>
  <c r="G122" i="2"/>
  <c r="H123" i="2"/>
  <c r="I123" i="2"/>
  <c r="G123" i="2"/>
  <c r="H124" i="2"/>
  <c r="H125" i="2"/>
  <c r="I125" i="2"/>
  <c r="G125" i="2"/>
  <c r="H126" i="2"/>
  <c r="H127" i="2"/>
  <c r="I127" i="2" s="1"/>
  <c r="H128" i="2"/>
  <c r="H129" i="2"/>
  <c r="I129" i="2" s="1"/>
  <c r="G129" i="2"/>
  <c r="H130" i="2"/>
  <c r="I130" i="2" s="1"/>
  <c r="G130" i="2"/>
  <c r="H131" i="2"/>
  <c r="I131" i="2"/>
  <c r="G131" i="2"/>
  <c r="H132" i="2"/>
  <c r="H133" i="2"/>
  <c r="I133" i="2"/>
  <c r="G133" i="2"/>
  <c r="H134" i="2"/>
  <c r="H135" i="2"/>
  <c r="I135" i="2" s="1"/>
  <c r="G135" i="2"/>
  <c r="H136" i="2"/>
  <c r="H137" i="2"/>
  <c r="I137" i="2" s="1"/>
  <c r="H138" i="2"/>
  <c r="I138" i="2" s="1"/>
  <c r="G138" i="2"/>
  <c r="H139" i="2"/>
  <c r="I139" i="2"/>
  <c r="G139" i="2"/>
  <c r="H140" i="2"/>
  <c r="H141" i="2"/>
  <c r="I141" i="2"/>
  <c r="G141" i="2"/>
  <c r="H142" i="2"/>
  <c r="H143" i="2"/>
  <c r="I143" i="2" s="1"/>
  <c r="H144" i="2"/>
  <c r="H145" i="2"/>
  <c r="I145" i="2" s="1"/>
  <c r="G145" i="2"/>
  <c r="H146" i="2"/>
  <c r="I146" i="2" s="1"/>
  <c r="G146" i="2"/>
  <c r="H147" i="2"/>
  <c r="I147" i="2"/>
  <c r="G147" i="2"/>
  <c r="H148" i="2"/>
  <c r="H149" i="2"/>
  <c r="I149" i="2"/>
  <c r="G149" i="2"/>
  <c r="H150" i="2"/>
  <c r="H151" i="2"/>
  <c r="I151" i="2"/>
  <c r="G151" i="2"/>
  <c r="H152" i="2"/>
  <c r="H153" i="2"/>
  <c r="I153" i="2"/>
  <c r="G153" i="2"/>
  <c r="H154" i="2"/>
  <c r="I154" i="2" s="1"/>
  <c r="H155" i="2"/>
  <c r="I155" i="2" s="1"/>
  <c r="G155" i="2"/>
  <c r="H156" i="2"/>
  <c r="H157" i="2"/>
  <c r="I157" i="2" s="1"/>
  <c r="G157" i="2"/>
  <c r="H158" i="2"/>
  <c r="I158" i="2" s="1"/>
  <c r="G158" i="2"/>
  <c r="H159" i="2"/>
  <c r="I159" i="2"/>
  <c r="G159" i="2"/>
  <c r="H160" i="2"/>
  <c r="H161" i="2"/>
  <c r="I161" i="2"/>
  <c r="G161" i="2"/>
  <c r="H162" i="2"/>
  <c r="I162" i="2" s="1"/>
  <c r="H163" i="2"/>
  <c r="I163" i="2" s="1"/>
  <c r="G163" i="2"/>
  <c r="H164" i="2"/>
  <c r="H165" i="2"/>
  <c r="I165" i="2" s="1"/>
  <c r="G165" i="2"/>
  <c r="H166" i="2"/>
  <c r="I166" i="2" s="1"/>
  <c r="G166" i="2"/>
  <c r="H167" i="2"/>
  <c r="I167" i="2"/>
  <c r="G167" i="2"/>
  <c r="H168" i="2"/>
  <c r="H169" i="2"/>
  <c r="I169" i="2"/>
  <c r="G169" i="2"/>
  <c r="H170" i="2"/>
  <c r="I170" i="2" s="1"/>
  <c r="H171" i="2"/>
  <c r="I171" i="2" s="1"/>
  <c r="G171" i="2"/>
  <c r="H172" i="2"/>
  <c r="H173" i="2"/>
  <c r="I173" i="2" s="1"/>
  <c r="G173" i="2"/>
  <c r="H174" i="2"/>
  <c r="I174" i="2" s="1"/>
  <c r="G174" i="2"/>
  <c r="H175" i="2"/>
  <c r="I175" i="2"/>
  <c r="G175" i="2"/>
  <c r="H176" i="2"/>
  <c r="H177" i="2"/>
  <c r="I177" i="2"/>
  <c r="G177" i="2"/>
  <c r="H178" i="2"/>
  <c r="I178" i="2" s="1"/>
  <c r="H179" i="2"/>
  <c r="I179" i="2" s="1"/>
  <c r="G179" i="2"/>
  <c r="H180" i="2"/>
  <c r="H181" i="2"/>
  <c r="I181" i="2" s="1"/>
  <c r="G181" i="2"/>
  <c r="H182" i="2"/>
  <c r="I182" i="2" s="1"/>
  <c r="G182" i="2"/>
  <c r="H183" i="2"/>
  <c r="I183" i="2"/>
  <c r="G183" i="2"/>
  <c r="H184" i="2"/>
  <c r="H185" i="2"/>
  <c r="I185" i="2"/>
  <c r="G185" i="2"/>
  <c r="H186" i="2"/>
  <c r="I186" i="2" s="1"/>
  <c r="H187" i="2"/>
  <c r="I187" i="2" s="1"/>
  <c r="G187" i="2"/>
  <c r="H188" i="2"/>
  <c r="H189" i="2"/>
  <c r="I189" i="2" s="1"/>
  <c r="G189" i="2"/>
  <c r="H190" i="2"/>
  <c r="I190" i="2" s="1"/>
  <c r="G190" i="2"/>
  <c r="H191" i="2"/>
  <c r="I191" i="2"/>
  <c r="G191" i="2"/>
  <c r="H192" i="2"/>
  <c r="H193" i="2"/>
  <c r="I193" i="2"/>
  <c r="G193" i="2"/>
  <c r="H194" i="2"/>
  <c r="I194" i="2" s="1"/>
  <c r="H195" i="2"/>
  <c r="I195" i="2" s="1"/>
  <c r="G195" i="2"/>
  <c r="H196" i="2"/>
  <c r="H197" i="2"/>
  <c r="I197" i="2" s="1"/>
  <c r="G197" i="2"/>
  <c r="H198" i="2"/>
  <c r="I198" i="2" s="1"/>
  <c r="G198" i="2"/>
  <c r="H199" i="2"/>
  <c r="I199" i="2"/>
  <c r="G199" i="2"/>
  <c r="H200" i="2"/>
  <c r="H201" i="2"/>
  <c r="I201" i="2"/>
  <c r="G201" i="2"/>
  <c r="H202" i="2"/>
  <c r="I202" i="2" s="1"/>
  <c r="H203" i="2"/>
  <c r="I203" i="2" s="1"/>
  <c r="G203" i="2"/>
  <c r="H204" i="2"/>
  <c r="H205" i="2"/>
  <c r="I205" i="2" s="1"/>
  <c r="G205" i="2"/>
  <c r="H206" i="2"/>
  <c r="I206" i="2" s="1"/>
  <c r="G206" i="2"/>
  <c r="H207" i="2"/>
  <c r="I207" i="2"/>
  <c r="G207" i="2"/>
  <c r="H208" i="2"/>
  <c r="H209" i="2"/>
  <c r="I209" i="2"/>
  <c r="G209" i="2"/>
  <c r="H210" i="2"/>
  <c r="I210" i="2" s="1"/>
  <c r="H211" i="2"/>
  <c r="I211" i="2" s="1"/>
  <c r="G211" i="2"/>
  <c r="H212" i="2"/>
  <c r="H213" i="2"/>
  <c r="I213" i="2" s="1"/>
  <c r="G213" i="2"/>
  <c r="H214" i="2"/>
  <c r="I214" i="2" s="1"/>
  <c r="G214" i="2"/>
  <c r="H215" i="2"/>
  <c r="I215" i="2"/>
  <c r="G215" i="2"/>
  <c r="H216" i="2"/>
  <c r="H217" i="2"/>
  <c r="I217" i="2"/>
  <c r="G217" i="2"/>
  <c r="H218" i="2"/>
  <c r="I218" i="2" s="1"/>
  <c r="H219" i="2"/>
  <c r="I219" i="2" s="1"/>
  <c r="G219" i="2"/>
  <c r="H220" i="2"/>
  <c r="H221" i="2"/>
  <c r="I221" i="2" s="1"/>
  <c r="G221" i="2"/>
  <c r="H222" i="2"/>
  <c r="I222" i="2" s="1"/>
  <c r="G222" i="2"/>
  <c r="H223" i="2"/>
  <c r="I223" i="2"/>
  <c r="G223" i="2"/>
  <c r="H224" i="2"/>
  <c r="H225" i="2"/>
  <c r="I225" i="2"/>
  <c r="G225" i="2"/>
  <c r="H226" i="2"/>
  <c r="I226" i="2" s="1"/>
  <c r="H227" i="2"/>
  <c r="I227" i="2" s="1"/>
  <c r="G227" i="2"/>
  <c r="H228" i="2"/>
  <c r="H229" i="2"/>
  <c r="I229" i="2" s="1"/>
  <c r="G229" i="2"/>
  <c r="H230" i="2"/>
  <c r="I230" i="2" s="1"/>
  <c r="G230" i="2"/>
  <c r="H231" i="2"/>
  <c r="I231" i="2"/>
  <c r="G231" i="2"/>
  <c r="H232" i="2"/>
  <c r="H233" i="2"/>
  <c r="I233" i="2"/>
  <c r="G233" i="2"/>
  <c r="H234" i="2"/>
  <c r="I234" i="2" s="1"/>
  <c r="H235" i="2"/>
  <c r="I235" i="2" s="1"/>
  <c r="G235" i="2"/>
  <c r="H236" i="2"/>
  <c r="H237" i="2"/>
  <c r="I237" i="2" s="1"/>
  <c r="G237" i="2"/>
  <c r="H238" i="2"/>
  <c r="I238" i="2" s="1"/>
  <c r="G238" i="2"/>
  <c r="H239" i="2"/>
  <c r="I239" i="2"/>
  <c r="G239" i="2"/>
  <c r="H240" i="2"/>
  <c r="H241" i="2"/>
  <c r="I241" i="2"/>
  <c r="G241" i="2"/>
  <c r="H242" i="2"/>
  <c r="I242" i="2" s="1"/>
  <c r="H243" i="2"/>
  <c r="I243" i="2" s="1"/>
  <c r="G243" i="2"/>
  <c r="H244" i="2"/>
  <c r="H245" i="2"/>
  <c r="I245" i="2" s="1"/>
  <c r="G245" i="2"/>
  <c r="H246" i="2"/>
  <c r="I246" i="2" s="1"/>
  <c r="G246" i="2"/>
  <c r="H247" i="2"/>
  <c r="I247" i="2"/>
  <c r="G247" i="2"/>
  <c r="H248" i="2"/>
  <c r="H249" i="2"/>
  <c r="I249" i="2"/>
  <c r="G249" i="2"/>
  <c r="H250" i="2"/>
  <c r="I250" i="2" s="1"/>
  <c r="H251" i="2"/>
  <c r="I251" i="2" s="1"/>
  <c r="G251" i="2"/>
  <c r="H252" i="2"/>
  <c r="H253" i="2"/>
  <c r="I253" i="2" s="1"/>
  <c r="G253" i="2"/>
  <c r="H254" i="2"/>
  <c r="I254" i="2" s="1"/>
  <c r="G254" i="2"/>
  <c r="H255" i="2"/>
  <c r="I255" i="2"/>
  <c r="G255" i="2"/>
  <c r="H256" i="2"/>
  <c r="H257" i="2"/>
  <c r="I257" i="2"/>
  <c r="G257" i="2"/>
  <c r="H258" i="2"/>
  <c r="I258" i="2" s="1"/>
  <c r="H259" i="2"/>
  <c r="I259" i="2" s="1"/>
  <c r="G259" i="2"/>
  <c r="H260" i="2"/>
  <c r="H261" i="2"/>
  <c r="I261" i="2" s="1"/>
  <c r="G261" i="2"/>
  <c r="H262" i="2"/>
  <c r="I262" i="2" s="1"/>
  <c r="G262" i="2"/>
  <c r="H263" i="2"/>
  <c r="I263" i="2"/>
  <c r="G263" i="2"/>
  <c r="H264" i="2"/>
  <c r="H265" i="2"/>
  <c r="I265" i="2"/>
  <c r="G265" i="2"/>
  <c r="H266" i="2"/>
  <c r="I266" i="2" s="1"/>
  <c r="H267" i="2"/>
  <c r="I267" i="2" s="1"/>
  <c r="G267" i="2"/>
  <c r="H268" i="2"/>
  <c r="H269" i="2"/>
  <c r="I269" i="2" s="1"/>
  <c r="G269" i="2"/>
  <c r="H270" i="2"/>
  <c r="I270" i="2" s="1"/>
  <c r="G270" i="2"/>
  <c r="H271" i="2"/>
  <c r="I271" i="2"/>
  <c r="G271" i="2"/>
  <c r="H272" i="2"/>
  <c r="H273" i="2"/>
  <c r="I273" i="2" s="1"/>
  <c r="G273" i="2"/>
  <c r="H274" i="2"/>
  <c r="I274" i="2" s="1"/>
  <c r="G274" i="2"/>
  <c r="H275" i="2"/>
  <c r="I275" i="2"/>
  <c r="G275" i="2"/>
  <c r="H276" i="2"/>
  <c r="G276" i="2" s="1"/>
  <c r="H277" i="2"/>
  <c r="I277" i="2"/>
  <c r="G277" i="2"/>
  <c r="H11" i="2"/>
  <c r="I11" i="2" s="1"/>
  <c r="H12" i="2"/>
  <c r="H13" i="2"/>
  <c r="I13" i="2" s="1"/>
  <c r="G13" i="2"/>
  <c r="H10" i="2"/>
  <c r="I10" i="2" s="1"/>
  <c r="G10" i="2"/>
  <c r="B11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J28" i="2"/>
  <c r="J30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6" i="2"/>
  <c r="J47" i="2"/>
  <c r="J48" i="2"/>
  <c r="J49" i="2"/>
  <c r="J50" i="2"/>
  <c r="J51" i="2"/>
  <c r="J52" i="2"/>
  <c r="J53" i="2"/>
  <c r="J54" i="2"/>
  <c r="J17" i="2"/>
  <c r="J18" i="2"/>
  <c r="J19" i="2"/>
  <c r="J20" i="2"/>
  <c r="J21" i="2"/>
  <c r="J22" i="2"/>
  <c r="J23" i="2"/>
  <c r="J24" i="2"/>
  <c r="J25" i="2"/>
  <c r="J26" i="2"/>
  <c r="J27" i="2"/>
  <c r="J29" i="2"/>
  <c r="J11" i="2"/>
  <c r="J12" i="2"/>
  <c r="J13" i="2"/>
  <c r="J14" i="2"/>
  <c r="J15" i="2"/>
  <c r="J16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B7" i="3"/>
  <c r="B8" i="3"/>
  <c r="B7" i="2"/>
  <c r="E7" i="2"/>
  <c r="B8" i="2"/>
  <c r="J10" i="2"/>
  <c r="B12" i="4"/>
  <c r="B13" i="4"/>
  <c r="B14" i="4"/>
  <c r="B7" i="7"/>
  <c r="B8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C29" i="7"/>
  <c r="F25" i="7"/>
  <c r="I60" i="5"/>
  <c r="G35" i="2"/>
  <c r="I35" i="2"/>
  <c r="G33" i="2"/>
  <c r="I33" i="2"/>
  <c r="G31" i="2"/>
  <c r="I31" i="2"/>
  <c r="G29" i="2"/>
  <c r="I29" i="2"/>
  <c r="G27" i="2"/>
  <c r="I27" i="2"/>
  <c r="G25" i="2"/>
  <c r="I25" i="2"/>
  <c r="G23" i="2"/>
  <c r="I23" i="2"/>
  <c r="G21" i="2"/>
  <c r="I21" i="2"/>
  <c r="G19" i="2"/>
  <c r="I19" i="2"/>
  <c r="G17" i="2"/>
  <c r="I17" i="2"/>
  <c r="G15" i="2"/>
  <c r="I15" i="2"/>
  <c r="B29" i="9"/>
  <c r="B32" i="9"/>
  <c r="E14" i="1" s="1"/>
  <c r="C8" i="4" s="1"/>
  <c r="B31" i="9"/>
  <c r="I12" i="2"/>
  <c r="G12" i="2"/>
  <c r="I276" i="2"/>
  <c r="I272" i="2"/>
  <c r="G272" i="2"/>
  <c r="I268" i="2"/>
  <c r="G268" i="2"/>
  <c r="I264" i="2"/>
  <c r="G264" i="2"/>
  <c r="I260" i="2"/>
  <c r="G260" i="2"/>
  <c r="I256" i="2"/>
  <c r="G256" i="2"/>
  <c r="I252" i="2"/>
  <c r="G252" i="2"/>
  <c r="I248" i="2"/>
  <c r="G248" i="2"/>
  <c r="I244" i="2"/>
  <c r="G244" i="2"/>
  <c r="I240" i="2"/>
  <c r="G240" i="2"/>
  <c r="I236" i="2"/>
  <c r="G236" i="2"/>
  <c r="I232" i="2"/>
  <c r="G232" i="2"/>
  <c r="I228" i="2"/>
  <c r="G228" i="2"/>
  <c r="I224" i="2"/>
  <c r="G224" i="2"/>
  <c r="I220" i="2"/>
  <c r="G220" i="2"/>
  <c r="I216" i="2"/>
  <c r="G216" i="2"/>
  <c r="I212" i="2"/>
  <c r="G212" i="2"/>
  <c r="I208" i="2"/>
  <c r="G208" i="2"/>
  <c r="I204" i="2"/>
  <c r="G204" i="2"/>
  <c r="I200" i="2"/>
  <c r="G200" i="2"/>
  <c r="I196" i="2"/>
  <c r="G196" i="2"/>
  <c r="I192" i="2"/>
  <c r="G192" i="2"/>
  <c r="I188" i="2"/>
  <c r="G188" i="2"/>
  <c r="I184" i="2"/>
  <c r="G184" i="2"/>
  <c r="I180" i="2"/>
  <c r="G180" i="2"/>
  <c r="I176" i="2"/>
  <c r="G176" i="2"/>
  <c r="I172" i="2"/>
  <c r="G172" i="2"/>
  <c r="I168" i="2"/>
  <c r="G168" i="2"/>
  <c r="I164" i="2"/>
  <c r="G164" i="2"/>
  <c r="I160" i="2"/>
  <c r="G160" i="2"/>
  <c r="I156" i="2"/>
  <c r="G156" i="2"/>
  <c r="I152" i="2"/>
  <c r="G152" i="2"/>
  <c r="I148" i="2"/>
  <c r="G148" i="2"/>
  <c r="I144" i="2"/>
  <c r="G144" i="2"/>
  <c r="I140" i="2"/>
  <c r="G140" i="2"/>
  <c r="I136" i="2"/>
  <c r="G136" i="2"/>
  <c r="I132" i="2"/>
  <c r="G132" i="2"/>
  <c r="I128" i="2"/>
  <c r="G128" i="2"/>
  <c r="I124" i="2"/>
  <c r="G124" i="2"/>
  <c r="I120" i="2"/>
  <c r="G120" i="2"/>
  <c r="I116" i="2"/>
  <c r="G116" i="2"/>
  <c r="I112" i="2"/>
  <c r="G112" i="2"/>
  <c r="I108" i="2"/>
  <c r="G108" i="2"/>
  <c r="I104" i="2"/>
  <c r="G104" i="2"/>
  <c r="I100" i="2"/>
  <c r="G100" i="2"/>
  <c r="I96" i="2"/>
  <c r="G96" i="2"/>
  <c r="I92" i="2"/>
  <c r="G92" i="2"/>
  <c r="I88" i="2"/>
  <c r="G88" i="2"/>
  <c r="I84" i="2"/>
  <c r="G84" i="2"/>
  <c r="I80" i="2"/>
  <c r="G80" i="2"/>
  <c r="I76" i="2"/>
  <c r="G76" i="2"/>
  <c r="I72" i="2"/>
  <c r="G72" i="2"/>
  <c r="I68" i="2"/>
  <c r="G68" i="2"/>
  <c r="I64" i="2"/>
  <c r="G64" i="2"/>
  <c r="I60" i="2"/>
  <c r="G60" i="2"/>
  <c r="I56" i="2"/>
  <c r="G56" i="2"/>
  <c r="I52" i="2"/>
  <c r="G52" i="2"/>
  <c r="I48" i="2"/>
  <c r="G48" i="2"/>
  <c r="I44" i="2"/>
  <c r="G44" i="2"/>
  <c r="G11" i="2" l="1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162" i="2"/>
  <c r="G154" i="2"/>
  <c r="G143" i="2"/>
  <c r="I142" i="2"/>
  <c r="G142" i="2"/>
  <c r="G137" i="2"/>
  <c r="G127" i="2"/>
  <c r="I126" i="2"/>
  <c r="G126" i="2"/>
  <c r="G121" i="2"/>
  <c r="G111" i="2"/>
  <c r="I110" i="2"/>
  <c r="G110" i="2"/>
  <c r="G105" i="2"/>
  <c r="I150" i="2"/>
  <c r="G150" i="2"/>
  <c r="I134" i="2"/>
  <c r="G134" i="2"/>
  <c r="I118" i="2"/>
  <c r="G118" i="2"/>
  <c r="I102" i="2"/>
  <c r="G102" i="2"/>
  <c r="G94" i="2"/>
  <c r="G86" i="2"/>
  <c r="G78" i="2"/>
  <c r="G70" i="2"/>
  <c r="G62" i="2"/>
  <c r="G54" i="2"/>
  <c r="C12" i="5" s="1"/>
  <c r="G12" i="5" s="1"/>
  <c r="G46" i="2"/>
  <c r="I40" i="2"/>
  <c r="I38" i="2"/>
  <c r="I36" i="2"/>
  <c r="C36" i="5" l="1"/>
  <c r="G36" i="5" s="1"/>
  <c r="C10" i="5"/>
  <c r="C27" i="5"/>
  <c r="G27" i="5" s="1"/>
  <c r="C41" i="5"/>
  <c r="G41" i="5" s="1"/>
  <c r="C45" i="5"/>
  <c r="C30" i="5"/>
  <c r="C46" i="5"/>
  <c r="G46" i="5" s="1"/>
  <c r="C37" i="5"/>
  <c r="G37" i="5" s="1"/>
  <c r="C25" i="5"/>
  <c r="G25" i="5" s="1"/>
  <c r="C47" i="5"/>
  <c r="G47" i="5" s="1"/>
  <c r="C20" i="5"/>
  <c r="C11" i="5"/>
  <c r="G11" i="5" s="1"/>
  <c r="C42" i="5"/>
  <c r="G42" i="5" s="1"/>
  <c r="C15" i="5"/>
  <c r="G15" i="5" s="1"/>
  <c r="C31" i="5"/>
  <c r="G31" i="5" s="1"/>
  <c r="C32" i="5"/>
  <c r="G32" i="5" s="1"/>
  <c r="C22" i="5"/>
  <c r="G22" i="5" s="1"/>
  <c r="C17" i="5"/>
  <c r="G17" i="5" s="1"/>
  <c r="C35" i="5"/>
  <c r="G35" i="5" s="1"/>
  <c r="C26" i="5"/>
  <c r="G26" i="5" s="1"/>
  <c r="C40" i="5"/>
  <c r="C21" i="5"/>
  <c r="G21" i="5" s="1"/>
  <c r="C16" i="5"/>
  <c r="G16" i="5" s="1"/>
  <c r="I17" i="5" l="1"/>
  <c r="C14" i="7"/>
  <c r="C25" i="4" s="1"/>
  <c r="G30" i="5"/>
  <c r="I32" i="5" s="1"/>
  <c r="C13" i="7"/>
  <c r="C24" i="4" s="1"/>
  <c r="G10" i="5"/>
  <c r="I12" i="5" s="1"/>
  <c r="C11" i="7"/>
  <c r="G40" i="5"/>
  <c r="I42" i="5" s="1"/>
  <c r="C21" i="7"/>
  <c r="C23" i="7" s="1"/>
  <c r="I37" i="5"/>
  <c r="C15" i="7"/>
  <c r="C26" i="4" s="1"/>
  <c r="G20" i="5"/>
  <c r="I22" i="5" s="1"/>
  <c r="I27" i="5"/>
  <c r="G45" i="5"/>
  <c r="I47" i="5" s="1"/>
  <c r="C12" i="7"/>
  <c r="C23" i="4" s="1"/>
  <c r="C22" i="7"/>
  <c r="C16" i="7" l="1"/>
  <c r="C21" i="4" s="1"/>
  <c r="C22" i="4"/>
  <c r="I50" i="5"/>
  <c r="I58" i="5"/>
  <c r="I57" i="5" l="1"/>
  <c r="C67" i="5" s="1"/>
  <c r="C28" i="7" l="1"/>
  <c r="E9" i="11"/>
  <c r="C18" i="4"/>
  <c r="I69" i="9" l="1"/>
  <c r="I67" i="9"/>
  <c r="I68" i="9"/>
  <c r="I70" i="9" l="1"/>
  <c r="F12" i="11" l="1"/>
  <c r="F14" i="11"/>
  <c r="F13" i="11"/>
  <c r="F16" i="11"/>
  <c r="F17" i="11" l="1"/>
  <c r="E27" i="11" l="1"/>
  <c r="E25" i="11"/>
  <c r="E24" i="11"/>
  <c r="E26" i="11"/>
  <c r="E28" i="11"/>
  <c r="E20" i="11"/>
  <c r="F24" i="11" l="1"/>
  <c r="F27" i="11"/>
  <c r="F25" i="11"/>
  <c r="F26" i="11"/>
  <c r="F28" i="11"/>
  <c r="E29" i="11"/>
  <c r="F29" i="11" l="1"/>
</calcChain>
</file>

<file path=xl/sharedStrings.xml><?xml version="1.0" encoding="utf-8"?>
<sst xmlns="http://schemas.openxmlformats.org/spreadsheetml/2006/main" count="324" uniqueCount="217">
  <si>
    <t>Planilha de Pontos de Função</t>
  </si>
  <si>
    <t>FRE - 0032</t>
  </si>
  <si>
    <t>Versão: 01</t>
  </si>
  <si>
    <t>Cliente</t>
  </si>
  <si>
    <t>Projeto</t>
  </si>
  <si>
    <t>Solicitante</t>
  </si>
  <si>
    <t>Responsável</t>
  </si>
  <si>
    <t>Experiência (PF)</t>
  </si>
  <si>
    <t>Mais de 15000 PF contados</t>
  </si>
  <si>
    <t>Experiência (anos)</t>
  </si>
  <si>
    <t>Entre 1 e 3 anos</t>
  </si>
  <si>
    <t>Certificado</t>
  </si>
  <si>
    <t>Não</t>
  </si>
  <si>
    <t>Base histórica</t>
  </si>
  <si>
    <t>CTIS</t>
  </si>
  <si>
    <t>Dados da Contagem</t>
  </si>
  <si>
    <t>Tipo da contagem</t>
  </si>
  <si>
    <t>Desenvolvimento</t>
  </si>
  <si>
    <t>Método utilizado</t>
  </si>
  <si>
    <t>IFPUG (PF)</t>
  </si>
  <si>
    <t>Nível de detalhe</t>
  </si>
  <si>
    <t>Detalhada</t>
  </si>
  <si>
    <t>Fase do Projeto</t>
  </si>
  <si>
    <t>Elaboração</t>
  </si>
  <si>
    <t>Estudo (reuniões)</t>
  </si>
  <si>
    <t>Propósito da contagem</t>
  </si>
  <si>
    <t>Escopo da contagem</t>
  </si>
  <si>
    <t>Documentação Utilizada</t>
  </si>
  <si>
    <t>Observações</t>
  </si>
  <si>
    <t>Identificação, Determinação da Complexidade e Cálculo da Contribuição aos PF não Ajustados</t>
  </si>
  <si>
    <t>Data :</t>
  </si>
  <si>
    <t>#</t>
  </si>
  <si>
    <t>Processo Elementar ou Grupo de Dados</t>
  </si>
  <si>
    <t>Tipo</t>
  </si>
  <si>
    <t>TD</t>
  </si>
  <si>
    <t>AR/TR</t>
  </si>
  <si>
    <t>ctl</t>
  </si>
  <si>
    <t>C</t>
  </si>
  <si>
    <t>Complex.</t>
  </si>
  <si>
    <t>PF</t>
  </si>
  <si>
    <t>EE</t>
  </si>
  <si>
    <t>SE</t>
  </si>
  <si>
    <t xml:space="preserve">  </t>
  </si>
  <si>
    <t>ALI</t>
  </si>
  <si>
    <t>CE</t>
  </si>
  <si>
    <t>ARQUIVOS LÓGICOS</t>
  </si>
  <si>
    <t>AIE</t>
  </si>
  <si>
    <t>Cálculo do Fator de Ajuste (VAF)</t>
  </si>
  <si>
    <t xml:space="preserve">Características Gerais de Sistema </t>
  </si>
  <si>
    <t>DI</t>
  </si>
  <si>
    <t>01 - Comunicação de Dados</t>
  </si>
  <si>
    <t>02 - Processamento Distribuído</t>
  </si>
  <si>
    <t>03 - Performance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</si>
  <si>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</si>
  <si>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</si>
  <si>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</si>
  <si>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</si>
  <si>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</si>
  <si>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</si>
  <si>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</si>
  <si>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</si>
  <si>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</si>
  <si>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</si>
  <si>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</si>
  <si>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</si>
  <si>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Valor do Fator de Ajuste (VAF)</t>
  </si>
  <si>
    <t>COEFICIÊNTE TARIFÁRIO/LINHA - Localizar Coeficiente - Consultar</t>
  </si>
  <si>
    <t>Relatório de Estimativas</t>
  </si>
  <si>
    <t>Cliente:</t>
  </si>
  <si>
    <t>Projeto:</t>
  </si>
  <si>
    <t>Fase:</t>
  </si>
  <si>
    <t>Data</t>
  </si>
  <si>
    <t>Tipo da contagem:</t>
  </si>
  <si>
    <t>Documentação utilizada:</t>
  </si>
  <si>
    <t>Observações:</t>
  </si>
  <si>
    <t>Esforço empregado:</t>
  </si>
  <si>
    <t>PF's Ajustados</t>
  </si>
  <si>
    <t>Fator de Ajuste</t>
  </si>
  <si>
    <t>Resumo</t>
  </si>
  <si>
    <t>Funções</t>
  </si>
  <si>
    <t>Arquivo Lógico Interno</t>
  </si>
  <si>
    <t>Arquivo de Interface Externa</t>
  </si>
  <si>
    <t>Entrada Externa</t>
  </si>
  <si>
    <t>Consulta Externa</t>
  </si>
  <si>
    <t>Saída Externa</t>
  </si>
  <si>
    <t>Apuração dos Pontos de Função Não Ajustados</t>
  </si>
  <si>
    <t>Tipo de Função</t>
  </si>
  <si>
    <t>Complexidade Funcional</t>
  </si>
  <si>
    <t>Totais por Complexidade</t>
  </si>
  <si>
    <t>Totais por Tipo de Função</t>
  </si>
  <si>
    <t>Baixa</t>
  </si>
  <si>
    <t>Média</t>
  </si>
  <si>
    <t>Alta</t>
  </si>
  <si>
    <t>EEC</t>
  </si>
  <si>
    <t>SEC</t>
  </si>
  <si>
    <t>CEC</t>
  </si>
  <si>
    <t>Total de Pontos de Função não Ajustados</t>
  </si>
  <si>
    <r>
      <t>Váriáveis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da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Contagem</t>
    </r>
  </si>
  <si>
    <t>[UFP]</t>
  </si>
  <si>
    <t xml:space="preserve">PF não Ajustados das novas funcionalidades </t>
  </si>
  <si>
    <t>[CFP]</t>
  </si>
  <si>
    <t>PF não Ajustados de conversão</t>
  </si>
  <si>
    <t>[VAF]</t>
  </si>
  <si>
    <t xml:space="preserve">Valor do Fator de Ajuste </t>
  </si>
  <si>
    <t>Resultados</t>
  </si>
  <si>
    <t>Tamanho do Projeto de Desenvolvimento : DFP = (UFP + CFP) x VAF</t>
  </si>
  <si>
    <t>DFP :</t>
  </si>
  <si>
    <t>Qtd</t>
  </si>
  <si>
    <t>Características Gerais</t>
  </si>
  <si>
    <t>NI</t>
  </si>
  <si>
    <t>Total de funções</t>
  </si>
  <si>
    <t>Contagem Indicativa NESMA</t>
  </si>
  <si>
    <t>Arquivo Lógico Interno ( 35 PF's)</t>
  </si>
  <si>
    <t>Arquivo de Interface Externa (15 PF's)</t>
  </si>
  <si>
    <t>Total de pontos de função:</t>
  </si>
  <si>
    <t>Σ Nível de Influência</t>
  </si>
  <si>
    <t>Contagem por Pontos de Função</t>
  </si>
  <si>
    <t>Valor do fator de ajuste (VAF):</t>
  </si>
  <si>
    <t>Tipo de contagem</t>
  </si>
  <si>
    <t>Nível de Detalhe</t>
  </si>
  <si>
    <t>Método</t>
  </si>
  <si>
    <t>Histórico</t>
  </si>
  <si>
    <t>CFPS</t>
  </si>
  <si>
    <t>PSPO</t>
  </si>
  <si>
    <t>Até 5000 PF contados</t>
  </si>
  <si>
    <t>Menos de 1 ano</t>
  </si>
  <si>
    <t>Sim</t>
  </si>
  <si>
    <t xml:space="preserve">Planejamento Inicial </t>
  </si>
  <si>
    <t>Melhoria</t>
  </si>
  <si>
    <t>Estimada</t>
  </si>
  <si>
    <t>NESMA (PF)</t>
  </si>
  <si>
    <t>Entre 5000 e 15000 PF contados</t>
  </si>
  <si>
    <t>Concepção primeira parte</t>
  </si>
  <si>
    <t>Aplicação (Baseline)</t>
  </si>
  <si>
    <t>Indicativa</t>
  </si>
  <si>
    <t>Histórico (PF)</t>
  </si>
  <si>
    <t>Entre 3 e 5 anos</t>
  </si>
  <si>
    <t>Concepção segunda parte</t>
  </si>
  <si>
    <t>Interligada</t>
  </si>
  <si>
    <t>COSMIC-FFP (PF)</t>
  </si>
  <si>
    <t>Mais de 5 anos</t>
  </si>
  <si>
    <t>Identificada</t>
  </si>
  <si>
    <t>Construção</t>
  </si>
  <si>
    <t>Implantação</t>
  </si>
  <si>
    <t>Sigla</t>
  </si>
  <si>
    <t>Avaliação Técnica</t>
  </si>
  <si>
    <t>André Fernandes</t>
  </si>
  <si>
    <t>Planejamento</t>
  </si>
  <si>
    <t>Concepção</t>
  </si>
  <si>
    <t>Avaliação de Impacto</t>
  </si>
  <si>
    <t>Calculo ID</t>
  </si>
  <si>
    <t>FUNCIONALIDADES</t>
  </si>
  <si>
    <t>Estimar o tamanho em Pontos de função do ....</t>
  </si>
  <si>
    <t>Documentação fornecida pelo usuário :  ...</t>
  </si>
  <si>
    <t>Planilha de Estimativa de Esforço</t>
  </si>
  <si>
    <t>CTMIS v.04</t>
  </si>
  <si>
    <t>Tipo de Contagem:</t>
  </si>
  <si>
    <t>Migração</t>
  </si>
  <si>
    <t>Pontos de Função Ajustados:</t>
  </si>
  <si>
    <t>Cálculo do Fator de Conversão (por Fase)</t>
  </si>
  <si>
    <t>Total do Fator de Conversão</t>
  </si>
  <si>
    <t>Total de Esforço (hrs):</t>
  </si>
  <si>
    <t>Esforço por fase</t>
  </si>
  <si>
    <t xml:space="preserve">FASE </t>
  </si>
  <si>
    <t>% Esforço</t>
  </si>
  <si>
    <t>Esforço (hrs)</t>
  </si>
  <si>
    <t>Total de Esforço</t>
  </si>
  <si>
    <t>Action Script (Flash)</t>
  </si>
  <si>
    <t>Algol</t>
  </si>
  <si>
    <t>Mainframe</t>
  </si>
  <si>
    <t>Percentuais</t>
  </si>
  <si>
    <t>ASP</t>
  </si>
  <si>
    <t>Internet</t>
  </si>
  <si>
    <t>C/S – Access</t>
  </si>
  <si>
    <t>Client/Server</t>
  </si>
  <si>
    <t>C/S - C - C++</t>
  </si>
  <si>
    <t>Clipper</t>
  </si>
  <si>
    <t>Pequeno</t>
  </si>
  <si>
    <t>Médio</t>
  </si>
  <si>
    <t>Grande</t>
  </si>
  <si>
    <t>Cobol</t>
  </si>
  <si>
    <t>Tamanho do Projeto</t>
  </si>
  <si>
    <t>Cold Fusion</t>
  </si>
  <si>
    <t>CSS</t>
  </si>
  <si>
    <t>Valores</t>
  </si>
  <si>
    <t>Percentual de Migração</t>
  </si>
  <si>
    <t>Delphi</t>
  </si>
  <si>
    <t>HTML</t>
  </si>
  <si>
    <t>Java</t>
  </si>
  <si>
    <t>Java + Flash</t>
  </si>
  <si>
    <t>Java + Flex</t>
  </si>
  <si>
    <t>Java Script</t>
  </si>
  <si>
    <t>Laser Xerox</t>
  </si>
  <si>
    <t>Lotus Script</t>
  </si>
  <si>
    <t>LTD</t>
  </si>
  <si>
    <t>MS SharePoint</t>
  </si>
  <si>
    <t>Oracle</t>
  </si>
  <si>
    <t>Pascal</t>
  </si>
  <si>
    <t>Site Server</t>
  </si>
  <si>
    <t>VB</t>
  </si>
  <si>
    <t>VB.Net</t>
  </si>
  <si>
    <t>XHTML</t>
  </si>
  <si>
    <t>Cliente :</t>
  </si>
  <si>
    <t>Projeto :</t>
  </si>
  <si>
    <t>Ambiente :</t>
  </si>
  <si>
    <t>Maturidade:</t>
  </si>
  <si>
    <t>Nível de Maturidade</t>
  </si>
  <si>
    <t>Linguagens</t>
  </si>
  <si>
    <t>FRE - 0032
Versão: 01</t>
  </si>
  <si>
    <t xml:space="preserve">Departamento </t>
  </si>
  <si>
    <t xml:space="preserve">Dados Gerais </t>
  </si>
  <si>
    <t>Dados para Estimativa de Esforço</t>
  </si>
  <si>
    <t>Esforço-Contagem</t>
  </si>
  <si>
    <t>Roberto Lanna Vilas Boas</t>
  </si>
  <si>
    <t>Diana Ramos</t>
  </si>
  <si>
    <t>Ricardo Ajax</t>
  </si>
  <si>
    <t>CTMIS v.01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</si>
</sst>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dd/mm/yy\ hh:mm"/>
    <numFmt numFmtId="166" formatCode="0.0&quot; h&quot;"/>
    <numFmt numFmtId="167" formatCode="dd/mm/yy"/>
    <numFmt numFmtId="168" formatCode="&quot;x &quot;0"/>
    <numFmt numFmtId="169" formatCode="&quot;R$ &quot;#,##0.00"/>
    <numFmt numFmtId="170" formatCode="&quot;VERDADEIRO&quot;;&quot;VERDADEIRO&quot;;&quot;FALSO&quot;"/>
  </numFmts>
  <fonts count="49" x14ac:knownFonts="1"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10"/>
      <color indexed="10"/>
      <name val="Tahoma"/>
      <family val="2"/>
    </font>
    <font>
      <sz val="10"/>
      <color indexed="12"/>
      <name val="Tahoma"/>
      <family val="2"/>
    </font>
    <font>
      <i/>
      <sz val="12"/>
      <name val="Arial"/>
      <family val="2"/>
    </font>
    <font>
      <b/>
      <i/>
      <sz val="11"/>
      <name val="Arial"/>
      <family val="2"/>
    </font>
    <font>
      <i/>
      <sz val="10"/>
      <name val="Arial"/>
      <family val="2"/>
    </font>
    <font>
      <b/>
      <u/>
      <sz val="10"/>
      <name val="Tahoma"/>
      <family val="2"/>
    </font>
    <font>
      <b/>
      <sz val="10"/>
      <color indexed="62"/>
      <name val="Arial"/>
      <family val="2"/>
    </font>
    <font>
      <sz val="14"/>
      <name val="Arial"/>
      <family val="2"/>
    </font>
    <font>
      <sz val="9"/>
      <color indexed="8"/>
      <name val="Book Antiqua"/>
      <family val="1"/>
    </font>
    <font>
      <sz val="10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0"/>
      <color indexed="8"/>
      <name val="Verdana"/>
      <family val="2"/>
    </font>
    <font>
      <b/>
      <sz val="12"/>
      <color indexed="10"/>
      <name val="Arial"/>
      <family val="2"/>
    </font>
    <font>
      <sz val="12"/>
      <name val="Times New Roman"/>
      <family val="1"/>
    </font>
    <font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31"/>
      </patternFill>
    </fill>
    <fill>
      <patternFill patternType="solid">
        <fgColor indexed="9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23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9" fontId="42" fillId="0" borderId="0" applyFill="0" applyBorder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42" fillId="23" borderId="4" applyNumberFormat="0" applyAlignment="0" applyProtection="0"/>
    <xf numFmtId="9" fontId="42" fillId="0" borderId="0" applyFill="0" applyBorder="0" applyAlignment="0" applyProtection="0"/>
    <xf numFmtId="0" fontId="11" fillId="16" borderId="5" applyNumberFormat="0" applyAlignment="0" applyProtection="0"/>
    <xf numFmtId="164" fontId="1" fillId="0" borderId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</cellStyleXfs>
  <cellXfs count="310">
    <xf numFmtId="0" fontId="0" fillId="0" borderId="0" xfId="0"/>
    <xf numFmtId="0" fontId="0" fillId="0" borderId="0" xfId="0" applyFont="1" applyBorder="1" applyProtection="1">
      <protection locked="0"/>
    </xf>
    <xf numFmtId="0" fontId="19" fillId="16" borderId="0" xfId="0" applyFont="1" applyFill="1" applyBorder="1" applyAlignment="1">
      <alignment vertical="top" wrapText="1"/>
    </xf>
    <xf numFmtId="0" fontId="23" fillId="8" borderId="0" xfId="0" applyFont="1" applyFill="1" applyBorder="1" applyAlignment="1" applyProtection="1">
      <alignment vertical="center"/>
      <protection locked="0"/>
    </xf>
    <xf numFmtId="0" fontId="22" fillId="8" borderId="0" xfId="0" applyFont="1" applyFill="1" applyBorder="1" applyAlignment="1" applyProtection="1">
      <alignment vertical="center"/>
      <protection locked="0"/>
    </xf>
    <xf numFmtId="165" fontId="0" fillId="0" borderId="0" xfId="0" applyNumberFormat="1" applyFont="1" applyBorder="1" applyProtection="1">
      <protection locked="0"/>
    </xf>
    <xf numFmtId="0" fontId="22" fillId="0" borderId="0" xfId="0" applyFont="1" applyBorder="1" applyAlignment="1" applyProtection="1">
      <protection locked="0"/>
    </xf>
    <xf numFmtId="0" fontId="25" fillId="0" borderId="0" xfId="0" applyFont="1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14" fontId="0" fillId="0" borderId="0" xfId="0" applyNumberFormat="1" applyFont="1" applyBorder="1" applyAlignment="1" applyProtection="1">
      <alignment horizontal="center"/>
      <protection locked="0"/>
    </xf>
    <xf numFmtId="0" fontId="22" fillId="0" borderId="0" xfId="0" applyFont="1" applyBorder="1" applyProtection="1">
      <protection locked="0"/>
    </xf>
    <xf numFmtId="0" fontId="28" fillId="0" borderId="0" xfId="0" applyFont="1"/>
    <xf numFmtId="0" fontId="28" fillId="0" borderId="0" xfId="0" applyFont="1" applyAlignment="1"/>
    <xf numFmtId="0" fontId="22" fillId="16" borderId="10" xfId="0" applyFont="1" applyFill="1" applyBorder="1" applyAlignment="1">
      <alignment vertical="top" wrapText="1"/>
    </xf>
    <xf numFmtId="0" fontId="0" fillId="16" borderId="0" xfId="0" applyFont="1" applyFill="1" applyBorder="1" applyAlignment="1">
      <alignment vertical="top" wrapText="1"/>
    </xf>
    <xf numFmtId="0" fontId="22" fillId="16" borderId="0" xfId="0" applyFont="1" applyFill="1" applyBorder="1" applyAlignment="1">
      <alignment vertical="center" wrapText="1"/>
    </xf>
    <xf numFmtId="0" fontId="22" fillId="16" borderId="11" xfId="0" applyFont="1" applyFill="1" applyBorder="1" applyAlignment="1">
      <alignment vertical="top" wrapText="1"/>
    </xf>
    <xf numFmtId="0" fontId="29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12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16" borderId="14" xfId="0" applyFont="1" applyFill="1" applyBorder="1"/>
    <xf numFmtId="0" fontId="31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4" fillId="0" borderId="0" xfId="0" applyFont="1"/>
    <xf numFmtId="0" fontId="28" fillId="0" borderId="15" xfId="0" applyFont="1" applyFill="1" applyBorder="1" applyAlignment="1">
      <alignment horizontal="left" indent="5"/>
    </xf>
    <xf numFmtId="0" fontId="28" fillId="0" borderId="15" xfId="0" applyFont="1" applyFill="1" applyBorder="1" applyAlignment="1">
      <alignment horizontal="left" indent="1"/>
    </xf>
    <xf numFmtId="0" fontId="28" fillId="0" borderId="15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left" indent="4"/>
    </xf>
    <xf numFmtId="0" fontId="28" fillId="0" borderId="15" xfId="0" applyFont="1" applyBorder="1" applyAlignment="1"/>
    <xf numFmtId="0" fontId="28" fillId="0" borderId="15" xfId="0" applyFont="1" applyBorder="1" applyAlignment="1">
      <alignment horizontal="left"/>
    </xf>
    <xf numFmtId="0" fontId="29" fillId="0" borderId="16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8" fillId="0" borderId="16" xfId="0" applyFont="1" applyBorder="1"/>
    <xf numFmtId="0" fontId="28" fillId="0" borderId="0" xfId="0" applyFont="1" applyBorder="1"/>
    <xf numFmtId="0" fontId="28" fillId="0" borderId="17" xfId="0" applyFont="1" applyBorder="1"/>
    <xf numFmtId="0" fontId="31" fillId="0" borderId="14" xfId="0" applyFont="1" applyBorder="1"/>
    <xf numFmtId="0" fontId="28" fillId="0" borderId="18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0" borderId="21" xfId="0" applyFont="1" applyBorder="1"/>
    <xf numFmtId="0" fontId="28" fillId="0" borderId="22" xfId="0" applyFont="1" applyBorder="1" applyAlignment="1">
      <alignment horizontal="center"/>
    </xf>
    <xf numFmtId="0" fontId="28" fillId="0" borderId="23" xfId="0" applyFont="1" applyBorder="1"/>
    <xf numFmtId="0" fontId="28" fillId="0" borderId="13" xfId="0" applyFont="1" applyBorder="1"/>
    <xf numFmtId="0" fontId="28" fillId="0" borderId="12" xfId="0" applyFont="1" applyBorder="1"/>
    <xf numFmtId="0" fontId="28" fillId="0" borderId="24" xfId="0" applyFont="1" applyBorder="1"/>
    <xf numFmtId="0" fontId="28" fillId="0" borderId="25" xfId="0" applyFont="1" applyBorder="1"/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2" fontId="28" fillId="0" borderId="26" xfId="30" applyNumberFormat="1" applyFont="1" applyFill="1" applyBorder="1" applyAlignment="1" applyProtection="1">
      <alignment horizontal="center"/>
    </xf>
    <xf numFmtId="0" fontId="28" fillId="0" borderId="28" xfId="0" applyFont="1" applyBorder="1"/>
    <xf numFmtId="0" fontId="28" fillId="0" borderId="29" xfId="0" applyFont="1" applyBorder="1"/>
    <xf numFmtId="0" fontId="28" fillId="0" borderId="30" xfId="0" applyFont="1" applyBorder="1"/>
    <xf numFmtId="0" fontId="21" fillId="16" borderId="10" xfId="0" applyFont="1" applyFill="1" applyBorder="1" applyAlignment="1">
      <alignment horizontal="right" vertical="top" wrapText="1"/>
    </xf>
    <xf numFmtId="0" fontId="22" fillId="16" borderId="11" xfId="0" applyFont="1" applyFill="1" applyBorder="1" applyAlignment="1">
      <alignment horizontal="left" vertical="top" wrapText="1"/>
    </xf>
    <xf numFmtId="0" fontId="20" fillId="16" borderId="31" xfId="0" applyFont="1" applyFill="1" applyBorder="1" applyAlignment="1">
      <alignment wrapText="1"/>
    </xf>
    <xf numFmtId="0" fontId="20" fillId="16" borderId="31" xfId="0" applyFont="1" applyFill="1" applyBorder="1" applyAlignment="1">
      <alignment horizontal="left" wrapText="1"/>
    </xf>
    <xf numFmtId="0" fontId="20" fillId="16" borderId="31" xfId="0" applyFont="1" applyFill="1" applyBorder="1" applyAlignment="1">
      <alignment vertical="center" wrapText="1"/>
    </xf>
    <xf numFmtId="0" fontId="36" fillId="16" borderId="31" xfId="0" applyFont="1" applyFill="1" applyBorder="1" applyAlignment="1">
      <alignment horizontal="left" vertical="center" wrapText="1"/>
    </xf>
    <xf numFmtId="0" fontId="37" fillId="16" borderId="31" xfId="0" applyFont="1" applyFill="1" applyBorder="1" applyAlignment="1">
      <alignment horizontal="right" vertical="center" wrapText="1"/>
    </xf>
    <xf numFmtId="0" fontId="37" fillId="16" borderId="32" xfId="0" applyFont="1" applyFill="1" applyBorder="1" applyAlignment="1">
      <alignment horizontal="right" vertical="center" wrapText="1"/>
    </xf>
    <xf numFmtId="0" fontId="31" fillId="0" borderId="0" xfId="0" applyFont="1" applyBorder="1" applyAlignment="1">
      <alignment horizontal="center"/>
    </xf>
    <xf numFmtId="0" fontId="28" fillId="16" borderId="14" xfId="0" applyFont="1" applyFill="1" applyBorder="1" applyAlignment="1">
      <alignment horizontal="center" vertical="center" wrapText="1"/>
    </xf>
    <xf numFmtId="0" fontId="28" fillId="16" borderId="18" xfId="0" applyFont="1" applyFill="1" applyBorder="1" applyAlignment="1">
      <alignment horizontal="center" vertical="center" wrapText="1"/>
    </xf>
    <xf numFmtId="168" fontId="28" fillId="0" borderId="0" xfId="0" applyNumberFormat="1" applyFont="1" applyBorder="1" applyAlignment="1">
      <alignment horizontal="left"/>
    </xf>
    <xf numFmtId="0" fontId="31" fillId="0" borderId="23" xfId="0" applyFont="1" applyBorder="1"/>
    <xf numFmtId="0" fontId="38" fillId="0" borderId="0" xfId="0" applyFont="1" applyBorder="1" applyAlignment="1">
      <alignment horizontal="center"/>
    </xf>
    <xf numFmtId="0" fontId="31" fillId="0" borderId="0" xfId="0" applyFont="1"/>
    <xf numFmtId="2" fontId="28" fillId="0" borderId="24" xfId="34" applyNumberFormat="1" applyFont="1" applyFill="1" applyBorder="1" applyAlignment="1" applyProtection="1"/>
    <xf numFmtId="0" fontId="0" fillId="0" borderId="33" xfId="0" applyBorder="1"/>
    <xf numFmtId="0" fontId="28" fillId="0" borderId="34" xfId="0" applyFont="1" applyBorder="1" applyAlignment="1">
      <alignment horizontal="center"/>
    </xf>
    <xf numFmtId="0" fontId="39" fillId="24" borderId="35" xfId="0" applyFont="1" applyFill="1" applyBorder="1" applyAlignment="1">
      <alignment horizontal="center"/>
    </xf>
    <xf numFmtId="2" fontId="39" fillId="24" borderId="35" xfId="0" applyNumberFormat="1" applyFont="1" applyFill="1" applyBorder="1" applyAlignment="1">
      <alignment horizontal="center"/>
    </xf>
    <xf numFmtId="0" fontId="22" fillId="24" borderId="0" xfId="0" applyFont="1" applyFill="1" applyAlignment="1">
      <alignment horizontal="center"/>
    </xf>
    <xf numFmtId="2" fontId="22" fillId="24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2" fillId="24" borderId="12" xfId="0" applyFont="1" applyFill="1" applyBorder="1" applyAlignment="1">
      <alignment horizontal="center"/>
    </xf>
    <xf numFmtId="2" fontId="22" fillId="24" borderId="25" xfId="0" applyNumberFormat="1" applyFont="1" applyFill="1" applyBorder="1" applyAlignment="1">
      <alignment horizontal="center"/>
    </xf>
    <xf numFmtId="0" fontId="22" fillId="0" borderId="0" xfId="0" applyFont="1"/>
    <xf numFmtId="0" fontId="22" fillId="24" borderId="25" xfId="0" applyFont="1" applyFill="1" applyBorder="1" applyAlignment="1">
      <alignment horizontal="center"/>
    </xf>
    <xf numFmtId="2" fontId="22" fillId="24" borderId="12" xfId="0" applyNumberFormat="1" applyFont="1" applyFill="1" applyBorder="1" applyAlignment="1">
      <alignment horizontal="center"/>
    </xf>
    <xf numFmtId="0" fontId="22" fillId="0" borderId="34" xfId="0" applyFont="1" applyBorder="1"/>
    <xf numFmtId="2" fontId="40" fillId="0" borderId="19" xfId="0" applyNumberFormat="1" applyFont="1" applyBorder="1"/>
    <xf numFmtId="0" fontId="22" fillId="0" borderId="21" xfId="0" applyFont="1" applyBorder="1" applyAlignment="1">
      <alignment horizontal="left" wrapText="1"/>
    </xf>
    <xf numFmtId="0" fontId="41" fillId="0" borderId="23" xfId="0" applyFont="1" applyFill="1" applyBorder="1" applyAlignment="1">
      <alignment vertical="top" wrapText="1"/>
    </xf>
    <xf numFmtId="0" fontId="41" fillId="0" borderId="0" xfId="0" applyFont="1" applyFill="1" applyBorder="1" applyAlignment="1">
      <alignment vertical="top" wrapText="1"/>
    </xf>
    <xf numFmtId="0" fontId="28" fillId="0" borderId="0" xfId="0" applyFont="1" applyFill="1"/>
    <xf numFmtId="0" fontId="34" fillId="0" borderId="23" xfId="0" applyFont="1" applyFill="1" applyBorder="1" applyAlignment="1">
      <alignment wrapText="1"/>
    </xf>
    <xf numFmtId="0" fontId="34" fillId="0" borderId="0" xfId="0" applyFont="1" applyFill="1" applyBorder="1" applyAlignment="1">
      <alignment wrapText="1"/>
    </xf>
    <xf numFmtId="0" fontId="34" fillId="0" borderId="0" xfId="0" applyFont="1" applyFill="1" applyAlignment="1">
      <alignment wrapText="1"/>
    </xf>
    <xf numFmtId="0" fontId="28" fillId="0" borderId="0" xfId="0" applyFont="1" applyFill="1" applyBorder="1" applyAlignment="1">
      <alignment vertical="top" wrapText="1"/>
    </xf>
    <xf numFmtId="0" fontId="28" fillId="0" borderId="23" xfId="0" applyFont="1" applyFill="1" applyBorder="1" applyAlignment="1">
      <alignment wrapText="1"/>
    </xf>
    <xf numFmtId="0" fontId="33" fillId="0" borderId="0" xfId="0" applyFont="1"/>
    <xf numFmtId="0" fontId="28" fillId="0" borderId="36" xfId="0" applyFont="1" applyBorder="1"/>
    <xf numFmtId="0" fontId="28" fillId="0" borderId="36" xfId="0" applyFont="1" applyFill="1" applyBorder="1" applyAlignment="1">
      <alignment horizontal="left" indent="2"/>
    </xf>
    <xf numFmtId="0" fontId="28" fillId="0" borderId="34" xfId="0" applyFont="1" applyFill="1" applyBorder="1" applyAlignment="1">
      <alignment horizontal="center"/>
    </xf>
    <xf numFmtId="0" fontId="28" fillId="0" borderId="36" xfId="0" applyFont="1" applyFill="1" applyBorder="1" applyAlignment="1">
      <alignment horizontal="center"/>
    </xf>
    <xf numFmtId="0" fontId="28" fillId="0" borderId="36" xfId="0" applyFont="1" applyBorder="1" applyAlignment="1">
      <alignment horizontal="left" indent="2"/>
    </xf>
    <xf numFmtId="0" fontId="28" fillId="0" borderId="36" xfId="0" applyFont="1" applyBorder="1" applyAlignment="1">
      <alignment horizontal="left" indent="3"/>
    </xf>
    <xf numFmtId="0" fontId="28" fillId="0" borderId="34" xfId="0" applyFont="1" applyFill="1" applyBorder="1" applyAlignment="1">
      <alignment horizontal="left" indent="1"/>
    </xf>
    <xf numFmtId="0" fontId="28" fillId="0" borderId="26" xfId="0" applyFont="1" applyFill="1" applyBorder="1" applyAlignment="1">
      <alignment horizontal="left" indent="4"/>
    </xf>
    <xf numFmtId="0" fontId="31" fillId="0" borderId="36" xfId="0" applyFont="1" applyFill="1" applyBorder="1" applyAlignment="1">
      <alignment horizontal="left"/>
    </xf>
    <xf numFmtId="0" fontId="31" fillId="0" borderId="36" xfId="0" applyFont="1" applyFill="1" applyBorder="1" applyAlignment="1">
      <alignment horizontal="left" indent="1"/>
    </xf>
    <xf numFmtId="0" fontId="31" fillId="0" borderId="36" xfId="0" applyFont="1" applyBorder="1"/>
    <xf numFmtId="0" fontId="31" fillId="0" borderId="36" xfId="0" applyFont="1" applyBorder="1" applyAlignment="1">
      <alignment horizontal="left" indent="1"/>
    </xf>
    <xf numFmtId="0" fontId="28" fillId="0" borderId="36" xfId="0" applyFont="1" applyFill="1" applyBorder="1" applyAlignment="1">
      <alignment horizontal="left" indent="3"/>
    </xf>
    <xf numFmtId="0" fontId="28" fillId="0" borderId="36" xfId="0" applyFont="1" applyFill="1" applyBorder="1" applyAlignment="1">
      <alignment horizontal="left" indent="4"/>
    </xf>
    <xf numFmtId="0" fontId="28" fillId="0" borderId="36" xfId="0" applyFont="1" applyFill="1" applyBorder="1" applyAlignment="1">
      <alignment horizontal="left" wrapText="1" indent="3"/>
    </xf>
    <xf numFmtId="0" fontId="28" fillId="0" borderId="36" xfId="0" applyFont="1" applyBorder="1" applyAlignment="1">
      <alignment horizontal="left" indent="4"/>
    </xf>
    <xf numFmtId="0" fontId="28" fillId="0" borderId="36" xfId="0" applyFont="1" applyFill="1" applyBorder="1" applyAlignment="1">
      <alignment horizontal="left" indent="5"/>
    </xf>
    <xf numFmtId="0" fontId="28" fillId="0" borderId="37" xfId="0" applyFont="1" applyBorder="1" applyAlignment="1">
      <alignment vertical="center"/>
    </xf>
    <xf numFmtId="0" fontId="28" fillId="0" borderId="27" xfId="0" applyFont="1" applyBorder="1" applyAlignment="1">
      <alignment vertical="center"/>
    </xf>
    <xf numFmtId="0" fontId="28" fillId="16" borderId="12" xfId="0" applyFont="1" applyFill="1" applyBorder="1"/>
    <xf numFmtId="0" fontId="31" fillId="0" borderId="38" xfId="0" applyFont="1" applyBorder="1"/>
    <xf numFmtId="0" fontId="0" fillId="0" borderId="26" xfId="0" applyFont="1" applyBorder="1" applyAlignment="1">
      <alignment horizontal="center"/>
    </xf>
    <xf numFmtId="0" fontId="31" fillId="16" borderId="36" xfId="0" applyFont="1" applyFill="1" applyBorder="1" applyAlignment="1">
      <alignment horizontal="center" vertical="center"/>
    </xf>
    <xf numFmtId="0" fontId="31" fillId="16" borderId="36" xfId="0" applyFont="1" applyFill="1" applyBorder="1" applyAlignment="1">
      <alignment vertical="center"/>
    </xf>
    <xf numFmtId="0" fontId="32" fillId="16" borderId="36" xfId="0" applyFont="1" applyFill="1" applyBorder="1" applyAlignment="1"/>
    <xf numFmtId="0" fontId="32" fillId="16" borderId="36" xfId="0" applyFont="1" applyFill="1" applyBorder="1" applyAlignment="1">
      <alignment horizontal="center"/>
    </xf>
    <xf numFmtId="0" fontId="28" fillId="16" borderId="36" xfId="0" applyFont="1" applyFill="1" applyBorder="1"/>
    <xf numFmtId="0" fontId="31" fillId="0" borderId="36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42" fillId="0" borderId="0" xfId="0" applyFont="1"/>
    <xf numFmtId="0" fontId="42" fillId="0" borderId="0" xfId="0" applyFont="1" applyBorder="1" applyProtection="1">
      <protection locked="0"/>
    </xf>
    <xf numFmtId="0" fontId="42" fillId="0" borderId="0" xfId="0" applyFont="1" applyAlignment="1">
      <alignment wrapText="1"/>
    </xf>
    <xf numFmtId="169" fontId="42" fillId="0" borderId="0" xfId="0" applyNumberFormat="1" applyFont="1"/>
    <xf numFmtId="0" fontId="22" fillId="25" borderId="10" xfId="0" applyFont="1" applyFill="1" applyBorder="1" applyAlignment="1">
      <alignment horizontal="center" vertical="center" wrapText="1"/>
    </xf>
    <xf numFmtId="0" fontId="22" fillId="25" borderId="0" xfId="0" applyFont="1" applyFill="1" applyBorder="1" applyAlignment="1">
      <alignment horizontal="center" vertical="center" wrapText="1"/>
    </xf>
    <xf numFmtId="0" fontId="0" fillId="25" borderId="11" xfId="0" applyFill="1" applyBorder="1" applyAlignment="1">
      <alignment horizontal="center" wrapText="1"/>
    </xf>
    <xf numFmtId="0" fontId="0" fillId="0" borderId="0" xfId="0" applyProtection="1">
      <protection hidden="1"/>
    </xf>
    <xf numFmtId="0" fontId="0" fillId="25" borderId="10" xfId="0" applyFont="1" applyFill="1" applyBorder="1" applyAlignment="1">
      <alignment vertical="top" wrapText="1"/>
    </xf>
    <xf numFmtId="0" fontId="0" fillId="25" borderId="0" xfId="0" applyFont="1" applyFill="1" applyBorder="1" applyAlignment="1">
      <alignment vertical="top" wrapText="1"/>
    </xf>
    <xf numFmtId="0" fontId="0" fillId="25" borderId="11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wrapText="1"/>
    </xf>
    <xf numFmtId="0" fontId="0" fillId="25" borderId="39" xfId="0" applyFont="1" applyFill="1" applyBorder="1" applyAlignment="1">
      <alignment horizontal="center" vertical="top" wrapText="1"/>
    </xf>
    <xf numFmtId="2" fontId="23" fillId="26" borderId="0" xfId="0" applyNumberFormat="1" applyFont="1" applyFill="1" applyBorder="1" applyAlignment="1" applyProtection="1">
      <alignment horizontal="center"/>
      <protection locked="0" hidden="1"/>
    </xf>
    <xf numFmtId="0" fontId="43" fillId="0" borderId="0" xfId="0" applyFont="1" applyAlignment="1" applyProtection="1">
      <alignment horizontal="left"/>
      <protection hidden="1"/>
    </xf>
    <xf numFmtId="0" fontId="44" fillId="0" borderId="0" xfId="0" applyFont="1" applyProtection="1">
      <protection hidden="1"/>
    </xf>
    <xf numFmtId="2" fontId="0" fillId="0" borderId="40" xfId="0" applyNumberFormat="1" applyFont="1" applyFill="1" applyBorder="1" applyAlignment="1" applyProtection="1">
      <alignment horizontal="center"/>
    </xf>
    <xf numFmtId="2" fontId="0" fillId="0" borderId="41" xfId="0" applyNumberFormat="1" applyFont="1" applyFill="1" applyBorder="1" applyAlignment="1" applyProtection="1">
      <alignment horizontal="center"/>
    </xf>
    <xf numFmtId="2" fontId="0" fillId="0" borderId="42" xfId="0" applyNumberFormat="1" applyFont="1" applyFill="1" applyBorder="1" applyAlignment="1" applyProtection="1">
      <alignment horizontal="center"/>
    </xf>
    <xf numFmtId="0" fontId="45" fillId="0" borderId="0" xfId="0" applyFont="1" applyProtection="1">
      <protection hidden="1"/>
    </xf>
    <xf numFmtId="2" fontId="23" fillId="25" borderId="43" xfId="0" applyNumberFormat="1" applyFont="1" applyFill="1" applyBorder="1" applyAlignment="1" applyProtection="1">
      <alignment horizontal="center"/>
      <protection hidden="1"/>
    </xf>
    <xf numFmtId="164" fontId="23" fillId="26" borderId="0" xfId="36" applyFont="1" applyFill="1" applyBorder="1" applyAlignment="1" applyProtection="1">
      <alignment horizontal="center"/>
      <protection locked="0" hidden="1"/>
    </xf>
    <xf numFmtId="0" fontId="47" fillId="0" borderId="0" xfId="0" applyFont="1" applyProtection="1">
      <protection hidden="1"/>
    </xf>
    <xf numFmtId="0" fontId="20" fillId="25" borderId="44" xfId="0" applyFont="1" applyFill="1" applyBorder="1" applyAlignment="1" applyProtection="1">
      <alignment horizontal="center"/>
      <protection hidden="1"/>
    </xf>
    <xf numFmtId="0" fontId="20" fillId="25" borderId="45" xfId="0" applyFont="1" applyFill="1" applyBorder="1" applyAlignment="1" applyProtection="1">
      <alignment horizontal="center"/>
      <protection hidden="1"/>
    </xf>
    <xf numFmtId="10" fontId="0" fillId="0" borderId="15" xfId="0" applyNumberFormat="1" applyBorder="1" applyAlignment="1" applyProtection="1">
      <alignment horizontal="center"/>
      <protection locked="0" hidden="1"/>
    </xf>
    <xf numFmtId="2" fontId="0" fillId="0" borderId="46" xfId="0" applyNumberFormat="1" applyBorder="1" applyAlignment="1" applyProtection="1">
      <alignment horizontal="right"/>
      <protection locked="0" hidden="1"/>
    </xf>
    <xf numFmtId="0" fontId="24" fillId="25" borderId="47" xfId="0" applyFont="1" applyFill="1" applyBorder="1" applyAlignment="1" applyProtection="1">
      <protection hidden="1"/>
    </xf>
    <xf numFmtId="0" fontId="24" fillId="25" borderId="48" xfId="0" applyFont="1" applyFill="1" applyBorder="1" applyAlignment="1" applyProtection="1">
      <protection hidden="1"/>
    </xf>
    <xf numFmtId="9" fontId="24" fillId="25" borderId="49" xfId="0" applyNumberFormat="1" applyFont="1" applyFill="1" applyBorder="1" applyAlignment="1" applyProtection="1">
      <alignment horizontal="center"/>
      <protection hidden="1"/>
    </xf>
    <xf numFmtId="164" fontId="23" fillId="25" borderId="43" xfId="36" applyFont="1" applyFill="1" applyBorder="1" applyAlignment="1" applyProtection="1">
      <alignment horizontal="right"/>
      <protection hidden="1"/>
    </xf>
    <xf numFmtId="0" fontId="42" fillId="0" borderId="36" xfId="0" applyFont="1" applyBorder="1" applyAlignment="1">
      <alignment horizontal="center"/>
    </xf>
    <xf numFmtId="0" fontId="42" fillId="0" borderId="0" xfId="0" applyFont="1" applyProtection="1">
      <protection hidden="1"/>
    </xf>
    <xf numFmtId="2" fontId="42" fillId="0" borderId="0" xfId="0" applyNumberFormat="1" applyFont="1" applyFill="1" applyBorder="1" applyAlignment="1" applyProtection="1">
      <alignment horizontal="center" vertical="top" wrapText="1"/>
      <protection hidden="1"/>
    </xf>
    <xf numFmtId="0" fontId="42" fillId="0" borderId="0" xfId="0" applyFont="1" applyFill="1" applyProtection="1"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2" fontId="42" fillId="0" borderId="0" xfId="0" applyNumberFormat="1" applyFont="1" applyFill="1" applyBorder="1" applyAlignment="1" applyProtection="1">
      <alignment horizontal="center"/>
      <protection hidden="1"/>
    </xf>
    <xf numFmtId="2" fontId="42" fillId="0" borderId="0" xfId="0" applyNumberFormat="1" applyFont="1" applyFill="1" applyProtection="1">
      <protection hidden="1"/>
    </xf>
    <xf numFmtId="0" fontId="42" fillId="0" borderId="0" xfId="0" applyFont="1" applyFill="1" applyBorder="1" applyProtection="1">
      <protection hidden="1"/>
    </xf>
    <xf numFmtId="0" fontId="42" fillId="0" borderId="0" xfId="0" applyFont="1" applyFill="1" applyBorder="1" applyAlignment="1" applyProtection="1">
      <alignment horizontal="center"/>
      <protection locked="0" hidden="1"/>
    </xf>
    <xf numFmtId="0" fontId="4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9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alignment horizontal="right"/>
      <protection hidden="1"/>
    </xf>
    <xf numFmtId="2" fontId="42" fillId="0" borderId="0" xfId="0" applyNumberFormat="1" applyFont="1" applyFill="1" applyBorder="1" applyAlignment="1" applyProtection="1">
      <alignment horizontal="right"/>
      <protection hidden="1"/>
    </xf>
    <xf numFmtId="0" fontId="42" fillId="0" borderId="0" xfId="0" applyFont="1" applyFill="1" applyAlignment="1" applyProtection="1">
      <alignment horizontal="center" vertical="center"/>
      <protection hidden="1"/>
    </xf>
    <xf numFmtId="2" fontId="42" fillId="0" borderId="0" xfId="0" applyNumberFormat="1" applyFont="1" applyFill="1" applyBorder="1" applyProtection="1">
      <protection hidden="1"/>
    </xf>
    <xf numFmtId="0" fontId="22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Border="1" applyProtection="1">
      <protection hidden="1"/>
    </xf>
    <xf numFmtId="0" fontId="22" fillId="16" borderId="0" xfId="0" applyFont="1" applyFill="1" applyBorder="1" applyAlignment="1">
      <alignment horizontal="center" vertical="top" wrapText="1"/>
    </xf>
    <xf numFmtId="0" fontId="22" fillId="16" borderId="0" xfId="0" applyFont="1" applyFill="1" applyBorder="1" applyAlignment="1">
      <alignment horizontal="left" vertical="center" wrapText="1"/>
    </xf>
    <xf numFmtId="0" fontId="42" fillId="16" borderId="0" xfId="0" applyFont="1" applyFill="1" applyBorder="1" applyAlignment="1">
      <alignment horizontal="left" vertical="center" wrapText="1"/>
    </xf>
    <xf numFmtId="0" fontId="22" fillId="16" borderId="11" xfId="0" applyFont="1" applyFill="1" applyBorder="1" applyAlignment="1">
      <alignment horizontal="left" vertical="center" wrapText="1"/>
    </xf>
    <xf numFmtId="0" fontId="42" fillId="16" borderId="11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left"/>
    </xf>
    <xf numFmtId="0" fontId="42" fillId="0" borderId="11" xfId="0" applyFont="1" applyBorder="1" applyAlignment="1">
      <alignment horizontal="left"/>
    </xf>
    <xf numFmtId="22" fontId="0" fillId="0" borderId="0" xfId="0" applyNumberFormat="1" applyFont="1" applyBorder="1" applyProtection="1">
      <protection locked="0"/>
    </xf>
    <xf numFmtId="165" fontId="22" fillId="0" borderId="0" xfId="0" applyNumberFormat="1" applyFont="1" applyBorder="1" applyProtection="1">
      <protection locked="0"/>
    </xf>
    <xf numFmtId="0" fontId="0" fillId="0" borderId="0" xfId="0" applyFont="1" applyBorder="1" applyAlignment="1">
      <alignment vertical="center"/>
    </xf>
    <xf numFmtId="170" fontId="26" fillId="0" borderId="0" xfId="0" applyNumberFormat="1" applyFont="1" applyBorder="1"/>
    <xf numFmtId="0" fontId="0" fillId="0" borderId="0" xfId="0" applyBorder="1"/>
    <xf numFmtId="0" fontId="22" fillId="0" borderId="0" xfId="0" applyFont="1" applyBorder="1" applyAlignment="1">
      <alignment horizontal="right" vertical="center"/>
    </xf>
    <xf numFmtId="14" fontId="0" fillId="0" borderId="0" xfId="0" applyNumberFormat="1" applyBorder="1" applyAlignment="1" applyProtection="1">
      <alignment horizontal="center"/>
      <protection locked="0"/>
    </xf>
    <xf numFmtId="0" fontId="42" fillId="0" borderId="36" xfId="0" applyFont="1" applyBorder="1"/>
    <xf numFmtId="22" fontId="42" fillId="0" borderId="36" xfId="0" applyNumberFormat="1" applyFont="1" applyBorder="1"/>
    <xf numFmtId="0" fontId="42" fillId="0" borderId="36" xfId="0" applyNumberFormat="1" applyFont="1" applyBorder="1" applyProtection="1">
      <protection hidden="1"/>
    </xf>
    <xf numFmtId="0" fontId="22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/>
    <xf numFmtId="166" fontId="42" fillId="0" borderId="0" xfId="0" applyNumberFormat="1" applyFont="1" applyBorder="1" applyAlignment="1" applyProtection="1">
      <alignment horizontal="left"/>
      <protection locked="0"/>
    </xf>
    <xf numFmtId="166" fontId="22" fillId="0" borderId="0" xfId="0" applyNumberFormat="1" applyFont="1" applyBorder="1" applyAlignment="1" applyProtection="1">
      <alignment horizontal="left"/>
      <protection locked="0"/>
    </xf>
    <xf numFmtId="0" fontId="21" fillId="16" borderId="0" xfId="0" applyFont="1" applyFill="1" applyBorder="1" applyAlignment="1">
      <alignment horizontal="center" vertical="top" wrapText="1"/>
    </xf>
    <xf numFmtId="0" fontId="22" fillId="16" borderId="0" xfId="0" applyFont="1" applyFill="1" applyBorder="1" applyAlignment="1">
      <alignment horizontal="right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166" fontId="42" fillId="0" borderId="0" xfId="0" applyNumberFormat="1" applyFont="1" applyBorder="1" applyAlignment="1" applyProtection="1">
      <alignment horizontal="left"/>
      <protection locked="0"/>
    </xf>
    <xf numFmtId="0" fontId="19" fillId="16" borderId="0" xfId="0" applyFont="1" applyFill="1" applyBorder="1" applyAlignment="1">
      <alignment vertical="top" wrapText="1"/>
    </xf>
    <xf numFmtId="0" fontId="20" fillId="16" borderId="0" xfId="0" applyFont="1" applyFill="1" applyBorder="1" applyAlignment="1">
      <alignment horizontal="center" vertical="center" wrapText="1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right"/>
    </xf>
    <xf numFmtId="0" fontId="0" fillId="0" borderId="50" xfId="0" applyBorder="1" applyAlignment="1" applyProtection="1">
      <alignment horizontal="left" vertical="center"/>
      <protection locked="0"/>
    </xf>
    <xf numFmtId="0" fontId="0" fillId="0" borderId="51" xfId="0" applyBorder="1" applyAlignment="1" applyProtection="1">
      <alignment horizontal="left" vertical="center"/>
      <protection locked="0"/>
    </xf>
    <xf numFmtId="0" fontId="0" fillId="0" borderId="52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53" xfId="0" applyBorder="1" applyAlignment="1" applyProtection="1">
      <alignment horizontal="left" vertical="center"/>
      <protection locked="0"/>
    </xf>
    <xf numFmtId="0" fontId="0" fillId="0" borderId="54" xfId="0" applyBorder="1" applyAlignment="1" applyProtection="1">
      <alignment horizontal="left" vertical="center"/>
      <protection locked="0"/>
    </xf>
    <xf numFmtId="0" fontId="22" fillId="0" borderId="55" xfId="0" applyFont="1" applyBorder="1" applyAlignment="1" applyProtection="1">
      <alignment horizontal="left"/>
      <protection locked="0"/>
    </xf>
    <xf numFmtId="0" fontId="22" fillId="0" borderId="54" xfId="0" applyFont="1" applyBorder="1" applyAlignment="1" applyProtection="1">
      <alignment horizontal="left"/>
      <protection locked="0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19" fillId="16" borderId="56" xfId="0" applyFont="1" applyFill="1" applyBorder="1" applyAlignment="1">
      <alignment vertical="top" wrapText="1"/>
    </xf>
    <xf numFmtId="0" fontId="22" fillId="16" borderId="10" xfId="0" applyFont="1" applyFill="1" applyBorder="1" applyAlignment="1">
      <alignment horizontal="right" vertical="center" wrapText="1"/>
    </xf>
    <xf numFmtId="0" fontId="22" fillId="16" borderId="0" xfId="0" applyFont="1" applyFill="1" applyBorder="1" applyAlignment="1">
      <alignment horizontal="right" vertical="center" wrapText="1"/>
    </xf>
    <xf numFmtId="0" fontId="22" fillId="16" borderId="11" xfId="0" applyFont="1" applyFill="1" applyBorder="1" applyAlignment="1">
      <alignment horizontal="right" vertical="center" wrapText="1"/>
    </xf>
    <xf numFmtId="0" fontId="22" fillId="16" borderId="10" xfId="0" applyFont="1" applyFill="1" applyBorder="1" applyAlignment="1">
      <alignment horizontal="center" vertical="top" wrapText="1"/>
    </xf>
    <xf numFmtId="0" fontId="22" fillId="16" borderId="11" xfId="0" applyFont="1" applyFill="1" applyBorder="1" applyAlignment="1">
      <alignment horizontal="center" vertical="top" wrapText="1"/>
    </xf>
    <xf numFmtId="0" fontId="34" fillId="0" borderId="23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0" fillId="0" borderId="14" xfId="0" applyFont="1" applyBorder="1" applyAlignment="1">
      <alignment horizontal="left" vertical="center"/>
    </xf>
    <xf numFmtId="0" fontId="30" fillId="0" borderId="18" xfId="0" applyFont="1" applyBorder="1" applyAlignment="1">
      <alignment horizontal="left" vertical="center"/>
    </xf>
    <xf numFmtId="0" fontId="30" fillId="0" borderId="34" xfId="0" applyFont="1" applyBorder="1" applyAlignment="1">
      <alignment horizontal="left" vertical="center"/>
    </xf>
    <xf numFmtId="0" fontId="28" fillId="0" borderId="18" xfId="0" applyFont="1" applyBorder="1" applyAlignment="1">
      <alignment horizontal="right"/>
    </xf>
    <xf numFmtId="0" fontId="28" fillId="0" borderId="20" xfId="0" applyFont="1" applyBorder="1" applyAlignment="1">
      <alignment horizontal="right"/>
    </xf>
    <xf numFmtId="167" fontId="28" fillId="0" borderId="25" xfId="0" applyNumberFormat="1" applyFont="1" applyBorder="1" applyAlignment="1">
      <alignment horizontal="center"/>
    </xf>
    <xf numFmtId="167" fontId="28" fillId="0" borderId="13" xfId="0" applyNumberFormat="1" applyFont="1" applyBorder="1" applyAlignment="1">
      <alignment horizontal="center"/>
    </xf>
    <xf numFmtId="0" fontId="29" fillId="0" borderId="57" xfId="0" applyFont="1" applyBorder="1" applyAlignment="1">
      <alignment horizontal="center" vertical="center"/>
    </xf>
    <xf numFmtId="0" fontId="28" fillId="0" borderId="58" xfId="0" applyFont="1" applyBorder="1" applyAlignment="1">
      <alignment horizontal="left" vertical="center"/>
    </xf>
    <xf numFmtId="0" fontId="28" fillId="0" borderId="58" xfId="0" applyFont="1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22" fillId="16" borderId="56" xfId="0" applyFont="1" applyFill="1" applyBorder="1" applyAlignment="1">
      <alignment horizontal="center" vertical="center" wrapText="1"/>
    </xf>
    <xf numFmtId="0" fontId="21" fillId="16" borderId="10" xfId="0" applyFont="1" applyFill="1" applyBorder="1" applyAlignment="1">
      <alignment horizontal="center" vertical="top" wrapText="1"/>
    </xf>
    <xf numFmtId="0" fontId="0" fillId="0" borderId="59" xfId="0" applyFont="1" applyBorder="1" applyAlignment="1" applyProtection="1">
      <alignment horizontal="center"/>
      <protection locked="0"/>
    </xf>
    <xf numFmtId="0" fontId="35" fillId="0" borderId="46" xfId="0" applyFont="1" applyBorder="1" applyAlignment="1">
      <alignment horizontal="left" vertical="center" wrapText="1"/>
    </xf>
    <xf numFmtId="14" fontId="35" fillId="0" borderId="46" xfId="0" applyNumberFormat="1" applyFont="1" applyBorder="1" applyAlignment="1">
      <alignment horizontal="left" vertical="center" wrapText="1"/>
    </xf>
    <xf numFmtId="0" fontId="19" fillId="16" borderId="10" xfId="0" applyFont="1" applyFill="1" applyBorder="1" applyAlignment="1">
      <alignment vertical="top" wrapText="1"/>
    </xf>
    <xf numFmtId="0" fontId="19" fillId="16" borderId="11" xfId="0" applyFont="1" applyFill="1" applyBorder="1" applyAlignment="1">
      <alignment vertical="top" wrapText="1"/>
    </xf>
    <xf numFmtId="0" fontId="22" fillId="16" borderId="10" xfId="0" applyFont="1" applyFill="1" applyBorder="1" applyAlignment="1">
      <alignment horizontal="center" vertical="center" wrapText="1"/>
    </xf>
    <xf numFmtId="0" fontId="22" fillId="16" borderId="0" xfId="0" applyFont="1" applyFill="1" applyBorder="1" applyAlignment="1">
      <alignment horizontal="center" vertical="center" wrapText="1"/>
    </xf>
    <xf numFmtId="0" fontId="22" fillId="16" borderId="11" xfId="0" applyFont="1" applyFill="1" applyBorder="1" applyAlignment="1">
      <alignment horizontal="center" vertical="center" wrapText="1"/>
    </xf>
    <xf numFmtId="0" fontId="27" fillId="0" borderId="46" xfId="0" applyFont="1" applyBorder="1" applyAlignment="1">
      <alignment horizontal="left" vertical="center" wrapText="1"/>
    </xf>
    <xf numFmtId="0" fontId="27" fillId="0" borderId="60" xfId="0" applyFont="1" applyBorder="1" applyAlignment="1">
      <alignment horizontal="left" vertical="center" wrapText="1"/>
    </xf>
    <xf numFmtId="0" fontId="27" fillId="0" borderId="14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61" xfId="0" applyFont="1" applyBorder="1" applyAlignment="1">
      <alignment horizontal="left" vertical="center" wrapText="1"/>
    </xf>
    <xf numFmtId="166" fontId="35" fillId="0" borderId="46" xfId="0" applyNumberFormat="1" applyFont="1" applyBorder="1" applyAlignment="1">
      <alignment horizontal="left" vertical="center" wrapText="1"/>
    </xf>
    <xf numFmtId="0" fontId="42" fillId="16" borderId="56" xfId="0" applyFont="1" applyFill="1" applyBorder="1" applyAlignment="1">
      <alignment vertical="top" wrapText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left" vertical="center" wrapText="1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16" borderId="0" xfId="0" applyFont="1" applyFill="1" applyBorder="1" applyAlignment="1">
      <alignment horizontal="center" vertical="top" wrapText="1"/>
    </xf>
    <xf numFmtId="0" fontId="22" fillId="16" borderId="1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 applyProtection="1">
      <alignment horizontal="left"/>
      <protection hidden="1"/>
    </xf>
    <xf numFmtId="0" fontId="0" fillId="0" borderId="32" xfId="0" applyFont="1" applyBorder="1" applyAlignment="1" applyProtection="1">
      <alignment horizontal="center"/>
      <protection hidden="1"/>
    </xf>
    <xf numFmtId="0" fontId="0" fillId="0" borderId="31" xfId="0" applyFont="1" applyBorder="1" applyAlignment="1" applyProtection="1">
      <alignment horizontal="center"/>
      <protection hidden="1"/>
    </xf>
    <xf numFmtId="0" fontId="0" fillId="0" borderId="62" xfId="0" applyFont="1" applyBorder="1" applyAlignment="1" applyProtection="1">
      <alignment horizontal="center"/>
      <protection hidden="1"/>
    </xf>
    <xf numFmtId="0" fontId="46" fillId="0" borderId="63" xfId="0" applyFont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0" fontId="20" fillId="0" borderId="0" xfId="0" applyFont="1" applyBorder="1" applyAlignment="1" applyProtection="1">
      <alignment horizontal="left"/>
      <protection hidden="1"/>
    </xf>
    <xf numFmtId="0" fontId="20" fillId="25" borderId="64" xfId="0" applyFont="1" applyFill="1" applyBorder="1" applyAlignment="1" applyProtection="1">
      <alignment horizontal="center"/>
      <protection hidden="1"/>
    </xf>
    <xf numFmtId="0" fontId="20" fillId="25" borderId="65" xfId="0" applyFont="1" applyFill="1" applyBorder="1" applyAlignment="1" applyProtection="1">
      <alignment horizontal="center"/>
      <protection hidden="1"/>
    </xf>
    <xf numFmtId="0" fontId="20" fillId="25" borderId="66" xfId="0" applyFont="1" applyFill="1" applyBorder="1" applyAlignment="1" applyProtection="1">
      <alignment horizontal="center"/>
      <protection hidden="1"/>
    </xf>
    <xf numFmtId="0" fontId="20" fillId="25" borderId="67" xfId="0" applyFont="1" applyFill="1" applyBorder="1" applyAlignment="1" applyProtection="1">
      <alignment horizontal="center"/>
      <protection hidden="1"/>
    </xf>
    <xf numFmtId="0" fontId="20" fillId="25" borderId="68" xfId="0" applyFont="1" applyFill="1" applyBorder="1" applyAlignment="1" applyProtection="1">
      <alignment horizontal="center"/>
      <protection hidden="1"/>
    </xf>
    <xf numFmtId="0" fontId="0" fillId="27" borderId="69" xfId="0" applyFont="1" applyFill="1" applyBorder="1" applyAlignment="1" applyProtection="1">
      <alignment horizontal="center"/>
      <protection hidden="1"/>
    </xf>
    <xf numFmtId="0" fontId="0" fillId="27" borderId="55" xfId="0" applyFont="1" applyFill="1" applyBorder="1" applyAlignment="1" applyProtection="1">
      <alignment horizontal="center"/>
      <protection hidden="1"/>
    </xf>
    <xf numFmtId="0" fontId="0" fillId="27" borderId="70" xfId="0" applyFont="1" applyFill="1" applyBorder="1" applyAlignment="1" applyProtection="1">
      <alignment horizontal="center"/>
      <protection hidden="1"/>
    </xf>
    <xf numFmtId="0" fontId="0" fillId="27" borderId="67" xfId="0" applyFont="1" applyFill="1" applyBorder="1" applyAlignment="1" applyProtection="1">
      <alignment horizontal="center"/>
      <protection hidden="1"/>
    </xf>
    <xf numFmtId="0" fontId="0" fillId="27" borderId="68" xfId="0" applyFont="1" applyFill="1" applyBorder="1" applyAlignment="1" applyProtection="1">
      <alignment horizontal="center"/>
      <protection hidden="1"/>
    </xf>
    <xf numFmtId="0" fontId="0" fillId="27" borderId="71" xfId="0" applyFont="1" applyFill="1" applyBorder="1" applyAlignment="1" applyProtection="1">
      <alignment horizontal="center"/>
      <protection hidden="1"/>
    </xf>
    <xf numFmtId="0" fontId="24" fillId="25" borderId="47" xfId="0" applyFont="1" applyFill="1" applyBorder="1" applyAlignment="1" applyProtection="1">
      <alignment horizontal="center"/>
      <protection hidden="1"/>
    </xf>
    <xf numFmtId="0" fontId="24" fillId="25" borderId="48" xfId="0" applyFont="1" applyFill="1" applyBorder="1" applyAlignment="1" applyProtection="1">
      <alignment horizontal="center"/>
      <protection hidden="1"/>
    </xf>
    <xf numFmtId="0" fontId="24" fillId="25" borderId="72" xfId="0" applyFont="1" applyFill="1" applyBorder="1" applyAlignment="1" applyProtection="1">
      <alignment horizontal="center"/>
      <protection hidden="1"/>
    </xf>
    <xf numFmtId="0" fontId="20" fillId="25" borderId="47" xfId="0" applyFont="1" applyFill="1" applyBorder="1" applyAlignment="1" applyProtection="1">
      <alignment horizontal="center"/>
      <protection hidden="1"/>
    </xf>
    <xf numFmtId="0" fontId="20" fillId="25" borderId="48" xfId="0" applyFont="1" applyFill="1" applyBorder="1" applyAlignment="1" applyProtection="1">
      <alignment horizontal="center"/>
      <protection hidden="1"/>
    </xf>
    <xf numFmtId="0" fontId="20" fillId="25" borderId="73" xfId="0" applyFont="1" applyFill="1" applyBorder="1" applyAlignment="1" applyProtection="1">
      <alignment horizontal="center"/>
      <protection hidden="1"/>
    </xf>
    <xf numFmtId="0" fontId="0" fillId="27" borderId="64" xfId="0" applyFont="1" applyFill="1" applyBorder="1" applyAlignment="1" applyProtection="1">
      <alignment horizontal="center"/>
      <protection hidden="1"/>
    </xf>
    <xf numFmtId="0" fontId="0" fillId="27" borderId="65" xfId="0" applyFont="1" applyFill="1" applyBorder="1" applyAlignment="1" applyProtection="1">
      <alignment horizontal="center"/>
      <protection hidden="1"/>
    </xf>
    <xf numFmtId="0" fontId="0" fillId="27" borderId="74" xfId="0" applyFont="1" applyFill="1" applyBorder="1" applyAlignment="1" applyProtection="1">
      <alignment horizontal="center"/>
      <protection hidden="1"/>
    </xf>
    <xf numFmtId="0" fontId="22" fillId="25" borderId="10" xfId="0" applyFont="1" applyFill="1" applyBorder="1" applyAlignment="1">
      <alignment horizontal="center" vertical="center" wrapText="1"/>
    </xf>
    <xf numFmtId="0" fontId="22" fillId="25" borderId="0" xfId="0" applyFont="1" applyFill="1" applyBorder="1" applyAlignment="1">
      <alignment horizontal="center" vertical="center" wrapText="1"/>
    </xf>
    <xf numFmtId="0" fontId="22" fillId="25" borderId="11" xfId="0" applyFont="1" applyFill="1" applyBorder="1" applyAlignment="1">
      <alignment horizontal="center" vertical="center" wrapText="1"/>
    </xf>
    <xf numFmtId="0" fontId="0" fillId="28" borderId="39" xfId="0" applyFont="1" applyFill="1" applyBorder="1" applyAlignment="1">
      <alignment horizontal="left" vertical="top" wrapText="1"/>
    </xf>
    <xf numFmtId="0" fontId="28" fillId="0" borderId="19" xfId="0" applyFont="1" applyBorder="1" applyAlignment="1">
      <alignment horizontal="center" vertical="center"/>
    </xf>
    <xf numFmtId="0" fontId="28" fillId="16" borderId="18" xfId="0" applyFont="1" applyFill="1" applyBorder="1" applyAlignment="1">
      <alignment horizontal="center" vertical="center"/>
    </xf>
    <xf numFmtId="0" fontId="28" fillId="16" borderId="34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/>
    </xf>
    <xf numFmtId="0" fontId="28" fillId="0" borderId="14" xfId="0" applyFont="1" applyBorder="1" applyAlignment="1">
      <alignment horizontal="center" vertical="center"/>
    </xf>
    <xf numFmtId="0" fontId="31" fillId="0" borderId="75" xfId="0" applyFont="1" applyBorder="1" applyAlignment="1">
      <alignment horizontal="center"/>
    </xf>
    <xf numFmtId="0" fontId="28" fillId="0" borderId="76" xfId="0" applyFont="1" applyFill="1" applyBorder="1" applyAlignment="1">
      <alignment horizontal="left" vertical="center"/>
    </xf>
    <xf numFmtId="0" fontId="19" fillId="16" borderId="0" xfId="0" applyFont="1" applyFill="1" applyBorder="1" applyAlignment="1">
      <alignment horizontal="center" vertical="top" wrapText="1"/>
    </xf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Excel_BuiltIn_Percent 1" xfId="30"/>
    <cellStyle name="Incorreto" xfId="31" builtinId="27" customBuiltin="1"/>
    <cellStyle name="Neutra" xfId="32" builtinId="28" customBuiltin="1"/>
    <cellStyle name="Normal" xfId="0" builtinId="0"/>
    <cellStyle name="Nota" xfId="33" builtinId="10" customBuiltin="1"/>
    <cellStyle name="Porcentagem" xfId="34" builtinId="5"/>
    <cellStyle name="Saída" xfId="35" builtinId="21" customBuiltin="1"/>
    <cellStyle name="Texto de Aviso" xfId="37" builtinId="11" customBuiltin="1"/>
    <cellStyle name="Texto Explicativo" xfId="38" builtinId="53" customBuiltin="1"/>
    <cellStyle name="Título 1" xfId="39" builtinId="16" customBuiltin="1"/>
    <cellStyle name="Título 1 1" xfId="40"/>
    <cellStyle name="Título 2" xfId="41" builtinId="17" customBuiltin="1"/>
    <cellStyle name="Título 3" xfId="42" builtinId="18" customBuiltin="1"/>
    <cellStyle name="Título 4" xfId="43" builtinId="19" customBuiltin="1"/>
    <cellStyle name="Total" xfId="44" builtinId="25" customBuiltin="1"/>
    <cellStyle name="Vírgula" xfId="36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Drop" dropLines="5" dropStyle="combo" dx="16" fmlaLink="$C$47" fmlaRange="Base!$A$7:$A$10" val="0"/>
</file>

<file path=xl/ctrlProps/ctrlProp3.xml><?xml version="1.0" encoding="utf-8"?>
<formControlPr xmlns="http://schemas.microsoft.com/office/spreadsheetml/2009/9/main" objectType="Drop" dropLines="18" dropStyle="combo" dx="16" fmlaLink="$C$45" fmlaRange="Base!$B$38:$B$62" sel="2" val="0"/>
</file>

<file path=xl/ctrlProps/ctrlProp4.xml><?xml version="1.0" encoding="utf-8"?>
<formControlPr xmlns="http://schemas.microsoft.com/office/spreadsheetml/2009/9/main" objectType="Drop" dropLines="3" dropStyle="combo" dx="16" fmlaLink="$C$46" fmlaRange="Base!$C$67:$C$69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1181100</xdr:colOff>
      <xdr:row>3</xdr:row>
      <xdr:rowOff>190500</xdr:rowOff>
    </xdr:to>
    <xdr:sp macro="" textlink="">
      <xdr:nvSpPr>
        <xdr:cNvPr id="1252" name="Text Box 16"/>
        <xdr:cNvSpPr txBox="1">
          <a:spLocks noChangeArrowheads="1"/>
        </xdr:cNvSpPr>
      </xdr:nvSpPr>
      <xdr:spPr bwMode="auto">
        <a:xfrm>
          <a:off x="133350" y="161925"/>
          <a:ext cx="11811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152400</xdr:colOff>
      <xdr:row>1</xdr:row>
      <xdr:rowOff>152400</xdr:rowOff>
    </xdr:from>
    <xdr:to>
      <xdr:col>1</xdr:col>
      <xdr:colOff>1333500</xdr:colOff>
      <xdr:row>4</xdr:row>
      <xdr:rowOff>0</xdr:rowOff>
    </xdr:to>
    <xdr:sp macro="" textlink="">
      <xdr:nvSpPr>
        <xdr:cNvPr id="1253" name="Text Box 16"/>
        <xdr:cNvSpPr txBox="1">
          <a:spLocks noChangeArrowheads="1"/>
        </xdr:cNvSpPr>
      </xdr:nvSpPr>
      <xdr:spPr bwMode="auto">
        <a:xfrm>
          <a:off x="285750" y="314325"/>
          <a:ext cx="11811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9525</xdr:rowOff>
        </xdr:from>
        <xdr:to>
          <xdr:col>4</xdr:col>
          <xdr:colOff>1152525</xdr:colOff>
          <xdr:row>14</xdr:row>
          <xdr:rowOff>0</xdr:rowOff>
        </xdr:to>
        <xdr:sp macro="" textlink="">
          <xdr:nvSpPr>
            <xdr:cNvPr id="1030" name="CommandButton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Gerar Identificador</a:t>
              </a:r>
              <a:endParaRPr lang="pt-BR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46</xdr:row>
          <xdr:rowOff>57150</xdr:rowOff>
        </xdr:from>
        <xdr:to>
          <xdr:col>3</xdr:col>
          <xdr:colOff>1933575</xdr:colOff>
          <xdr:row>46</xdr:row>
          <xdr:rowOff>200025</xdr:rowOff>
        </xdr:to>
        <xdr:sp macro="" textlink="">
          <xdr:nvSpPr>
            <xdr:cNvPr id="1202" name="Drop Down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44</xdr:row>
          <xdr:rowOff>19050</xdr:rowOff>
        </xdr:from>
        <xdr:to>
          <xdr:col>3</xdr:col>
          <xdr:colOff>1933575</xdr:colOff>
          <xdr:row>45</xdr:row>
          <xdr:rowOff>19050</xdr:rowOff>
        </xdr:to>
        <xdr:sp macro="" textlink="">
          <xdr:nvSpPr>
            <xdr:cNvPr id="1203" name="Drop Down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45</xdr:row>
          <xdr:rowOff>28575</xdr:rowOff>
        </xdr:from>
        <xdr:to>
          <xdr:col>3</xdr:col>
          <xdr:colOff>1933575</xdr:colOff>
          <xdr:row>46</xdr:row>
          <xdr:rowOff>19050</xdr:rowOff>
        </xdr:to>
        <xdr:sp macro="" textlink="">
          <xdr:nvSpPr>
            <xdr:cNvPr id="1204" name="Drop Down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694764</xdr:colOff>
      <xdr:row>1</xdr:row>
      <xdr:rowOff>35299</xdr:rowOff>
    </xdr:from>
    <xdr:to>
      <xdr:col>1</xdr:col>
      <xdr:colOff>1399526</xdr:colOff>
      <xdr:row>4</xdr:row>
      <xdr:rowOff>1041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235" y="192181"/>
          <a:ext cx="704762" cy="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1</xdr:row>
      <xdr:rowOff>0</xdr:rowOff>
    </xdr:from>
    <xdr:to>
      <xdr:col>2</xdr:col>
      <xdr:colOff>1333412</xdr:colOff>
      <xdr:row>3</xdr:row>
      <xdr:rowOff>304720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171450"/>
          <a:ext cx="704762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9525</xdr:rowOff>
    </xdr:from>
    <xdr:to>
      <xdr:col>1</xdr:col>
      <xdr:colOff>742862</xdr:colOff>
      <xdr:row>3</xdr:row>
      <xdr:rowOff>323770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71450"/>
          <a:ext cx="704762" cy="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410135</xdr:colOff>
      <xdr:row>1</xdr:row>
      <xdr:rowOff>19050</xdr:rowOff>
    </xdr:from>
    <xdr:to>
      <xdr:col>1</xdr:col>
      <xdr:colOff>1114897</xdr:colOff>
      <xdr:row>3</xdr:row>
      <xdr:rowOff>208909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694" y="187138"/>
          <a:ext cx="704762" cy="6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</xdr:col>
      <xdr:colOff>38100</xdr:colOff>
      <xdr:row>4</xdr:row>
      <xdr:rowOff>0</xdr:rowOff>
    </xdr:to>
    <xdr:grpSp>
      <xdr:nvGrpSpPr>
        <xdr:cNvPr id="9446" name="Group 17"/>
        <xdr:cNvGrpSpPr>
          <a:grpSpLocks/>
        </xdr:cNvGrpSpPr>
      </xdr:nvGrpSpPr>
      <xdr:grpSpPr bwMode="auto">
        <a:xfrm>
          <a:off x="0" y="171450"/>
          <a:ext cx="0" cy="676275"/>
          <a:chOff x="126" y="256"/>
          <a:chExt cx="1952" cy="801"/>
        </a:xfrm>
      </xdr:grpSpPr>
      <xdr:sp macro="" textlink="">
        <xdr:nvSpPr>
          <xdr:cNvPr id="9447" name="Text Box 16"/>
          <xdr:cNvSpPr txBox="1">
            <a:spLocks noChangeArrowheads="1"/>
          </xdr:cNvSpPr>
        </xdr:nvSpPr>
        <xdr:spPr bwMode="auto">
          <a:xfrm>
            <a:off x="126" y="256"/>
            <a:ext cx="1952" cy="8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pic>
        <xdr:nvPicPr>
          <xdr:cNvPr id="9448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" y="423"/>
            <a:ext cx="1865" cy="4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2</xdr:col>
      <xdr:colOff>447675</xdr:colOff>
      <xdr:row>4</xdr:row>
      <xdr:rowOff>0</xdr:rowOff>
    </xdr:to>
    <xdr:pic>
      <xdr:nvPicPr>
        <xdr:cNvPr id="12299" name="Picture 13" descr="Logomarca_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11525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0</xdr:rowOff>
    </xdr:from>
    <xdr:to>
      <xdr:col>2</xdr:col>
      <xdr:colOff>457200</xdr:colOff>
      <xdr:row>3</xdr:row>
      <xdr:rowOff>180975</xdr:rowOff>
    </xdr:to>
    <xdr:grpSp>
      <xdr:nvGrpSpPr>
        <xdr:cNvPr id="5247" name="Group 17"/>
        <xdr:cNvGrpSpPr>
          <a:grpSpLocks/>
        </xdr:cNvGrpSpPr>
      </xdr:nvGrpSpPr>
      <xdr:grpSpPr bwMode="auto">
        <a:xfrm>
          <a:off x="247650" y="161925"/>
          <a:ext cx="1181100" cy="504825"/>
          <a:chOff x="410" y="256"/>
          <a:chExt cx="1952" cy="801"/>
        </a:xfrm>
      </xdr:grpSpPr>
      <xdr:sp macro="" textlink="">
        <xdr:nvSpPr>
          <xdr:cNvPr id="5248" name="Text Box 16"/>
          <xdr:cNvSpPr txBox="1">
            <a:spLocks noChangeArrowheads="1"/>
          </xdr:cNvSpPr>
        </xdr:nvSpPr>
        <xdr:spPr bwMode="auto">
          <a:xfrm>
            <a:off x="410" y="256"/>
            <a:ext cx="1952" cy="8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pic>
        <xdr:nvPicPr>
          <xdr:cNvPr id="5249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" y="423"/>
            <a:ext cx="1864" cy="4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1</xdr:col>
      <xdr:colOff>1247775</xdr:colOff>
      <xdr:row>3</xdr:row>
      <xdr:rowOff>238125</xdr:rowOff>
    </xdr:to>
    <xdr:grpSp>
      <xdr:nvGrpSpPr>
        <xdr:cNvPr id="7295" name="Group 17"/>
        <xdr:cNvGrpSpPr>
          <a:grpSpLocks/>
        </xdr:cNvGrpSpPr>
      </xdr:nvGrpSpPr>
      <xdr:grpSpPr bwMode="auto">
        <a:xfrm>
          <a:off x="323850" y="219075"/>
          <a:ext cx="1181100" cy="504825"/>
          <a:chOff x="536" y="345"/>
          <a:chExt cx="1954" cy="801"/>
        </a:xfrm>
      </xdr:grpSpPr>
      <xdr:sp macro="" textlink="">
        <xdr:nvSpPr>
          <xdr:cNvPr id="7296" name="Text Box 16"/>
          <xdr:cNvSpPr txBox="1">
            <a:spLocks noChangeArrowheads="1"/>
          </xdr:cNvSpPr>
        </xdr:nvSpPr>
        <xdr:spPr bwMode="auto">
          <a:xfrm>
            <a:off x="536" y="345"/>
            <a:ext cx="1954" cy="8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pic>
        <xdr:nvPicPr>
          <xdr:cNvPr id="7297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7" y="513"/>
            <a:ext cx="1867" cy="4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tos\NES\Contagens\SESI\SDDI_FASE_02\1.ATF\EstimativaDeTamanho\SESI_SDDI_PEE_Fase_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Esforco_CTIS"/>
      <sheetName val="_file____E__APF_Siclom_v1_xls__"/>
      <sheetName val="Recuperada_Plan1"/>
      <sheetName val="_file____E__DOCUME_1_paulav_CON"/>
      <sheetName val="Esforco_MS"/>
    </sheetNames>
    <sheetDataSet>
      <sheetData sheetId="0">
        <row r="14">
          <cell r="H14">
            <v>100.92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B2:M48"/>
  <sheetViews>
    <sheetView topLeftCell="A10" zoomScale="85" zoomScaleSheetLayoutView="100" workbookViewId="0">
      <selection activeCell="C2" sqref="C2:G4"/>
    </sheetView>
  </sheetViews>
  <sheetFormatPr defaultRowHeight="12.75" x14ac:dyDescent="0.2"/>
  <cols>
    <col min="1" max="1" width="2" style="1" customWidth="1"/>
    <col min="2" max="2" width="29.42578125" style="1" customWidth="1"/>
    <col min="3" max="3" width="15.7109375" style="1" customWidth="1"/>
    <col min="4" max="4" width="29.140625" style="1" customWidth="1"/>
    <col min="5" max="5" width="18.85546875" style="1" bestFit="1" customWidth="1"/>
    <col min="6" max="6" width="18" style="1" customWidth="1"/>
    <col min="7" max="7" width="18.140625" style="1" bestFit="1" customWidth="1"/>
    <col min="8" max="8" width="5.140625" style="1" bestFit="1" customWidth="1"/>
    <col min="9" max="9" width="15.42578125" style="1" customWidth="1"/>
    <col min="10" max="10" width="3.7109375" style="1" hidden="1" customWidth="1"/>
    <col min="11" max="11" width="9.42578125" style="1" customWidth="1"/>
    <col min="12" max="12" width="15.42578125" style="1" hidden="1" customWidth="1"/>
    <col min="13" max="13" width="0" style="1" hidden="1" customWidth="1"/>
    <col min="14" max="16384" width="9.140625" style="1"/>
  </cols>
  <sheetData>
    <row r="2" spans="2:13" ht="17.25" customHeight="1" x14ac:dyDescent="0.2">
      <c r="B2" s="209"/>
      <c r="C2" s="210" t="s">
        <v>0</v>
      </c>
      <c r="D2" s="210"/>
      <c r="E2" s="210"/>
      <c r="F2" s="210"/>
      <c r="G2" s="210"/>
      <c r="H2" s="209"/>
      <c r="I2" s="200"/>
    </row>
    <row r="3" spans="2:13" ht="17.25" customHeight="1" x14ac:dyDescent="0.2">
      <c r="B3" s="209"/>
      <c r="C3" s="210"/>
      <c r="D3" s="210"/>
      <c r="E3" s="210"/>
      <c r="F3" s="210"/>
      <c r="G3" s="210"/>
      <c r="H3" s="209"/>
      <c r="I3" s="2"/>
    </row>
    <row r="4" spans="2:13" ht="17.25" customHeight="1" x14ac:dyDescent="0.2">
      <c r="B4" s="209"/>
      <c r="C4" s="210"/>
      <c r="D4" s="210"/>
      <c r="E4" s="210"/>
      <c r="F4" s="210"/>
      <c r="G4" s="210"/>
      <c r="H4" s="209"/>
      <c r="I4" s="179" t="s">
        <v>216</v>
      </c>
      <c r="J4" s="186">
        <v>40105.430081018516</v>
      </c>
      <c r="L4" s="186">
        <v>40105.455243055556</v>
      </c>
      <c r="M4" s="186">
        <v>40105.472488425927</v>
      </c>
    </row>
    <row r="5" spans="2:13" ht="18" x14ac:dyDescent="0.2">
      <c r="B5" s="3" t="s">
        <v>210</v>
      </c>
      <c r="C5" s="4"/>
      <c r="D5" s="4"/>
      <c r="E5" s="4"/>
      <c r="F5" s="4"/>
      <c r="G5" s="4"/>
      <c r="H5" s="4"/>
      <c r="I5" s="4"/>
    </row>
    <row r="6" spans="2:13" x14ac:dyDescent="0.2">
      <c r="B6" s="10" t="s">
        <v>3</v>
      </c>
      <c r="C6" s="211"/>
      <c r="D6" s="212"/>
      <c r="E6" s="10" t="s">
        <v>4</v>
      </c>
      <c r="F6" s="211"/>
      <c r="G6" s="212"/>
      <c r="H6" s="212"/>
      <c r="I6" s="212"/>
      <c r="L6" s="5"/>
    </row>
    <row r="7" spans="2:13" x14ac:dyDescent="0.2">
      <c r="B7" s="10" t="s">
        <v>5</v>
      </c>
      <c r="C7" s="211"/>
      <c r="D7" s="212"/>
      <c r="E7" s="196" t="s">
        <v>209</v>
      </c>
      <c r="F7" s="211"/>
      <c r="G7" s="212"/>
      <c r="H7" s="212"/>
      <c r="I7" s="212"/>
    </row>
    <row r="8" spans="2:13" x14ac:dyDescent="0.2">
      <c r="B8" s="10" t="s">
        <v>6</v>
      </c>
      <c r="C8" s="211"/>
      <c r="D8" s="211"/>
      <c r="E8" s="211"/>
      <c r="F8" s="211"/>
      <c r="G8" s="211"/>
      <c r="H8" s="211"/>
      <c r="I8" s="211"/>
    </row>
    <row r="9" spans="2:13" x14ac:dyDescent="0.2">
      <c r="B9" s="10" t="s">
        <v>7</v>
      </c>
      <c r="C9" s="213" t="s">
        <v>124</v>
      </c>
      <c r="D9" s="213"/>
      <c r="E9" s="10" t="s">
        <v>9</v>
      </c>
      <c r="F9" s="7" t="s">
        <v>125</v>
      </c>
    </row>
    <row r="10" spans="2:13" x14ac:dyDescent="0.2">
      <c r="B10" s="10" t="s">
        <v>11</v>
      </c>
      <c r="C10" s="7" t="s">
        <v>12</v>
      </c>
      <c r="E10" s="10" t="s">
        <v>13</v>
      </c>
      <c r="F10" s="7" t="s">
        <v>14</v>
      </c>
      <c r="G10" s="8"/>
      <c r="I10" s="9"/>
    </row>
    <row r="11" spans="2:13" ht="18" x14ac:dyDescent="0.2">
      <c r="B11" s="3" t="s">
        <v>15</v>
      </c>
      <c r="C11" s="4"/>
      <c r="D11" s="4"/>
      <c r="E11" s="4"/>
      <c r="F11" s="4"/>
      <c r="G11" s="4"/>
      <c r="H11" s="4"/>
      <c r="I11" s="4"/>
    </row>
    <row r="12" spans="2:13" x14ac:dyDescent="0.2">
      <c r="B12" s="10" t="s">
        <v>16</v>
      </c>
      <c r="C12" s="7" t="s">
        <v>17</v>
      </c>
      <c r="E12" s="10" t="s">
        <v>18</v>
      </c>
      <c r="F12" s="7" t="s">
        <v>19</v>
      </c>
    </row>
    <row r="13" spans="2:13" x14ac:dyDescent="0.2">
      <c r="B13" s="6" t="s">
        <v>20</v>
      </c>
      <c r="C13" s="7" t="s">
        <v>134</v>
      </c>
      <c r="E13" s="10" t="s">
        <v>212</v>
      </c>
      <c r="F13" s="198">
        <v>0</v>
      </c>
      <c r="G13" s="199" t="s">
        <v>24</v>
      </c>
      <c r="H13" s="208">
        <v>0</v>
      </c>
      <c r="I13" s="208"/>
    </row>
    <row r="14" spans="2:13" x14ac:dyDescent="0.2">
      <c r="B14" s="6" t="s">
        <v>22</v>
      </c>
      <c r="C14" s="7" t="s">
        <v>145</v>
      </c>
      <c r="E14" s="214" t="str">
        <f ca="1">Base!B32</f>
        <v>201202/20112023</v>
      </c>
      <c r="F14" s="214"/>
    </row>
    <row r="15" spans="2:13" x14ac:dyDescent="0.2">
      <c r="B15" s="222" t="s">
        <v>25</v>
      </c>
      <c r="C15" s="222"/>
      <c r="D15" s="222"/>
      <c r="E15" s="187" t="s">
        <v>71</v>
      </c>
      <c r="F15" s="192"/>
      <c r="G15" s="197"/>
    </row>
    <row r="16" spans="2:13" x14ac:dyDescent="0.2">
      <c r="B16" s="215" t="s">
        <v>152</v>
      </c>
      <c r="C16" s="216"/>
      <c r="D16" s="216"/>
      <c r="E16" s="216"/>
      <c r="F16" s="216"/>
      <c r="G16" s="216"/>
      <c r="H16" s="216"/>
      <c r="I16" s="216"/>
    </row>
    <row r="17" spans="2:9" x14ac:dyDescent="0.2">
      <c r="B17" s="217"/>
      <c r="C17" s="218"/>
      <c r="D17" s="218"/>
      <c r="E17" s="218"/>
      <c r="F17" s="218"/>
      <c r="G17" s="218"/>
      <c r="H17" s="218"/>
      <c r="I17" s="218"/>
    </row>
    <row r="18" spans="2:9" x14ac:dyDescent="0.2">
      <c r="B18" s="217"/>
      <c r="C18" s="218"/>
      <c r="D18" s="218"/>
      <c r="E18" s="218"/>
      <c r="F18" s="218"/>
      <c r="G18" s="218"/>
      <c r="H18" s="218"/>
      <c r="I18" s="218"/>
    </row>
    <row r="19" spans="2:9" x14ac:dyDescent="0.2">
      <c r="B19" s="217"/>
      <c r="C19" s="218"/>
      <c r="D19" s="218"/>
      <c r="E19" s="218"/>
      <c r="F19" s="218"/>
      <c r="G19" s="218"/>
      <c r="H19" s="218"/>
      <c r="I19" s="218"/>
    </row>
    <row r="20" spans="2:9" x14ac:dyDescent="0.2">
      <c r="B20" s="219"/>
      <c r="C20" s="220"/>
      <c r="D20" s="220"/>
      <c r="E20" s="220"/>
      <c r="F20" s="220"/>
      <c r="G20" s="220"/>
      <c r="H20" s="220"/>
      <c r="I20" s="220"/>
    </row>
    <row r="21" spans="2:9" x14ac:dyDescent="0.2">
      <c r="B21" s="221" t="s">
        <v>26</v>
      </c>
      <c r="C21" s="221"/>
      <c r="D21" s="221"/>
      <c r="E21" s="221"/>
      <c r="F21" s="221"/>
      <c r="G21" s="221"/>
      <c r="H21" s="221"/>
      <c r="I21" s="221"/>
    </row>
    <row r="22" spans="2:9" x14ac:dyDescent="0.2">
      <c r="B22" s="215" t="s">
        <v>26</v>
      </c>
      <c r="C22" s="216"/>
      <c r="D22" s="216"/>
      <c r="E22" s="216"/>
      <c r="F22" s="216"/>
      <c r="G22" s="216"/>
      <c r="H22" s="216"/>
      <c r="I22" s="216"/>
    </row>
    <row r="23" spans="2:9" x14ac:dyDescent="0.2">
      <c r="B23" s="217"/>
      <c r="C23" s="218"/>
      <c r="D23" s="218"/>
      <c r="E23" s="218"/>
      <c r="F23" s="218"/>
      <c r="G23" s="218"/>
      <c r="H23" s="218"/>
      <c r="I23" s="218"/>
    </row>
    <row r="24" spans="2:9" x14ac:dyDescent="0.2">
      <c r="B24" s="217"/>
      <c r="C24" s="218"/>
      <c r="D24" s="218"/>
      <c r="E24" s="218"/>
      <c r="F24" s="218"/>
      <c r="G24" s="218"/>
      <c r="H24" s="218"/>
      <c r="I24" s="218"/>
    </row>
    <row r="25" spans="2:9" x14ac:dyDescent="0.2">
      <c r="B25" s="217"/>
      <c r="C25" s="218"/>
      <c r="D25" s="218"/>
      <c r="E25" s="218"/>
      <c r="F25" s="218"/>
      <c r="G25" s="218"/>
      <c r="H25" s="218"/>
      <c r="I25" s="218"/>
    </row>
    <row r="26" spans="2:9" ht="15" customHeight="1" x14ac:dyDescent="0.2">
      <c r="B26" s="219"/>
      <c r="C26" s="220"/>
      <c r="D26" s="220"/>
      <c r="E26" s="220"/>
      <c r="F26" s="220"/>
      <c r="G26" s="220"/>
      <c r="H26" s="220"/>
      <c r="I26" s="220"/>
    </row>
    <row r="27" spans="2:9" x14ac:dyDescent="0.2">
      <c r="B27" s="221" t="s">
        <v>27</v>
      </c>
      <c r="C27" s="221"/>
      <c r="D27" s="221"/>
      <c r="E27" s="221"/>
      <c r="F27" s="221"/>
      <c r="G27" s="221"/>
      <c r="H27" s="221"/>
      <c r="I27" s="221"/>
    </row>
    <row r="28" spans="2:9" x14ac:dyDescent="0.2">
      <c r="B28" s="223" t="s">
        <v>153</v>
      </c>
      <c r="C28" s="224"/>
      <c r="D28" s="224"/>
      <c r="E28" s="224"/>
      <c r="F28" s="224"/>
      <c r="G28" s="224"/>
      <c r="H28" s="224"/>
      <c r="I28" s="224"/>
    </row>
    <row r="29" spans="2:9" x14ac:dyDescent="0.2">
      <c r="B29" s="225"/>
      <c r="C29" s="226"/>
      <c r="D29" s="226"/>
      <c r="E29" s="226"/>
      <c r="F29" s="226"/>
      <c r="G29" s="226"/>
      <c r="H29" s="226"/>
      <c r="I29" s="226"/>
    </row>
    <row r="30" spans="2:9" x14ac:dyDescent="0.2">
      <c r="B30" s="225"/>
      <c r="C30" s="226"/>
      <c r="D30" s="226"/>
      <c r="E30" s="226"/>
      <c r="F30" s="226"/>
      <c r="G30" s="226"/>
      <c r="H30" s="226"/>
      <c r="I30" s="226"/>
    </row>
    <row r="31" spans="2:9" x14ac:dyDescent="0.2">
      <c r="B31" s="225"/>
      <c r="C31" s="226"/>
      <c r="D31" s="226"/>
      <c r="E31" s="226"/>
      <c r="F31" s="226"/>
      <c r="G31" s="226"/>
      <c r="H31" s="226"/>
      <c r="I31" s="226"/>
    </row>
    <row r="32" spans="2:9" x14ac:dyDescent="0.2">
      <c r="B32" s="227"/>
      <c r="C32" s="228"/>
      <c r="D32" s="228"/>
      <c r="E32" s="228"/>
      <c r="F32" s="228"/>
      <c r="G32" s="228"/>
      <c r="H32" s="228"/>
      <c r="I32" s="228"/>
    </row>
    <row r="33" spans="2:9" x14ac:dyDescent="0.2">
      <c r="B33" s="221" t="s">
        <v>28</v>
      </c>
      <c r="C33" s="221"/>
      <c r="D33" s="221"/>
      <c r="E33" s="221"/>
      <c r="F33" s="221"/>
      <c r="G33" s="221"/>
      <c r="H33" s="221"/>
      <c r="I33" s="221"/>
    </row>
    <row r="34" spans="2:9" x14ac:dyDescent="0.2">
      <c r="B34" s="202" t="s">
        <v>28</v>
      </c>
      <c r="C34" s="203"/>
      <c r="D34" s="203"/>
      <c r="E34" s="203"/>
      <c r="F34" s="203"/>
      <c r="G34" s="203"/>
      <c r="H34" s="203"/>
      <c r="I34" s="203"/>
    </row>
    <row r="35" spans="2:9" x14ac:dyDescent="0.2">
      <c r="B35" s="204"/>
      <c r="C35" s="205"/>
      <c r="D35" s="205"/>
      <c r="E35" s="205"/>
      <c r="F35" s="205"/>
      <c r="G35" s="205"/>
      <c r="H35" s="205"/>
      <c r="I35" s="205"/>
    </row>
    <row r="36" spans="2:9" x14ac:dyDescent="0.2">
      <c r="B36" s="204"/>
      <c r="C36" s="205"/>
      <c r="D36" s="205"/>
      <c r="E36" s="205"/>
      <c r="F36" s="205"/>
      <c r="G36" s="205"/>
      <c r="H36" s="205"/>
      <c r="I36" s="205"/>
    </row>
    <row r="37" spans="2:9" x14ac:dyDescent="0.2">
      <c r="B37" s="204"/>
      <c r="C37" s="205"/>
      <c r="D37" s="205"/>
      <c r="E37" s="205"/>
      <c r="F37" s="205"/>
      <c r="G37" s="205"/>
      <c r="H37" s="205"/>
      <c r="I37" s="205"/>
    </row>
    <row r="38" spans="2:9" x14ac:dyDescent="0.2">
      <c r="B38" s="204"/>
      <c r="C38" s="205"/>
      <c r="D38" s="205"/>
      <c r="E38" s="205"/>
      <c r="F38" s="205"/>
      <c r="G38" s="205"/>
      <c r="H38" s="205"/>
      <c r="I38" s="205"/>
    </row>
    <row r="39" spans="2:9" x14ac:dyDescent="0.2">
      <c r="B39" s="204"/>
      <c r="C39" s="205"/>
      <c r="D39" s="205"/>
      <c r="E39" s="205"/>
      <c r="F39" s="205"/>
      <c r="G39" s="205"/>
      <c r="H39" s="205"/>
      <c r="I39" s="205"/>
    </row>
    <row r="40" spans="2:9" x14ac:dyDescent="0.2">
      <c r="B40" s="204"/>
      <c r="C40" s="205"/>
      <c r="D40" s="205"/>
      <c r="E40" s="205"/>
      <c r="F40" s="205"/>
      <c r="G40" s="205"/>
      <c r="H40" s="205"/>
      <c r="I40" s="205"/>
    </row>
    <row r="41" spans="2:9" x14ac:dyDescent="0.2">
      <c r="B41" s="204"/>
      <c r="C41" s="205"/>
      <c r="D41" s="205"/>
      <c r="E41" s="205"/>
      <c r="F41" s="205"/>
      <c r="G41" s="205"/>
      <c r="H41" s="205"/>
      <c r="I41" s="205"/>
    </row>
    <row r="42" spans="2:9" x14ac:dyDescent="0.2">
      <c r="B42" s="204"/>
      <c r="C42" s="205"/>
      <c r="D42" s="205"/>
      <c r="E42" s="205"/>
      <c r="F42" s="205"/>
      <c r="G42" s="205"/>
      <c r="H42" s="205"/>
      <c r="I42" s="205"/>
    </row>
    <row r="43" spans="2:9" x14ac:dyDescent="0.2">
      <c r="B43" s="206"/>
      <c r="C43" s="207"/>
      <c r="D43" s="207"/>
      <c r="E43" s="207"/>
      <c r="F43" s="207"/>
      <c r="G43" s="207"/>
      <c r="H43" s="207"/>
      <c r="I43" s="207"/>
    </row>
    <row r="44" spans="2:9" ht="18" x14ac:dyDescent="0.2">
      <c r="B44" s="3" t="s">
        <v>211</v>
      </c>
      <c r="C44" s="4"/>
      <c r="D44" s="4"/>
      <c r="E44" s="4"/>
      <c r="F44" s="4"/>
      <c r="G44" s="4"/>
      <c r="H44" s="4"/>
      <c r="I44" s="4"/>
    </row>
    <row r="45" spans="2:9" x14ac:dyDescent="0.2">
      <c r="B45" s="10" t="s">
        <v>204</v>
      </c>
      <c r="C45" s="188">
        <v>2</v>
      </c>
      <c r="D45" s="189"/>
    </row>
    <row r="46" spans="2:9" x14ac:dyDescent="0.2">
      <c r="B46" s="10" t="s">
        <v>205</v>
      </c>
      <c r="C46" s="191">
        <v>1</v>
      </c>
      <c r="D46" s="190"/>
    </row>
    <row r="47" spans="2:9" ht="18" customHeight="1" x14ac:dyDescent="0.2">
      <c r="B47" s="10" t="s">
        <v>156</v>
      </c>
      <c r="C47" s="188">
        <v>1</v>
      </c>
      <c r="D47" s="190"/>
    </row>
    <row r="48" spans="2:9" x14ac:dyDescent="0.2">
      <c r="B48" s="190"/>
      <c r="C48" s="190"/>
      <c r="D48" s="190"/>
    </row>
  </sheetData>
  <mergeCells count="19">
    <mergeCell ref="B21:I21"/>
    <mergeCell ref="B27:I27"/>
    <mergeCell ref="B28:I32"/>
    <mergeCell ref="B34:I43"/>
    <mergeCell ref="H13:I13"/>
    <mergeCell ref="H2:H4"/>
    <mergeCell ref="B2:B4"/>
    <mergeCell ref="C2:G4"/>
    <mergeCell ref="C6:D6"/>
    <mergeCell ref="C9:D9"/>
    <mergeCell ref="E14:F14"/>
    <mergeCell ref="B16:I20"/>
    <mergeCell ref="B22:I26"/>
    <mergeCell ref="F6:I6"/>
    <mergeCell ref="C7:D7"/>
    <mergeCell ref="F7:I7"/>
    <mergeCell ref="C8:I8"/>
    <mergeCell ref="B33:I33"/>
    <mergeCell ref="B15:D15"/>
  </mergeCells>
  <phoneticPr fontId="25" type="noConversion"/>
  <dataValidations xWindow="799" yWindow="151" count="10">
    <dataValidation type="list" allowBlank="1" showErrorMessage="1" sqref="C14">
      <formula1>ListaFaseProjeto</formula1>
      <formula2>0</formula2>
    </dataValidation>
    <dataValidation type="list" allowBlank="1" showErrorMessage="1" sqref="F10">
      <formula1>UtilizacaoHistorico</formula1>
      <formula2>0</formula2>
    </dataValidation>
    <dataValidation type="list" allowBlank="1" showErrorMessage="1" sqref="F12">
      <formula1>ListaMetodo</formula1>
      <formula2>0</formula2>
    </dataValidation>
    <dataValidation type="list" allowBlank="1" showErrorMessage="1" sqref="F9">
      <formula1>ListaExperienciaAnos</formula1>
      <formula2>0</formula2>
    </dataValidation>
    <dataValidation allowBlank="1" showInputMessage="1" showErrorMessage="1" promptTitle="Descrever o código gerado no TQC" prompt="Insira o código sequencial gerdao pelo sistema TQC, contendo 4 números." sqref="I2">
      <formula1>0</formula1>
      <formula2>0</formula2>
    </dataValidation>
    <dataValidation type="list" allowBlank="1" showErrorMessage="1" sqref="C13">
      <formula1>ListaNivelDetalhe</formula1>
      <formula2>0</formula2>
    </dataValidation>
    <dataValidation type="list" allowBlank="1" showErrorMessage="1" sqref="C10">
      <formula1>CFPS</formula1>
      <formula2>0</formula2>
    </dataValidation>
    <dataValidation type="list" allowBlank="1" showErrorMessage="1" sqref="C12">
      <formula1>ListaTipoContagem</formula1>
      <formula2>0</formula2>
    </dataValidation>
    <dataValidation type="list" allowBlank="1" showErrorMessage="1" sqref="C9">
      <formula1>ListaExperiencia</formula1>
      <formula2>0</formula2>
    </dataValidation>
    <dataValidation allowBlank="1" showInputMessage="1" showErrorMessage="1" promptTitle="Escrever o título do formulário" prompt="Escrever o título do formulário igual ao texto escrito no campo propriedade no TQC." sqref="C2">
      <formula1>0</formula1>
      <formula2>0</formula2>
    </dataValidation>
  </dataValidations>
  <printOptions horizontalCentered="1"/>
  <pageMargins left="0.78749999999999998" right="0.78749999999999998" top="0.98472222222222228" bottom="0.98472222222222228" header="0.31527777777777777" footer="0.31527777777777777"/>
  <pageSetup paperSize="9" scale="76" firstPageNumber="0" orientation="landscape" horizontalDpi="300" verticalDpi="300" r:id="rId1"/>
  <headerFooter alignWithMargins="0">
    <oddHeader>&amp;L Planilha de Pontos de Função     FRE - 0032
      Versão: 00</oddHeader>
    <oddFooter>&amp;CPágina &amp;P&amp;Rproposta de PPF.xls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ommandButton">
              <controlPr defaultSize="0" print="0" autoFill="0" autoLine="0" autoPict="0" macro="[0]!Módulo1.GerarID">
                <anchor moveWithCells="1" sizeWithCells="1">
                  <from>
                    <xdr:col>4</xdr:col>
                    <xdr:colOff>0</xdr:colOff>
                    <xdr:row>13</xdr:row>
                    <xdr:rowOff>9525</xdr:rowOff>
                  </from>
                  <to>
                    <xdr:col>4</xdr:col>
                    <xdr:colOff>1152525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5" name="Drop Down 178">
              <controlPr defaultSize="0" autoFill="0" autoLine="0" autoPict="0">
                <anchor moveWithCells="1" sizeWithCells="1">
                  <from>
                    <xdr:col>2</xdr:col>
                    <xdr:colOff>9525</xdr:colOff>
                    <xdr:row>46</xdr:row>
                    <xdr:rowOff>57150</xdr:rowOff>
                  </from>
                  <to>
                    <xdr:col>3</xdr:col>
                    <xdr:colOff>1933575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6" name="Drop Down 179">
              <controlPr defaultSize="0" autoFill="0" autoLine="0" autoPict="0">
                <anchor moveWithCells="1" sizeWithCells="1">
                  <from>
                    <xdr:col>2</xdr:col>
                    <xdr:colOff>19050</xdr:colOff>
                    <xdr:row>44</xdr:row>
                    <xdr:rowOff>19050</xdr:rowOff>
                  </from>
                  <to>
                    <xdr:col>3</xdr:col>
                    <xdr:colOff>1933575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7" name="Drop Down 180">
              <controlPr defaultSize="0" autoFill="0" autoLine="0" autoPict="0">
                <anchor moveWithCells="1" sizeWithCells="1">
                  <from>
                    <xdr:col>2</xdr:col>
                    <xdr:colOff>19050</xdr:colOff>
                    <xdr:row>45</xdr:row>
                    <xdr:rowOff>28575</xdr:rowOff>
                  </from>
                  <to>
                    <xdr:col>3</xdr:col>
                    <xdr:colOff>1933575</xdr:colOff>
                    <xdr:row>46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R277"/>
  <sheetViews>
    <sheetView topLeftCell="B1" zoomScaleNormal="110" zoomScaleSheetLayoutView="100" workbookViewId="0">
      <selection activeCell="K8" sqref="K8"/>
    </sheetView>
  </sheetViews>
  <sheetFormatPr defaultColWidth="11.7109375" defaultRowHeight="12.75" x14ac:dyDescent="0.2"/>
  <cols>
    <col min="1" max="1" width="2.140625" style="11" bestFit="1" customWidth="1"/>
    <col min="2" max="2" width="4.85546875" style="11" customWidth="1"/>
    <col min="3" max="3" width="38.28515625" style="11" bestFit="1" customWidth="1"/>
    <col min="4" max="4" width="6" style="11" bestFit="1" customWidth="1"/>
    <col min="5" max="5" width="7.28515625" style="12" customWidth="1"/>
    <col min="6" max="6" width="6.28515625" style="12" bestFit="1" customWidth="1"/>
    <col min="7" max="7" width="9" style="11" customWidth="1"/>
    <col min="8" max="8" width="9.5703125" style="11" customWidth="1"/>
    <col min="9" max="9" width="11.7109375" style="11" customWidth="1"/>
    <col min="10" max="10" width="10.7109375" style="11" customWidth="1"/>
    <col min="11" max="11" width="81" style="11" bestFit="1" customWidth="1"/>
    <col min="12" max="16384" width="11.7109375" style="11"/>
  </cols>
  <sheetData>
    <row r="1" spans="1:11" ht="13.5" thickBot="1" x14ac:dyDescent="0.25"/>
    <row r="2" spans="1:11" s="1" customFormat="1" ht="12.75" customHeight="1" thickBot="1" x14ac:dyDescent="0.25">
      <c r="B2" s="229"/>
      <c r="C2" s="230" t="s">
        <v>0</v>
      </c>
      <c r="D2" s="230"/>
      <c r="E2" s="230"/>
      <c r="F2" s="230"/>
      <c r="G2" s="13"/>
      <c r="H2" s="13"/>
      <c r="I2" s="233"/>
      <c r="J2" s="233"/>
    </row>
    <row r="3" spans="1:11" s="1" customFormat="1" ht="13.5" thickBot="1" x14ac:dyDescent="0.25">
      <c r="B3" s="229"/>
      <c r="C3" s="231"/>
      <c r="D3" s="231"/>
      <c r="E3" s="231"/>
      <c r="F3" s="231"/>
      <c r="G3" s="14"/>
      <c r="H3" s="14"/>
      <c r="I3" s="15"/>
      <c r="J3" s="14"/>
    </row>
    <row r="4" spans="1:11" s="1" customFormat="1" ht="26.25" customHeight="1" thickBot="1" x14ac:dyDescent="0.25">
      <c r="B4" s="229"/>
      <c r="C4" s="232"/>
      <c r="D4" s="232"/>
      <c r="E4" s="232"/>
      <c r="F4" s="232"/>
      <c r="G4" s="16"/>
      <c r="H4" s="16"/>
      <c r="I4" s="234" t="s">
        <v>216</v>
      </c>
      <c r="J4" s="234"/>
    </row>
    <row r="6" spans="1:11" ht="15" x14ac:dyDescent="0.2">
      <c r="A6" s="17"/>
      <c r="B6" s="237" t="s">
        <v>29</v>
      </c>
      <c r="C6" s="238"/>
      <c r="D6" s="238"/>
      <c r="E6" s="238"/>
      <c r="F6" s="238"/>
      <c r="G6" s="238"/>
      <c r="H6" s="238"/>
      <c r="I6" s="238"/>
      <c r="J6" s="239"/>
    </row>
    <row r="7" spans="1:11" x14ac:dyDescent="0.2">
      <c r="A7" s="18"/>
      <c r="B7" s="19" t="str">
        <f>CONCATENATE("Projeto  : ",NomeProjeto)</f>
        <v xml:space="preserve">Projeto  : </v>
      </c>
      <c r="C7" s="20"/>
      <c r="D7" s="240" t="s">
        <v>30</v>
      </c>
      <c r="E7" s="242" t="str">
        <f>IF(DataContagem="","",DataContagem)</f>
        <v/>
      </c>
      <c r="F7" s="242"/>
      <c r="G7" s="242"/>
      <c r="H7" s="242"/>
      <c r="I7" s="242"/>
      <c r="J7" s="242"/>
      <c r="K7" s="21"/>
    </row>
    <row r="8" spans="1:11" x14ac:dyDescent="0.2">
      <c r="A8" s="18"/>
      <c r="B8" s="115" t="str">
        <f>CONCATENATE("Responsável : ",Responsavel)</f>
        <v xml:space="preserve">Responsável : </v>
      </c>
      <c r="C8" s="116"/>
      <c r="D8" s="241"/>
      <c r="E8" s="243"/>
      <c r="F8" s="243"/>
      <c r="G8" s="243"/>
      <c r="H8" s="243"/>
      <c r="I8" s="243"/>
      <c r="J8" s="243"/>
      <c r="K8" s="21"/>
    </row>
    <row r="9" spans="1:11" x14ac:dyDescent="0.2">
      <c r="B9" s="120" t="s">
        <v>31</v>
      </c>
      <c r="C9" s="121" t="s">
        <v>32</v>
      </c>
      <c r="D9" s="120" t="s">
        <v>33</v>
      </c>
      <c r="E9" s="122" t="s">
        <v>34</v>
      </c>
      <c r="F9" s="122" t="s">
        <v>35</v>
      </c>
      <c r="G9" s="123" t="s">
        <v>36</v>
      </c>
      <c r="H9" s="123" t="s">
        <v>37</v>
      </c>
      <c r="I9" s="123" t="s">
        <v>38</v>
      </c>
      <c r="J9" s="123" t="s">
        <v>39</v>
      </c>
    </row>
    <row r="10" spans="1:11" ht="13.7" customHeight="1" x14ac:dyDescent="0.2">
      <c r="B10" s="124">
        <v>1</v>
      </c>
      <c r="C10" s="98"/>
      <c r="D10" s="125"/>
      <c r="E10" s="126"/>
      <c r="F10" s="126"/>
      <c r="G10" s="161" t="str">
        <f>CONCATENATE(D10,H10)</f>
        <v/>
      </c>
      <c r="H10" s="161" t="str">
        <f>IF(ISBLANK(F10),"",IF(OR(D10="EE",D10="EEC"),IF(F10&gt;=3,IF(E10&gt;=5,"H","A"),IF(F10&gt;=2,IF(E10&gt;=16,"H",IF(E10&lt;=4,"L","A")),IF(E10&lt;=15,"L","A"))),IF(OR(D10="SE",D10="CE",D10="CEC",D10="SEC"),IF(F10&gt;=4,IF(E10&gt;=6,"H","A"),IF(F10&gt;=2,IF(E10&gt;=20,"H",IF(E10&lt;=5,"L","A")),IF(E10&lt;=19,"L","A"))),IF(OR(D10="ALI",D10="AIE"),IF(F10&gt;=6,IF(E10&gt;=20,"H","A"),IF(F10&gt;=2,IF(E10&gt;=51,"H",IF(E10&lt;=19,"L","A")),IF(E10&lt;=50,"L","A")))))))</f>
        <v/>
      </c>
      <c r="I10" s="161" t="str">
        <f t="shared" ref="I10:I73" si="0">IF(H10="L","Baixa",IF(H10="A","Média",IF(H10="","","Alta")))</f>
        <v/>
      </c>
      <c r="J10" s="127" t="str">
        <f>IF(ISBLANK(F10),"",IF(D10="ALI",IF(H10="L",7,IF(H10="A",10,15)),IF(D10="AIE",IF(H10="L",5,IF(H10="A",7,10)),IF(OR(D10="SE",D10="SEC"),IF(H10="L",4,IF(H10="A",5,7)),IF(OR(D10="EE",D10="EEC",D10="CE",D10="CEC"),IF(H10="L",3,IF(H10="A",4,6)))))))</f>
        <v/>
      </c>
    </row>
    <row r="11" spans="1:11" ht="13.7" customHeight="1" x14ac:dyDescent="0.2">
      <c r="B11" s="124">
        <f t="shared" ref="B11:B72" si="1">B10+1</f>
        <v>2</v>
      </c>
      <c r="C11" s="106" t="s">
        <v>45</v>
      </c>
      <c r="D11" s="126"/>
      <c r="E11" s="101"/>
      <c r="F11" s="101"/>
      <c r="G11" s="161" t="str">
        <f t="shared" ref="G11:G20" si="2">CONCATENATE(D11,H11)</f>
        <v/>
      </c>
      <c r="H11" s="161" t="str">
        <f t="shared" ref="H11:H20" si="3">IF(ISBLANK(F11),"",IF(OR(D11="EE",D11="EEC"),IF(F11&gt;=3,IF(E11&gt;=5,"H","A"),IF(F11&gt;=2,IF(E11&gt;=16,"H",IF(E11&lt;=4,"L","A")),IF(E11&lt;=15,"L","A"))),IF(OR(D11="SE",D11="CE",D11="CEC",D11="SEC"),IF(F11&gt;=4,IF(E11&gt;=6,"H","A"),IF(F11&gt;=2,IF(E11&gt;=20,"H",IF(E11&lt;=5,"L","A")),IF(E11&lt;=19,"L","A"))),IF(OR(D11="ALI",D11="AIE"),IF(F11&gt;=6,IF(E11&gt;=20,"H","A"),IF(F11&gt;=2,IF(E11&gt;=51,"H",IF(E11&lt;=19,"L","A")),IF(E11&lt;=50,"L","A")))))))</f>
        <v/>
      </c>
      <c r="I11" s="161" t="str">
        <f t="shared" si="0"/>
        <v/>
      </c>
      <c r="J11" s="127" t="str">
        <f t="shared" ref="J11:J72" si="4">IF(ISBLANK(F11),"",IF(D11="ALI",IF(H11="L",7,IF(H11="A",10,15)),IF(D11="AIE",IF(H11="L",5,IF(H11="A",7,10)),IF(OR(D11="SE",D11="SEC"),IF(H11="L",4,IF(H11="A",5,7)),IF(OR(D11="EE",D11="EEC",D11="CE",D11="CEC"),IF(H11="L",3,IF(H11="A",4,6)))))))</f>
        <v/>
      </c>
    </row>
    <row r="12" spans="1:11" ht="13.7" customHeight="1" x14ac:dyDescent="0.2">
      <c r="B12" s="124">
        <f t="shared" si="1"/>
        <v>3</v>
      </c>
      <c r="C12" s="107"/>
      <c r="D12" s="101"/>
      <c r="E12" s="101"/>
      <c r="F12" s="101"/>
      <c r="G12" s="161" t="str">
        <f t="shared" si="2"/>
        <v/>
      </c>
      <c r="H12" s="161" t="str">
        <f t="shared" si="3"/>
        <v/>
      </c>
      <c r="I12" s="161" t="str">
        <f t="shared" si="0"/>
        <v/>
      </c>
      <c r="J12" s="127" t="str">
        <f t="shared" si="4"/>
        <v/>
      </c>
    </row>
    <row r="13" spans="1:11" ht="13.7" customHeight="1" x14ac:dyDescent="0.2">
      <c r="B13" s="124">
        <f t="shared" si="1"/>
        <v>4</v>
      </c>
      <c r="C13" s="99"/>
      <c r="D13" s="126"/>
      <c r="E13" s="101"/>
      <c r="F13" s="101"/>
      <c r="G13" s="161" t="str">
        <f t="shared" si="2"/>
        <v/>
      </c>
      <c r="H13" s="161" t="str">
        <f t="shared" si="3"/>
        <v/>
      </c>
      <c r="I13" s="161" t="str">
        <f t="shared" si="0"/>
        <v/>
      </c>
      <c r="J13" s="127" t="str">
        <f t="shared" si="4"/>
        <v/>
      </c>
    </row>
    <row r="14" spans="1:11" ht="13.7" customHeight="1" x14ac:dyDescent="0.2">
      <c r="B14" s="124">
        <f t="shared" si="1"/>
        <v>5</v>
      </c>
      <c r="C14" s="99"/>
      <c r="D14" s="126"/>
      <c r="E14" s="126"/>
      <c r="F14" s="126"/>
      <c r="G14" s="161" t="str">
        <f t="shared" si="2"/>
        <v/>
      </c>
      <c r="H14" s="161" t="str">
        <f t="shared" si="3"/>
        <v/>
      </c>
      <c r="I14" s="161" t="str">
        <f t="shared" si="0"/>
        <v/>
      </c>
      <c r="J14" s="127" t="str">
        <f t="shared" si="4"/>
        <v/>
      </c>
    </row>
    <row r="15" spans="1:11" ht="13.7" customHeight="1" x14ac:dyDescent="0.2">
      <c r="B15" s="124">
        <f t="shared" si="1"/>
        <v>6</v>
      </c>
      <c r="C15" s="99"/>
      <c r="D15" s="126"/>
      <c r="E15" s="126"/>
      <c r="F15" s="126"/>
      <c r="G15" s="161" t="str">
        <f t="shared" si="2"/>
        <v/>
      </c>
      <c r="H15" s="161" t="str">
        <f t="shared" si="3"/>
        <v/>
      </c>
      <c r="I15" s="161" t="str">
        <f t="shared" si="0"/>
        <v/>
      </c>
      <c r="J15" s="127" t="str">
        <f t="shared" si="4"/>
        <v/>
      </c>
    </row>
    <row r="16" spans="1:11" ht="13.7" customHeight="1" x14ac:dyDescent="0.2">
      <c r="B16" s="124">
        <f t="shared" si="1"/>
        <v>7</v>
      </c>
      <c r="C16" s="99"/>
      <c r="D16" s="126"/>
      <c r="E16" s="126"/>
      <c r="F16" s="126"/>
      <c r="G16" s="161" t="str">
        <f t="shared" si="2"/>
        <v/>
      </c>
      <c r="H16" s="161" t="str">
        <f t="shared" si="3"/>
        <v/>
      </c>
      <c r="I16" s="161" t="str">
        <f t="shared" si="0"/>
        <v/>
      </c>
      <c r="J16" s="127" t="str">
        <f t="shared" si="4"/>
        <v/>
      </c>
    </row>
    <row r="17" spans="1:15" ht="13.7" customHeight="1" x14ac:dyDescent="0.2">
      <c r="B17" s="124">
        <f t="shared" si="1"/>
        <v>8</v>
      </c>
      <c r="C17" s="99"/>
      <c r="D17" s="126"/>
      <c r="E17" s="126"/>
      <c r="F17" s="126"/>
      <c r="G17" s="161" t="str">
        <f t="shared" si="2"/>
        <v/>
      </c>
      <c r="H17" s="161" t="str">
        <f t="shared" si="3"/>
        <v/>
      </c>
      <c r="I17" s="161" t="str">
        <f t="shared" si="0"/>
        <v/>
      </c>
      <c r="J17" s="127" t="str">
        <f t="shared" si="4"/>
        <v/>
      </c>
    </row>
    <row r="18" spans="1:15" ht="13.7" customHeight="1" x14ac:dyDescent="0.2">
      <c r="B18" s="124">
        <f t="shared" si="1"/>
        <v>9</v>
      </c>
      <c r="C18" s="99"/>
      <c r="D18" s="126"/>
      <c r="E18" s="126"/>
      <c r="F18" s="126"/>
      <c r="G18" s="161" t="str">
        <f t="shared" si="2"/>
        <v/>
      </c>
      <c r="H18" s="161" t="str">
        <f t="shared" si="3"/>
        <v/>
      </c>
      <c r="I18" s="161" t="str">
        <f t="shared" si="0"/>
        <v/>
      </c>
      <c r="J18" s="127" t="str">
        <f t="shared" si="4"/>
        <v/>
      </c>
    </row>
    <row r="19" spans="1:15" ht="13.7" customHeight="1" x14ac:dyDescent="0.2">
      <c r="A19" s="11" t="s">
        <v>42</v>
      </c>
      <c r="B19" s="124">
        <f t="shared" si="1"/>
        <v>10</v>
      </c>
      <c r="C19" s="99"/>
      <c r="D19" s="126"/>
      <c r="E19" s="126"/>
      <c r="F19" s="126"/>
      <c r="G19" s="161" t="str">
        <f t="shared" si="2"/>
        <v/>
      </c>
      <c r="H19" s="161" t="str">
        <f t="shared" si="3"/>
        <v/>
      </c>
      <c r="I19" s="161" t="str">
        <f t="shared" si="0"/>
        <v/>
      </c>
      <c r="J19" s="127" t="str">
        <f t="shared" si="4"/>
        <v/>
      </c>
      <c r="K19" s="26"/>
      <c r="L19" s="26"/>
      <c r="M19" s="26"/>
      <c r="N19" s="26"/>
      <c r="O19" s="26"/>
    </row>
    <row r="20" spans="1:15" ht="13.7" customHeight="1" x14ac:dyDescent="0.2">
      <c r="B20" s="124">
        <f t="shared" si="1"/>
        <v>11</v>
      </c>
      <c r="C20" s="99"/>
      <c r="D20" s="126"/>
      <c r="E20" s="126"/>
      <c r="F20" s="126"/>
      <c r="G20" s="161" t="str">
        <f t="shared" si="2"/>
        <v/>
      </c>
      <c r="H20" s="161" t="str">
        <f t="shared" si="3"/>
        <v/>
      </c>
      <c r="I20" s="161" t="str">
        <f t="shared" si="0"/>
        <v/>
      </c>
      <c r="J20" s="127" t="str">
        <f t="shared" si="4"/>
        <v/>
      </c>
    </row>
    <row r="21" spans="1:15" ht="13.7" customHeight="1" x14ac:dyDescent="0.2">
      <c r="B21" s="124">
        <f t="shared" si="1"/>
        <v>12</v>
      </c>
      <c r="C21" s="99"/>
      <c r="D21" s="126"/>
      <c r="E21" s="126"/>
      <c r="F21" s="126"/>
      <c r="G21" s="161" t="str">
        <f t="shared" ref="G21:G84" si="5">CONCATENATE(D21,H21)</f>
        <v/>
      </c>
      <c r="H21" s="161" t="str">
        <f t="shared" ref="H21:H84" si="6">IF(ISBLANK(F21),"",IF(OR(D21="EE",D21="EEC"),IF(F21&gt;=3,IF(E21&gt;=5,"H","A"),IF(F21&gt;=2,IF(E21&gt;=16,"H",IF(E21&lt;=4,"L","A")),IF(E21&lt;=15,"L","A"))),IF(OR(D21="SE",D21="CE",D21="CEC",D21="SEC"),IF(F21&gt;=4,IF(E21&gt;=6,"H","A"),IF(F21&gt;=2,IF(E21&gt;=20,"H",IF(E21&lt;=5,"L","A")),IF(E21&lt;=19,"L","A"))),IF(OR(D21="ALI",D21="AIE"),IF(F21&gt;=6,IF(E21&gt;=20,"H","A"),IF(F21&gt;=2,IF(E21&gt;=51,"H",IF(E21&lt;=19,"L","A")),IF(E21&lt;=50,"L","A")))))))</f>
        <v/>
      </c>
      <c r="I21" s="161" t="str">
        <f t="shared" si="0"/>
        <v/>
      </c>
      <c r="J21" s="127" t="str">
        <f t="shared" si="4"/>
        <v/>
      </c>
    </row>
    <row r="22" spans="1:15" ht="13.7" customHeight="1" x14ac:dyDescent="0.2">
      <c r="B22" s="124">
        <f t="shared" si="1"/>
        <v>13</v>
      </c>
      <c r="C22" s="102"/>
      <c r="D22" s="126"/>
      <c r="E22" s="126"/>
      <c r="F22" s="126"/>
      <c r="G22" s="161" t="str">
        <f t="shared" si="5"/>
        <v/>
      </c>
      <c r="H22" s="161" t="str">
        <f t="shared" si="6"/>
        <v/>
      </c>
      <c r="I22" s="161" t="str">
        <f t="shared" si="0"/>
        <v/>
      </c>
      <c r="J22" s="127" t="str">
        <f t="shared" si="4"/>
        <v/>
      </c>
    </row>
    <row r="23" spans="1:15" ht="13.7" customHeight="1" x14ac:dyDescent="0.2">
      <c r="B23" s="124">
        <f t="shared" si="1"/>
        <v>14</v>
      </c>
      <c r="C23" s="107"/>
      <c r="D23" s="126"/>
      <c r="E23" s="126"/>
      <c r="F23" s="126"/>
      <c r="G23" s="161" t="str">
        <f t="shared" si="5"/>
        <v/>
      </c>
      <c r="H23" s="161" t="str">
        <f t="shared" si="6"/>
        <v/>
      </c>
      <c r="I23" s="161" t="str">
        <f t="shared" si="0"/>
        <v/>
      </c>
      <c r="J23" s="127" t="str">
        <f t="shared" si="4"/>
        <v/>
      </c>
    </row>
    <row r="24" spans="1:15" ht="13.7" customHeight="1" x14ac:dyDescent="0.2">
      <c r="B24" s="124">
        <f t="shared" si="1"/>
        <v>15</v>
      </c>
      <c r="C24" s="102"/>
      <c r="D24" s="126"/>
      <c r="E24" s="126"/>
      <c r="F24" s="126"/>
      <c r="G24" s="161" t="str">
        <f t="shared" si="5"/>
        <v/>
      </c>
      <c r="H24" s="161" t="str">
        <f t="shared" si="6"/>
        <v/>
      </c>
      <c r="I24" s="161" t="str">
        <f t="shared" si="0"/>
        <v/>
      </c>
      <c r="J24" s="127" t="str">
        <f t="shared" si="4"/>
        <v/>
      </c>
    </row>
    <row r="25" spans="1:15" ht="13.7" customHeight="1" x14ac:dyDescent="0.2">
      <c r="B25" s="124">
        <f t="shared" si="1"/>
        <v>16</v>
      </c>
      <c r="C25" s="99"/>
      <c r="D25" s="126"/>
      <c r="E25" s="126"/>
      <c r="F25" s="126"/>
      <c r="G25" s="161" t="str">
        <f t="shared" si="5"/>
        <v/>
      </c>
      <c r="H25" s="161" t="str">
        <f t="shared" si="6"/>
        <v/>
      </c>
      <c r="I25" s="161" t="str">
        <f t="shared" si="0"/>
        <v/>
      </c>
      <c r="J25" s="127" t="str">
        <f t="shared" si="4"/>
        <v/>
      </c>
    </row>
    <row r="26" spans="1:15" ht="13.7" customHeight="1" x14ac:dyDescent="0.2">
      <c r="B26" s="124">
        <f t="shared" si="1"/>
        <v>17</v>
      </c>
      <c r="C26" s="98"/>
      <c r="D26" s="126"/>
      <c r="E26" s="126"/>
      <c r="F26" s="126"/>
      <c r="G26" s="161" t="str">
        <f t="shared" si="5"/>
        <v/>
      </c>
      <c r="H26" s="161" t="str">
        <f t="shared" si="6"/>
        <v/>
      </c>
      <c r="I26" s="161" t="str">
        <f t="shared" si="0"/>
        <v/>
      </c>
      <c r="J26" s="127" t="str">
        <f t="shared" si="4"/>
        <v/>
      </c>
    </row>
    <row r="27" spans="1:15" ht="13.7" customHeight="1" x14ac:dyDescent="0.2">
      <c r="B27" s="117">
        <f t="shared" si="1"/>
        <v>18</v>
      </c>
      <c r="C27" s="118" t="s">
        <v>151</v>
      </c>
      <c r="D27" s="126"/>
      <c r="E27" s="126"/>
      <c r="F27" s="126"/>
      <c r="G27" s="161" t="str">
        <f t="shared" si="5"/>
        <v/>
      </c>
      <c r="H27" s="161" t="str">
        <f t="shared" si="6"/>
        <v/>
      </c>
      <c r="I27" s="161" t="str">
        <f t="shared" si="0"/>
        <v/>
      </c>
      <c r="J27" s="119" t="str">
        <f t="shared" si="4"/>
        <v/>
      </c>
      <c r="K27" s="97"/>
      <c r="L27" s="97"/>
    </row>
    <row r="28" spans="1:15" ht="13.7" customHeight="1" x14ac:dyDescent="0.2">
      <c r="B28" s="22">
        <f t="shared" si="1"/>
        <v>19</v>
      </c>
      <c r="C28" s="108"/>
      <c r="D28" s="126"/>
      <c r="E28" s="126"/>
      <c r="F28" s="126"/>
      <c r="G28" s="161" t="str">
        <f t="shared" si="5"/>
        <v/>
      </c>
      <c r="H28" s="161" t="str">
        <f t="shared" si="6"/>
        <v/>
      </c>
      <c r="I28" s="161" t="str">
        <f t="shared" si="0"/>
        <v/>
      </c>
      <c r="J28" s="25" t="str">
        <f t="shared" si="4"/>
        <v/>
      </c>
      <c r="K28" s="97"/>
      <c r="L28" s="97"/>
    </row>
    <row r="29" spans="1:15" ht="13.7" customHeight="1" x14ac:dyDescent="0.2">
      <c r="B29" s="22">
        <f>B28+1</f>
        <v>20</v>
      </c>
      <c r="C29" s="109"/>
      <c r="D29" s="126"/>
      <c r="E29" s="126"/>
      <c r="F29" s="126"/>
      <c r="G29" s="161" t="str">
        <f t="shared" si="5"/>
        <v/>
      </c>
      <c r="H29" s="161" t="str">
        <f t="shared" si="6"/>
        <v/>
      </c>
      <c r="I29" s="161" t="str">
        <f t="shared" si="0"/>
        <v/>
      </c>
      <c r="J29" s="25" t="str">
        <f t="shared" si="4"/>
        <v/>
      </c>
      <c r="K29" s="97"/>
      <c r="L29" s="97"/>
    </row>
    <row r="30" spans="1:15" ht="13.7" customHeight="1" x14ac:dyDescent="0.2">
      <c r="B30" s="22">
        <f t="shared" si="1"/>
        <v>21</v>
      </c>
      <c r="C30" s="102"/>
      <c r="D30" s="126"/>
      <c r="E30" s="126"/>
      <c r="F30" s="126"/>
      <c r="G30" s="161" t="str">
        <f t="shared" si="5"/>
        <v/>
      </c>
      <c r="H30" s="161" t="str">
        <f t="shared" si="6"/>
        <v/>
      </c>
      <c r="I30" s="161" t="str">
        <f t="shared" si="0"/>
        <v/>
      </c>
      <c r="J30" s="25" t="str">
        <f t="shared" si="4"/>
        <v/>
      </c>
      <c r="K30" s="97"/>
      <c r="L30" s="97"/>
    </row>
    <row r="31" spans="1:15" ht="13.7" customHeight="1" x14ac:dyDescent="0.2">
      <c r="B31" s="22">
        <f>B30+1</f>
        <v>22</v>
      </c>
      <c r="C31" s="102"/>
      <c r="D31" s="126"/>
      <c r="E31" s="126"/>
      <c r="F31" s="126"/>
      <c r="G31" s="161" t="str">
        <f t="shared" si="5"/>
        <v/>
      </c>
      <c r="H31" s="161" t="str">
        <f t="shared" si="6"/>
        <v/>
      </c>
      <c r="I31" s="161" t="str">
        <f t="shared" si="0"/>
        <v/>
      </c>
      <c r="J31" s="25" t="str">
        <f t="shared" si="4"/>
        <v/>
      </c>
      <c r="K31" s="97"/>
      <c r="L31" s="97"/>
    </row>
    <row r="32" spans="1:15" x14ac:dyDescent="0.2">
      <c r="B32" s="22">
        <f>B31+1</f>
        <v>23</v>
      </c>
      <c r="C32" s="109"/>
      <c r="D32" s="126"/>
      <c r="E32" s="126"/>
      <c r="F32" s="126"/>
      <c r="G32" s="161" t="str">
        <f t="shared" si="5"/>
        <v/>
      </c>
      <c r="H32" s="161" t="str">
        <f t="shared" si="6"/>
        <v/>
      </c>
      <c r="I32" s="161" t="str">
        <f t="shared" si="0"/>
        <v/>
      </c>
      <c r="J32" s="25" t="str">
        <f t="shared" si="4"/>
        <v/>
      </c>
    </row>
    <row r="33" spans="2:11" ht="13.7" customHeight="1" x14ac:dyDescent="0.2">
      <c r="B33" s="22">
        <f t="shared" si="1"/>
        <v>24</v>
      </c>
      <c r="C33" s="102"/>
      <c r="D33" s="126"/>
      <c r="E33" s="126"/>
      <c r="F33" s="126"/>
      <c r="G33" s="161" t="str">
        <f t="shared" si="5"/>
        <v/>
      </c>
      <c r="H33" s="161" t="str">
        <f t="shared" si="6"/>
        <v/>
      </c>
      <c r="I33" s="161" t="str">
        <f t="shared" si="0"/>
        <v/>
      </c>
      <c r="J33" s="25" t="str">
        <f t="shared" si="4"/>
        <v/>
      </c>
      <c r="K33" s="97"/>
    </row>
    <row r="34" spans="2:11" ht="13.7" customHeight="1" x14ac:dyDescent="0.2">
      <c r="B34" s="22">
        <f t="shared" si="1"/>
        <v>25</v>
      </c>
      <c r="C34" s="102"/>
      <c r="D34" s="126"/>
      <c r="E34" s="126"/>
      <c r="F34" s="126"/>
      <c r="G34" s="161" t="str">
        <f t="shared" si="5"/>
        <v/>
      </c>
      <c r="H34" s="161" t="str">
        <f t="shared" si="6"/>
        <v/>
      </c>
      <c r="I34" s="161" t="str">
        <f t="shared" si="0"/>
        <v/>
      </c>
      <c r="J34" s="25" t="str">
        <f t="shared" si="4"/>
        <v/>
      </c>
    </row>
    <row r="35" spans="2:11" ht="13.7" customHeight="1" x14ac:dyDescent="0.2">
      <c r="B35" s="22">
        <f t="shared" si="1"/>
        <v>26</v>
      </c>
      <c r="C35" s="102"/>
      <c r="D35" s="126"/>
      <c r="E35" s="126"/>
      <c r="F35" s="126"/>
      <c r="G35" s="161" t="str">
        <f t="shared" si="5"/>
        <v/>
      </c>
      <c r="H35" s="161" t="str">
        <f t="shared" si="6"/>
        <v/>
      </c>
      <c r="I35" s="161" t="str">
        <f t="shared" si="0"/>
        <v/>
      </c>
      <c r="J35" s="25" t="str">
        <f t="shared" si="4"/>
        <v/>
      </c>
    </row>
    <row r="36" spans="2:11" ht="13.7" customHeight="1" x14ac:dyDescent="0.2">
      <c r="B36" s="22">
        <f t="shared" si="1"/>
        <v>27</v>
      </c>
      <c r="C36" s="103"/>
      <c r="D36" s="126"/>
      <c r="E36" s="126"/>
      <c r="F36" s="126"/>
      <c r="G36" s="161" t="str">
        <f t="shared" si="5"/>
        <v/>
      </c>
      <c r="H36" s="161" t="str">
        <f t="shared" si="6"/>
        <v/>
      </c>
      <c r="I36" s="161" t="str">
        <f t="shared" si="0"/>
        <v/>
      </c>
      <c r="J36" s="25" t="str">
        <f t="shared" si="4"/>
        <v/>
      </c>
    </row>
    <row r="37" spans="2:11" ht="13.7" customHeight="1" x14ac:dyDescent="0.2">
      <c r="B37" s="22">
        <f t="shared" si="1"/>
        <v>28</v>
      </c>
      <c r="C37" s="103"/>
      <c r="D37" s="126"/>
      <c r="E37" s="126"/>
      <c r="F37" s="126"/>
      <c r="G37" s="161" t="str">
        <f t="shared" si="5"/>
        <v/>
      </c>
      <c r="H37" s="161" t="str">
        <f t="shared" si="6"/>
        <v/>
      </c>
      <c r="I37" s="161" t="str">
        <f t="shared" si="0"/>
        <v/>
      </c>
      <c r="J37" s="25" t="str">
        <f t="shared" si="4"/>
        <v/>
      </c>
    </row>
    <row r="38" spans="2:11" x14ac:dyDescent="0.2">
      <c r="B38" s="22">
        <f t="shared" si="1"/>
        <v>29</v>
      </c>
      <c r="C38" s="102"/>
      <c r="D38" s="126"/>
      <c r="E38" s="126"/>
      <c r="F38" s="126"/>
      <c r="G38" s="161" t="str">
        <f t="shared" si="5"/>
        <v/>
      </c>
      <c r="H38" s="161" t="str">
        <f t="shared" si="6"/>
        <v/>
      </c>
      <c r="I38" s="161" t="str">
        <f t="shared" si="0"/>
        <v/>
      </c>
      <c r="J38" s="25" t="str">
        <f t="shared" si="4"/>
        <v/>
      </c>
    </row>
    <row r="39" spans="2:11" ht="13.7" customHeight="1" x14ac:dyDescent="0.2">
      <c r="B39" s="22">
        <f t="shared" si="1"/>
        <v>30</v>
      </c>
      <c r="C39" s="98"/>
      <c r="D39" s="126"/>
      <c r="E39" s="126"/>
      <c r="F39" s="126"/>
      <c r="G39" s="161" t="str">
        <f t="shared" si="5"/>
        <v/>
      </c>
      <c r="H39" s="161" t="str">
        <f t="shared" si="6"/>
        <v/>
      </c>
      <c r="I39" s="161" t="str">
        <f t="shared" si="0"/>
        <v/>
      </c>
      <c r="J39" s="25" t="str">
        <f t="shared" si="4"/>
        <v/>
      </c>
    </row>
    <row r="40" spans="2:11" ht="13.7" customHeight="1" x14ac:dyDescent="0.2">
      <c r="B40" s="22">
        <f t="shared" si="1"/>
        <v>31</v>
      </c>
      <c r="C40" s="109"/>
      <c r="D40" s="126"/>
      <c r="E40" s="126"/>
      <c r="F40" s="126"/>
      <c r="G40" s="161" t="str">
        <f t="shared" si="5"/>
        <v/>
      </c>
      <c r="H40" s="161" t="str">
        <f t="shared" si="6"/>
        <v/>
      </c>
      <c r="I40" s="161" t="str">
        <f t="shared" si="0"/>
        <v/>
      </c>
      <c r="J40" s="25" t="str">
        <f t="shared" si="4"/>
        <v/>
      </c>
    </row>
    <row r="41" spans="2:11" ht="13.7" customHeight="1" x14ac:dyDescent="0.2">
      <c r="B41" s="22">
        <f t="shared" si="1"/>
        <v>32</v>
      </c>
      <c r="C41" s="102"/>
      <c r="D41" s="126"/>
      <c r="E41" s="126"/>
      <c r="F41" s="126"/>
      <c r="G41" s="161" t="str">
        <f t="shared" si="5"/>
        <v/>
      </c>
      <c r="H41" s="161" t="str">
        <f t="shared" si="6"/>
        <v/>
      </c>
      <c r="I41" s="161" t="str">
        <f t="shared" si="0"/>
        <v/>
      </c>
      <c r="J41" s="25" t="str">
        <f t="shared" si="4"/>
        <v/>
      </c>
    </row>
    <row r="42" spans="2:11" ht="13.7" customHeight="1" x14ac:dyDescent="0.2">
      <c r="B42" s="22">
        <f t="shared" si="1"/>
        <v>33</v>
      </c>
      <c r="C42" s="102"/>
      <c r="D42" s="72"/>
      <c r="E42" s="24"/>
      <c r="F42" s="24"/>
      <c r="G42" s="161" t="str">
        <f t="shared" si="5"/>
        <v/>
      </c>
      <c r="H42" s="161" t="str">
        <f t="shared" si="6"/>
        <v/>
      </c>
      <c r="I42" s="161" t="str">
        <f t="shared" si="0"/>
        <v/>
      </c>
      <c r="J42" s="25" t="str">
        <f t="shared" si="4"/>
        <v/>
      </c>
    </row>
    <row r="43" spans="2:11" ht="13.7" customHeight="1" x14ac:dyDescent="0.2">
      <c r="B43" s="22">
        <f t="shared" si="1"/>
        <v>34</v>
      </c>
      <c r="C43" s="102"/>
      <c r="D43" s="72"/>
      <c r="E43" s="29"/>
      <c r="F43" s="29"/>
      <c r="G43" s="161" t="str">
        <f t="shared" si="5"/>
        <v/>
      </c>
      <c r="H43" s="161" t="str">
        <f t="shared" si="6"/>
        <v/>
      </c>
      <c r="I43" s="161" t="str">
        <f t="shared" si="0"/>
        <v/>
      </c>
      <c r="J43" s="25" t="str">
        <f t="shared" si="4"/>
        <v/>
      </c>
    </row>
    <row r="44" spans="2:11" ht="13.7" customHeight="1" x14ac:dyDescent="0.2">
      <c r="B44" s="22">
        <f t="shared" si="1"/>
        <v>35</v>
      </c>
      <c r="C44" s="102"/>
      <c r="D44" s="72"/>
      <c r="E44" s="29"/>
      <c r="F44" s="29"/>
      <c r="G44" s="161" t="str">
        <f t="shared" si="5"/>
        <v/>
      </c>
      <c r="H44" s="161" t="str">
        <f t="shared" si="6"/>
        <v/>
      </c>
      <c r="I44" s="161" t="str">
        <f t="shared" si="0"/>
        <v/>
      </c>
      <c r="J44" s="25"/>
    </row>
    <row r="45" spans="2:11" ht="13.7" customHeight="1" x14ac:dyDescent="0.2">
      <c r="B45" s="22">
        <f t="shared" si="1"/>
        <v>36</v>
      </c>
      <c r="C45" s="110"/>
      <c r="D45" s="100"/>
      <c r="E45" s="29"/>
      <c r="F45" s="29"/>
      <c r="G45" s="161" t="str">
        <f t="shared" si="5"/>
        <v/>
      </c>
      <c r="H45" s="161" t="str">
        <f t="shared" si="6"/>
        <v/>
      </c>
      <c r="I45" s="161" t="str">
        <f t="shared" si="0"/>
        <v/>
      </c>
      <c r="J45" s="25" t="str">
        <f t="shared" si="4"/>
        <v/>
      </c>
    </row>
    <row r="46" spans="2:11" ht="13.7" customHeight="1" x14ac:dyDescent="0.2">
      <c r="B46" s="22">
        <f t="shared" si="1"/>
        <v>37</v>
      </c>
      <c r="C46" s="109"/>
      <c r="D46" s="72"/>
      <c r="E46" s="24"/>
      <c r="F46" s="24"/>
      <c r="G46" s="161" t="str">
        <f t="shared" si="5"/>
        <v/>
      </c>
      <c r="H46" s="161" t="str">
        <f t="shared" si="6"/>
        <v/>
      </c>
      <c r="I46" s="161" t="str">
        <f t="shared" si="0"/>
        <v/>
      </c>
      <c r="J46" s="25" t="str">
        <f t="shared" si="4"/>
        <v/>
      </c>
    </row>
    <row r="47" spans="2:11" ht="13.7" customHeight="1" x14ac:dyDescent="0.2">
      <c r="B47" s="22">
        <f t="shared" si="1"/>
        <v>38</v>
      </c>
      <c r="C47" s="102"/>
      <c r="D47" s="72"/>
      <c r="E47" s="29"/>
      <c r="F47" s="29"/>
      <c r="G47" s="161" t="str">
        <f t="shared" si="5"/>
        <v/>
      </c>
      <c r="H47" s="161" t="str">
        <f t="shared" si="6"/>
        <v/>
      </c>
      <c r="I47" s="161" t="str">
        <f t="shared" si="0"/>
        <v/>
      </c>
      <c r="J47" s="25" t="str">
        <f t="shared" si="4"/>
        <v/>
      </c>
    </row>
    <row r="48" spans="2:11" ht="13.7" customHeight="1" x14ac:dyDescent="0.2">
      <c r="B48" s="22">
        <f t="shared" si="1"/>
        <v>39</v>
      </c>
      <c r="C48" s="102"/>
      <c r="D48" s="72"/>
      <c r="E48" s="29"/>
      <c r="F48" s="29"/>
      <c r="G48" s="161" t="str">
        <f t="shared" si="5"/>
        <v/>
      </c>
      <c r="H48" s="161" t="str">
        <f t="shared" si="6"/>
        <v/>
      </c>
      <c r="I48" s="161" t="str">
        <f t="shared" si="0"/>
        <v/>
      </c>
      <c r="J48" s="25" t="str">
        <f t="shared" si="4"/>
        <v/>
      </c>
    </row>
    <row r="49" spans="2:17" x14ac:dyDescent="0.2">
      <c r="B49" s="22">
        <f t="shared" si="1"/>
        <v>40</v>
      </c>
      <c r="C49" s="102"/>
      <c r="D49" s="72"/>
      <c r="E49" s="29"/>
      <c r="F49" s="29"/>
      <c r="G49" s="161" t="str">
        <f t="shared" si="5"/>
        <v/>
      </c>
      <c r="H49" s="161" t="str">
        <f t="shared" si="6"/>
        <v/>
      </c>
      <c r="I49" s="161" t="str">
        <f t="shared" si="0"/>
        <v/>
      </c>
      <c r="J49" s="25" t="str">
        <f t="shared" si="4"/>
        <v/>
      </c>
      <c r="K49" s="26"/>
    </row>
    <row r="50" spans="2:17" ht="13.7" customHeight="1" x14ac:dyDescent="0.2">
      <c r="B50" s="22">
        <f t="shared" si="1"/>
        <v>41</v>
      </c>
      <c r="C50" s="102"/>
      <c r="D50" s="72"/>
      <c r="E50" s="29"/>
      <c r="F50" s="29"/>
      <c r="G50" s="161" t="str">
        <f t="shared" si="5"/>
        <v/>
      </c>
      <c r="H50" s="161" t="str">
        <f t="shared" si="6"/>
        <v/>
      </c>
      <c r="I50" s="161" t="str">
        <f t="shared" si="0"/>
        <v/>
      </c>
      <c r="J50" s="25" t="str">
        <f t="shared" si="4"/>
        <v/>
      </c>
    </row>
    <row r="51" spans="2:17" ht="13.7" customHeight="1" x14ac:dyDescent="0.2">
      <c r="B51" s="22">
        <f t="shared" si="1"/>
        <v>42</v>
      </c>
      <c r="C51" s="102"/>
      <c r="D51" s="100"/>
      <c r="E51" s="29"/>
      <c r="F51" s="29"/>
      <c r="G51" s="161" t="str">
        <f t="shared" si="5"/>
        <v/>
      </c>
      <c r="H51" s="161" t="str">
        <f t="shared" si="6"/>
        <v/>
      </c>
      <c r="I51" s="161" t="str">
        <f t="shared" si="0"/>
        <v/>
      </c>
      <c r="J51" s="25" t="str">
        <f t="shared" si="4"/>
        <v/>
      </c>
    </row>
    <row r="52" spans="2:17" ht="13.7" customHeight="1" x14ac:dyDescent="0.2">
      <c r="B52" s="22">
        <f t="shared" si="1"/>
        <v>43</v>
      </c>
      <c r="C52" s="102"/>
      <c r="D52" s="100"/>
      <c r="E52" s="29"/>
      <c r="F52" s="29"/>
      <c r="G52" s="161" t="str">
        <f t="shared" si="5"/>
        <v/>
      </c>
      <c r="H52" s="161" t="str">
        <f t="shared" si="6"/>
        <v/>
      </c>
      <c r="I52" s="161" t="str">
        <f t="shared" si="0"/>
        <v/>
      </c>
      <c r="J52" s="25" t="str">
        <f t="shared" si="4"/>
        <v/>
      </c>
    </row>
    <row r="53" spans="2:17" x14ac:dyDescent="0.2">
      <c r="B53" s="22">
        <f t="shared" si="1"/>
        <v>44</v>
      </c>
      <c r="C53" s="107"/>
      <c r="D53" s="100"/>
      <c r="E53" s="29"/>
      <c r="F53" s="29"/>
      <c r="G53" s="161" t="str">
        <f t="shared" si="5"/>
        <v/>
      </c>
      <c r="H53" s="161" t="str">
        <f t="shared" si="6"/>
        <v/>
      </c>
      <c r="I53" s="161" t="str">
        <f t="shared" si="0"/>
        <v/>
      </c>
      <c r="J53" s="25" t="str">
        <f t="shared" si="4"/>
        <v/>
      </c>
      <c r="K53" s="26"/>
    </row>
    <row r="54" spans="2:17" x14ac:dyDescent="0.2">
      <c r="B54" s="22">
        <f t="shared" si="1"/>
        <v>45</v>
      </c>
      <c r="C54" s="109"/>
      <c r="D54" s="100"/>
      <c r="E54" s="29"/>
      <c r="F54" s="29"/>
      <c r="G54" s="161" t="str">
        <f t="shared" si="5"/>
        <v/>
      </c>
      <c r="H54" s="161" t="str">
        <f t="shared" si="6"/>
        <v/>
      </c>
      <c r="I54" s="161" t="str">
        <f t="shared" si="0"/>
        <v/>
      </c>
      <c r="J54" s="25" t="str">
        <f t="shared" si="4"/>
        <v/>
      </c>
      <c r="K54" s="26"/>
    </row>
    <row r="55" spans="2:17" ht="13.7" customHeight="1" x14ac:dyDescent="0.2">
      <c r="B55" s="22">
        <f t="shared" si="1"/>
        <v>46</v>
      </c>
      <c r="C55" s="99"/>
      <c r="D55" s="100"/>
      <c r="E55" s="29"/>
      <c r="F55" s="29"/>
      <c r="G55" s="161" t="str">
        <f t="shared" si="5"/>
        <v/>
      </c>
      <c r="H55" s="161" t="str">
        <f t="shared" si="6"/>
        <v/>
      </c>
      <c r="I55" s="161" t="str">
        <f t="shared" si="0"/>
        <v/>
      </c>
      <c r="J55" s="25" t="str">
        <f t="shared" si="4"/>
        <v/>
      </c>
      <c r="K55" s="89"/>
      <c r="L55" s="90"/>
      <c r="M55" s="90"/>
      <c r="N55" s="90"/>
      <c r="O55" s="90"/>
      <c r="P55" s="90"/>
      <c r="Q55" s="90"/>
    </row>
    <row r="56" spans="2:17" ht="13.7" customHeight="1" x14ac:dyDescent="0.2">
      <c r="B56" s="22">
        <f t="shared" si="1"/>
        <v>47</v>
      </c>
      <c r="C56" s="110"/>
      <c r="D56" s="100"/>
      <c r="E56" s="29"/>
      <c r="F56" s="29"/>
      <c r="G56" s="161" t="str">
        <f t="shared" si="5"/>
        <v/>
      </c>
      <c r="H56" s="161" t="str">
        <f t="shared" si="6"/>
        <v/>
      </c>
      <c r="I56" s="161" t="str">
        <f t="shared" si="0"/>
        <v/>
      </c>
      <c r="J56" s="25" t="str">
        <f t="shared" si="4"/>
        <v/>
      </c>
      <c r="K56" s="89"/>
      <c r="L56" s="90"/>
      <c r="M56" s="90"/>
      <c r="N56" s="90"/>
      <c r="O56" s="90"/>
      <c r="P56" s="90"/>
      <c r="Q56" s="90"/>
    </row>
    <row r="57" spans="2:17" ht="13.5" x14ac:dyDescent="0.2">
      <c r="B57" s="22">
        <f t="shared" si="1"/>
        <v>48</v>
      </c>
      <c r="C57" s="110"/>
      <c r="D57" s="72"/>
      <c r="E57" s="29"/>
      <c r="F57" s="29"/>
      <c r="G57" s="161" t="str">
        <f t="shared" si="5"/>
        <v/>
      </c>
      <c r="H57" s="161" t="str">
        <f t="shared" si="6"/>
        <v/>
      </c>
      <c r="I57" s="161" t="str">
        <f t="shared" si="0"/>
        <v/>
      </c>
      <c r="J57" s="25" t="str">
        <f t="shared" si="4"/>
        <v/>
      </c>
      <c r="K57" s="89"/>
      <c r="L57" s="90"/>
      <c r="M57" s="90"/>
      <c r="N57" s="90"/>
      <c r="O57" s="90"/>
      <c r="P57" s="90"/>
      <c r="Q57" s="90"/>
    </row>
    <row r="58" spans="2:17" ht="13.7" customHeight="1" x14ac:dyDescent="0.2">
      <c r="B58" s="22">
        <f t="shared" si="1"/>
        <v>49</v>
      </c>
      <c r="C58" s="111"/>
      <c r="D58" s="72"/>
      <c r="E58" s="29"/>
      <c r="F58" s="29"/>
      <c r="G58" s="161" t="str">
        <f t="shared" si="5"/>
        <v/>
      </c>
      <c r="H58" s="161" t="str">
        <f t="shared" si="6"/>
        <v/>
      </c>
      <c r="I58" s="161" t="str">
        <f t="shared" si="0"/>
        <v/>
      </c>
      <c r="J58" s="25" t="str">
        <f t="shared" si="4"/>
        <v/>
      </c>
      <c r="K58" s="89"/>
      <c r="L58" s="90"/>
      <c r="M58" s="90"/>
      <c r="N58" s="90"/>
      <c r="O58" s="90"/>
      <c r="P58" s="90"/>
      <c r="Q58" s="90"/>
    </row>
    <row r="59" spans="2:17" ht="13.7" customHeight="1" x14ac:dyDescent="0.2">
      <c r="B59" s="22">
        <f t="shared" si="1"/>
        <v>50</v>
      </c>
      <c r="C59" s="111"/>
      <c r="D59" s="72"/>
      <c r="E59" s="29"/>
      <c r="F59" s="29"/>
      <c r="G59" s="161" t="str">
        <f t="shared" si="5"/>
        <v/>
      </c>
      <c r="H59" s="161" t="str">
        <f t="shared" si="6"/>
        <v/>
      </c>
      <c r="I59" s="161" t="str">
        <f t="shared" si="0"/>
        <v/>
      </c>
      <c r="J59" s="25" t="str">
        <f t="shared" si="4"/>
        <v/>
      </c>
      <c r="K59" s="89"/>
      <c r="L59" s="90"/>
      <c r="M59" s="90"/>
      <c r="N59" s="90"/>
      <c r="O59" s="90"/>
      <c r="P59" s="90"/>
      <c r="Q59" s="90"/>
    </row>
    <row r="60" spans="2:17" ht="13.5" x14ac:dyDescent="0.2">
      <c r="B60" s="22">
        <f t="shared" si="1"/>
        <v>51</v>
      </c>
      <c r="C60" s="112"/>
      <c r="D60" s="104"/>
      <c r="E60" s="29"/>
      <c r="F60" s="29"/>
      <c r="G60" s="161" t="str">
        <f t="shared" si="5"/>
        <v/>
      </c>
      <c r="H60" s="161" t="str">
        <f t="shared" si="6"/>
        <v/>
      </c>
      <c r="I60" s="161" t="str">
        <f t="shared" si="0"/>
        <v/>
      </c>
      <c r="J60" s="25" t="str">
        <f t="shared" si="4"/>
        <v/>
      </c>
      <c r="K60" s="89"/>
      <c r="L60" s="90"/>
      <c r="M60" s="90"/>
      <c r="N60" s="90"/>
      <c r="O60" s="90"/>
      <c r="P60" s="90"/>
      <c r="Q60" s="90"/>
    </row>
    <row r="61" spans="2:17" ht="13.7" customHeight="1" x14ac:dyDescent="0.2">
      <c r="B61" s="22">
        <f t="shared" si="1"/>
        <v>52</v>
      </c>
      <c r="C61" s="110"/>
      <c r="D61" s="104"/>
      <c r="E61" s="29"/>
      <c r="F61" s="29"/>
      <c r="G61" s="161" t="str">
        <f t="shared" si="5"/>
        <v/>
      </c>
      <c r="H61" s="161" t="str">
        <f t="shared" si="6"/>
        <v/>
      </c>
      <c r="I61" s="161" t="str">
        <f t="shared" si="0"/>
        <v/>
      </c>
      <c r="J61" s="25" t="str">
        <f t="shared" si="4"/>
        <v/>
      </c>
      <c r="K61" s="89"/>
      <c r="L61" s="90"/>
      <c r="M61" s="90"/>
      <c r="N61" s="90"/>
      <c r="O61" s="90"/>
      <c r="P61" s="90"/>
      <c r="Q61" s="90"/>
    </row>
    <row r="62" spans="2:17" ht="13.7" customHeight="1" x14ac:dyDescent="0.2">
      <c r="B62" s="22">
        <f t="shared" si="1"/>
        <v>53</v>
      </c>
      <c r="C62" s="111"/>
      <c r="D62" s="72"/>
      <c r="E62" s="29"/>
      <c r="F62" s="29"/>
      <c r="G62" s="161" t="str">
        <f t="shared" si="5"/>
        <v/>
      </c>
      <c r="H62" s="161" t="str">
        <f t="shared" si="6"/>
        <v/>
      </c>
      <c r="I62" s="161" t="str">
        <f t="shared" si="0"/>
        <v/>
      </c>
      <c r="J62" s="25" t="str">
        <f t="shared" si="4"/>
        <v/>
      </c>
      <c r="K62" s="89"/>
      <c r="L62" s="90"/>
      <c r="M62" s="90"/>
      <c r="N62" s="90"/>
      <c r="O62" s="90"/>
      <c r="P62" s="90"/>
      <c r="Q62" s="90"/>
    </row>
    <row r="63" spans="2:17" ht="13.7" customHeight="1" x14ac:dyDescent="0.2">
      <c r="B63" s="22">
        <f t="shared" si="1"/>
        <v>54</v>
      </c>
      <c r="C63" s="113"/>
      <c r="D63" s="72"/>
      <c r="E63" s="24"/>
      <c r="F63" s="24"/>
      <c r="G63" s="161" t="str">
        <f t="shared" si="5"/>
        <v/>
      </c>
      <c r="H63" s="161" t="str">
        <f t="shared" si="6"/>
        <v/>
      </c>
      <c r="I63" s="161" t="str">
        <f t="shared" si="0"/>
        <v/>
      </c>
      <c r="J63" s="25" t="str">
        <f t="shared" si="4"/>
        <v/>
      </c>
      <c r="K63" s="89"/>
      <c r="L63" s="90"/>
      <c r="M63" s="90"/>
      <c r="N63" s="90"/>
      <c r="O63" s="90"/>
      <c r="P63" s="90"/>
      <c r="Q63" s="90"/>
    </row>
    <row r="64" spans="2:17" ht="13.7" customHeight="1" x14ac:dyDescent="0.2">
      <c r="B64" s="22">
        <f t="shared" si="1"/>
        <v>55</v>
      </c>
      <c r="C64" s="103"/>
      <c r="D64" s="72"/>
      <c r="E64" s="24"/>
      <c r="F64" s="24"/>
      <c r="G64" s="161" t="str">
        <f t="shared" si="5"/>
        <v/>
      </c>
      <c r="H64" s="161" t="str">
        <f t="shared" si="6"/>
        <v/>
      </c>
      <c r="I64" s="161" t="str">
        <f t="shared" si="0"/>
        <v/>
      </c>
      <c r="J64" s="25" t="str">
        <f t="shared" si="4"/>
        <v/>
      </c>
    </row>
    <row r="65" spans="2:18" ht="13.7" customHeight="1" x14ac:dyDescent="0.2">
      <c r="B65" s="22">
        <f t="shared" si="1"/>
        <v>56</v>
      </c>
      <c r="C65" s="106"/>
      <c r="D65" s="100"/>
      <c r="E65" s="29"/>
      <c r="F65" s="29"/>
      <c r="G65" s="161" t="str">
        <f t="shared" si="5"/>
        <v/>
      </c>
      <c r="H65" s="161" t="str">
        <f t="shared" si="6"/>
        <v/>
      </c>
      <c r="I65" s="161" t="str">
        <f t="shared" si="0"/>
        <v/>
      </c>
      <c r="J65" s="25" t="str">
        <f t="shared" si="4"/>
        <v/>
      </c>
    </row>
    <row r="66" spans="2:18" ht="13.7" customHeight="1" x14ac:dyDescent="0.2">
      <c r="B66" s="22">
        <f t="shared" si="1"/>
        <v>57</v>
      </c>
      <c r="C66" s="106"/>
      <c r="D66" s="100"/>
      <c r="E66" s="29"/>
      <c r="F66" s="29"/>
      <c r="G66" s="161" t="str">
        <f t="shared" si="5"/>
        <v/>
      </c>
      <c r="H66" s="161" t="str">
        <f t="shared" si="6"/>
        <v/>
      </c>
      <c r="I66" s="161" t="str">
        <f t="shared" si="0"/>
        <v/>
      </c>
      <c r="J66" s="25" t="str">
        <f t="shared" si="4"/>
        <v/>
      </c>
      <c r="K66" s="235"/>
      <c r="L66" s="236"/>
      <c r="M66" s="236"/>
      <c r="N66" s="236"/>
      <c r="O66" s="236"/>
      <c r="P66" s="236"/>
      <c r="Q66" s="236"/>
    </row>
    <row r="67" spans="2:18" ht="13.7" customHeight="1" x14ac:dyDescent="0.2">
      <c r="B67" s="22">
        <f t="shared" si="1"/>
        <v>58</v>
      </c>
      <c r="C67" s="99"/>
      <c r="D67" s="100"/>
      <c r="E67" s="29"/>
      <c r="F67" s="29"/>
      <c r="G67" s="161" t="str">
        <f t="shared" si="5"/>
        <v/>
      </c>
      <c r="H67" s="161" t="str">
        <f t="shared" si="6"/>
        <v/>
      </c>
      <c r="I67" s="161" t="str">
        <f t="shared" si="0"/>
        <v/>
      </c>
      <c r="J67" s="25" t="str">
        <f t="shared" si="4"/>
        <v/>
      </c>
      <c r="K67" s="235"/>
      <c r="L67" s="236"/>
      <c r="M67" s="236"/>
      <c r="N67" s="236"/>
      <c r="O67" s="236"/>
      <c r="P67" s="236"/>
      <c r="Q67" s="236"/>
    </row>
    <row r="68" spans="2:18" ht="13.7" customHeight="1" x14ac:dyDescent="0.2">
      <c r="B68" s="22">
        <f t="shared" si="1"/>
        <v>59</v>
      </c>
      <c r="C68" s="110"/>
      <c r="D68" s="100"/>
      <c r="E68" s="29"/>
      <c r="F68" s="29"/>
      <c r="G68" s="161" t="str">
        <f t="shared" si="5"/>
        <v/>
      </c>
      <c r="H68" s="161" t="str">
        <f t="shared" si="6"/>
        <v/>
      </c>
      <c r="I68" s="161" t="str">
        <f t="shared" si="0"/>
        <v/>
      </c>
      <c r="J68" s="25" t="str">
        <f t="shared" si="4"/>
        <v/>
      </c>
    </row>
    <row r="69" spans="2:18" ht="13.7" customHeight="1" x14ac:dyDescent="0.2">
      <c r="B69" s="22">
        <f t="shared" si="1"/>
        <v>60</v>
      </c>
      <c r="C69" s="110"/>
      <c r="D69" s="100"/>
      <c r="E69" s="29"/>
      <c r="F69" s="29"/>
      <c r="G69" s="161" t="str">
        <f t="shared" si="5"/>
        <v/>
      </c>
      <c r="H69" s="161" t="str">
        <f t="shared" si="6"/>
        <v/>
      </c>
      <c r="I69" s="161" t="str">
        <f t="shared" si="0"/>
        <v/>
      </c>
      <c r="J69" s="25" t="str">
        <f t="shared" si="4"/>
        <v/>
      </c>
      <c r="K69" s="91"/>
      <c r="L69" s="91"/>
      <c r="M69" s="91"/>
      <c r="N69" s="91"/>
      <c r="O69" s="91"/>
      <c r="P69" s="91"/>
      <c r="Q69" s="91"/>
    </row>
    <row r="70" spans="2:18" ht="13.7" customHeight="1" x14ac:dyDescent="0.2">
      <c r="B70" s="22">
        <f t="shared" si="1"/>
        <v>61</v>
      </c>
      <c r="C70" s="99"/>
      <c r="D70" s="100"/>
      <c r="E70" s="29"/>
      <c r="F70" s="29"/>
      <c r="G70" s="161" t="str">
        <f t="shared" si="5"/>
        <v/>
      </c>
      <c r="H70" s="161" t="str">
        <f t="shared" si="6"/>
        <v/>
      </c>
      <c r="I70" s="161" t="str">
        <f t="shared" si="0"/>
        <v/>
      </c>
      <c r="J70" s="25" t="str">
        <f t="shared" si="4"/>
        <v/>
      </c>
      <c r="K70" s="92"/>
      <c r="L70" s="93"/>
      <c r="M70" s="93"/>
      <c r="N70" s="93"/>
      <c r="O70" s="93"/>
      <c r="P70" s="93"/>
      <c r="Q70" s="93"/>
    </row>
    <row r="71" spans="2:18" ht="13.7" customHeight="1" x14ac:dyDescent="0.2">
      <c r="B71" s="22">
        <f t="shared" si="1"/>
        <v>62</v>
      </c>
      <c r="C71" s="111"/>
      <c r="D71" s="100"/>
      <c r="E71" s="29"/>
      <c r="F71" s="29"/>
      <c r="G71" s="161" t="str">
        <f t="shared" si="5"/>
        <v/>
      </c>
      <c r="H71" s="161" t="str">
        <f t="shared" si="6"/>
        <v/>
      </c>
      <c r="I71" s="161" t="str">
        <f t="shared" si="0"/>
        <v/>
      </c>
      <c r="J71" s="25" t="str">
        <f t="shared" si="4"/>
        <v/>
      </c>
      <c r="K71" s="92"/>
      <c r="L71" s="93"/>
      <c r="M71" s="93"/>
      <c r="N71" s="93"/>
      <c r="O71" s="93"/>
      <c r="P71" s="93"/>
      <c r="Q71" s="93"/>
    </row>
    <row r="72" spans="2:18" ht="13.7" customHeight="1" x14ac:dyDescent="0.2">
      <c r="B72" s="22">
        <f t="shared" si="1"/>
        <v>63</v>
      </c>
      <c r="C72" s="111"/>
      <c r="D72" s="100"/>
      <c r="E72" s="29"/>
      <c r="F72" s="29"/>
      <c r="G72" s="161" t="str">
        <f t="shared" si="5"/>
        <v/>
      </c>
      <c r="H72" s="161" t="str">
        <f t="shared" si="6"/>
        <v/>
      </c>
      <c r="I72" s="161" t="str">
        <f t="shared" si="0"/>
        <v/>
      </c>
      <c r="J72" s="25" t="str">
        <f t="shared" si="4"/>
        <v/>
      </c>
      <c r="K72" s="96"/>
      <c r="L72" s="94"/>
      <c r="M72" s="94"/>
      <c r="N72" s="94"/>
      <c r="O72" s="94"/>
      <c r="P72" s="94"/>
      <c r="Q72" s="94"/>
    </row>
    <row r="73" spans="2:18" ht="13.7" customHeight="1" x14ac:dyDescent="0.2">
      <c r="B73" s="22">
        <f t="shared" ref="B73:B136" si="7">B72+1</f>
        <v>64</v>
      </c>
      <c r="C73" s="99"/>
      <c r="D73" s="100"/>
      <c r="E73" s="29"/>
      <c r="F73" s="29"/>
      <c r="G73" s="161" t="str">
        <f t="shared" si="5"/>
        <v/>
      </c>
      <c r="H73" s="161" t="str">
        <f t="shared" si="6"/>
        <v/>
      </c>
      <c r="I73" s="161" t="str">
        <f t="shared" si="0"/>
        <v/>
      </c>
      <c r="J73" s="25" t="str">
        <f t="shared" ref="J73:J136" si="8">IF(ISBLANK(F73),"",IF(D73="ALI",IF(H73="L",7,IF(H73="A",10,15)),IF(D73="AIE",IF(H73="L",5,IF(H73="A",7,10)),IF(OR(D73="SE",D73="SEC"),IF(H73="L",4,IF(H73="A",5,7)),IF(OR(D73="EE",D73="EEC",D73="CE",D73="CEC"),IF(H73="L",3,IF(H73="A",4,6)))))))</f>
        <v/>
      </c>
      <c r="K73" s="92"/>
      <c r="L73" s="94"/>
      <c r="M73" s="94"/>
      <c r="N73" s="94"/>
      <c r="O73" s="94"/>
      <c r="P73" s="94"/>
      <c r="Q73" s="94"/>
    </row>
    <row r="74" spans="2:18" ht="13.7" customHeight="1" x14ac:dyDescent="0.2">
      <c r="B74" s="22">
        <f t="shared" si="7"/>
        <v>65</v>
      </c>
      <c r="C74" s="111"/>
      <c r="D74" s="72"/>
      <c r="E74" s="24"/>
      <c r="F74" s="29"/>
      <c r="G74" s="161" t="str">
        <f t="shared" si="5"/>
        <v/>
      </c>
      <c r="H74" s="161" t="str">
        <f t="shared" si="6"/>
        <v/>
      </c>
      <c r="I74" s="161" t="str">
        <f t="shared" ref="I74:I137" si="9">IF(H74="L","Baixa",IF(H74="A","Média",IF(H74="","","Alta")))</f>
        <v/>
      </c>
      <c r="J74" s="25" t="str">
        <f t="shared" si="8"/>
        <v/>
      </c>
    </row>
    <row r="75" spans="2:18" ht="13.7" customHeight="1" x14ac:dyDescent="0.2">
      <c r="B75" s="22">
        <f t="shared" si="7"/>
        <v>66</v>
      </c>
      <c r="C75" s="111"/>
      <c r="D75" s="72"/>
      <c r="E75" s="24"/>
      <c r="F75" s="29"/>
      <c r="G75" s="161" t="str">
        <f t="shared" si="5"/>
        <v/>
      </c>
      <c r="H75" s="161" t="str">
        <f t="shared" si="6"/>
        <v/>
      </c>
      <c r="I75" s="161" t="str">
        <f t="shared" si="9"/>
        <v/>
      </c>
      <c r="J75" s="25" t="str">
        <f t="shared" si="8"/>
        <v/>
      </c>
      <c r="L75" s="95"/>
      <c r="M75" s="95"/>
      <c r="N75" s="95"/>
      <c r="O75" s="95"/>
      <c r="P75" s="95"/>
      <c r="Q75" s="95"/>
      <c r="R75" s="95"/>
    </row>
    <row r="76" spans="2:18" ht="13.7" customHeight="1" x14ac:dyDescent="0.2">
      <c r="B76" s="22">
        <f t="shared" si="7"/>
        <v>67</v>
      </c>
      <c r="C76" s="99"/>
      <c r="D76" s="100"/>
      <c r="E76" s="29"/>
      <c r="F76" s="29"/>
      <c r="G76" s="161" t="str">
        <f t="shared" si="5"/>
        <v/>
      </c>
      <c r="H76" s="161" t="str">
        <f t="shared" si="6"/>
        <v/>
      </c>
      <c r="I76" s="161" t="str">
        <f t="shared" si="9"/>
        <v/>
      </c>
      <c r="J76" s="25" t="str">
        <f t="shared" si="8"/>
        <v/>
      </c>
      <c r="L76" s="95"/>
      <c r="M76" s="95"/>
      <c r="N76" s="95"/>
      <c r="O76" s="95"/>
      <c r="P76" s="95"/>
      <c r="Q76" s="95"/>
      <c r="R76" s="95"/>
    </row>
    <row r="77" spans="2:18" ht="13.7" customHeight="1" x14ac:dyDescent="0.2">
      <c r="B77" s="22">
        <f t="shared" si="7"/>
        <v>68</v>
      </c>
      <c r="C77" s="99"/>
      <c r="D77" s="72"/>
      <c r="E77" s="24"/>
      <c r="F77" s="29"/>
      <c r="G77" s="161" t="str">
        <f t="shared" si="5"/>
        <v/>
      </c>
      <c r="H77" s="161" t="str">
        <f t="shared" si="6"/>
        <v/>
      </c>
      <c r="I77" s="161" t="str">
        <f t="shared" si="9"/>
        <v/>
      </c>
      <c r="J77" s="25" t="str">
        <f t="shared" si="8"/>
        <v/>
      </c>
      <c r="L77" s="95"/>
      <c r="M77" s="95"/>
      <c r="N77" s="95"/>
      <c r="O77" s="95"/>
      <c r="P77" s="95"/>
      <c r="Q77" s="95"/>
      <c r="R77" s="95"/>
    </row>
    <row r="78" spans="2:18" ht="13.7" customHeight="1" x14ac:dyDescent="0.2">
      <c r="B78" s="22">
        <f t="shared" si="7"/>
        <v>69</v>
      </c>
      <c r="C78" s="106"/>
      <c r="D78" s="72"/>
      <c r="E78" s="24"/>
      <c r="F78" s="29"/>
      <c r="G78" s="161" t="str">
        <f t="shared" si="5"/>
        <v/>
      </c>
      <c r="H78" s="161" t="str">
        <f t="shared" si="6"/>
        <v/>
      </c>
      <c r="I78" s="161" t="str">
        <f t="shared" si="9"/>
        <v/>
      </c>
      <c r="J78" s="25" t="str">
        <f t="shared" si="8"/>
        <v/>
      </c>
      <c r="L78" s="95"/>
      <c r="M78" s="95"/>
      <c r="N78" s="95"/>
      <c r="O78" s="95"/>
      <c r="P78" s="95"/>
      <c r="Q78" s="95"/>
      <c r="R78" s="95"/>
    </row>
    <row r="79" spans="2:18" ht="13.7" customHeight="1" x14ac:dyDescent="0.2">
      <c r="B79" s="22">
        <f t="shared" si="7"/>
        <v>70</v>
      </c>
      <c r="C79" s="111"/>
      <c r="D79" s="72"/>
      <c r="E79" s="24"/>
      <c r="F79" s="29"/>
      <c r="G79" s="161" t="str">
        <f t="shared" si="5"/>
        <v/>
      </c>
      <c r="H79" s="161" t="str">
        <f t="shared" si="6"/>
        <v/>
      </c>
      <c r="I79" s="161" t="str">
        <f t="shared" si="9"/>
        <v/>
      </c>
      <c r="J79" s="25" t="str">
        <f t="shared" si="8"/>
        <v/>
      </c>
      <c r="L79" s="95"/>
      <c r="M79" s="95"/>
      <c r="N79" s="95"/>
      <c r="O79" s="95"/>
      <c r="P79" s="95"/>
      <c r="Q79" s="95"/>
      <c r="R79" s="95"/>
    </row>
    <row r="80" spans="2:18" ht="13.7" customHeight="1" x14ac:dyDescent="0.2">
      <c r="B80" s="22">
        <f t="shared" si="7"/>
        <v>71</v>
      </c>
      <c r="C80" s="111"/>
      <c r="D80" s="72"/>
      <c r="E80" s="24"/>
      <c r="F80" s="29"/>
      <c r="G80" s="161" t="str">
        <f t="shared" si="5"/>
        <v/>
      </c>
      <c r="H80" s="161" t="str">
        <f t="shared" si="6"/>
        <v/>
      </c>
      <c r="I80" s="161" t="str">
        <f t="shared" si="9"/>
        <v/>
      </c>
      <c r="J80" s="25" t="str">
        <f t="shared" si="8"/>
        <v/>
      </c>
      <c r="L80" s="95"/>
      <c r="M80" s="95"/>
      <c r="N80" s="95"/>
      <c r="O80" s="95"/>
      <c r="P80" s="95"/>
      <c r="Q80" s="95"/>
      <c r="R80" s="95"/>
    </row>
    <row r="81" spans="2:18" ht="13.7" customHeight="1" x14ac:dyDescent="0.2">
      <c r="B81" s="22">
        <f t="shared" si="7"/>
        <v>72</v>
      </c>
      <c r="C81" s="111"/>
      <c r="D81" s="72"/>
      <c r="E81" s="24"/>
      <c r="F81" s="24"/>
      <c r="G81" s="161" t="str">
        <f t="shared" si="5"/>
        <v/>
      </c>
      <c r="H81" s="161" t="str">
        <f t="shared" si="6"/>
        <v/>
      </c>
      <c r="I81" s="161" t="str">
        <f t="shared" si="9"/>
        <v/>
      </c>
      <c r="J81" s="25" t="str">
        <f t="shared" si="8"/>
        <v/>
      </c>
      <c r="L81" s="95"/>
      <c r="M81" s="95"/>
      <c r="N81" s="95"/>
      <c r="O81" s="95"/>
      <c r="P81" s="95"/>
      <c r="Q81" s="95"/>
      <c r="R81" s="95"/>
    </row>
    <row r="82" spans="2:18" ht="13.7" customHeight="1" x14ac:dyDescent="0.2">
      <c r="B82" s="22">
        <f t="shared" si="7"/>
        <v>73</v>
      </c>
      <c r="C82" s="111"/>
      <c r="D82" s="104"/>
      <c r="E82" s="28"/>
      <c r="F82" s="28"/>
      <c r="G82" s="161" t="str">
        <f t="shared" si="5"/>
        <v/>
      </c>
      <c r="H82" s="161" t="str">
        <f t="shared" si="6"/>
        <v/>
      </c>
      <c r="I82" s="161" t="str">
        <f t="shared" si="9"/>
        <v/>
      </c>
      <c r="J82" s="25" t="str">
        <f t="shared" si="8"/>
        <v/>
      </c>
    </row>
    <row r="83" spans="2:18" ht="13.7" customHeight="1" x14ac:dyDescent="0.2">
      <c r="B83" s="22">
        <f t="shared" si="7"/>
        <v>74</v>
      </c>
      <c r="C83" s="111"/>
      <c r="D83" s="104"/>
      <c r="E83" s="28"/>
      <c r="F83" s="28"/>
      <c r="G83" s="161" t="str">
        <f t="shared" si="5"/>
        <v/>
      </c>
      <c r="H83" s="161" t="str">
        <f t="shared" si="6"/>
        <v/>
      </c>
      <c r="I83" s="161" t="str">
        <f t="shared" si="9"/>
        <v/>
      </c>
      <c r="J83" s="25" t="str">
        <f t="shared" si="8"/>
        <v/>
      </c>
    </row>
    <row r="84" spans="2:18" ht="13.7" customHeight="1" x14ac:dyDescent="0.2">
      <c r="B84" s="22">
        <f t="shared" si="7"/>
        <v>75</v>
      </c>
      <c r="C84" s="102"/>
      <c r="D84" s="72"/>
      <c r="E84" s="24"/>
      <c r="F84" s="24"/>
      <c r="G84" s="161" t="str">
        <f t="shared" si="5"/>
        <v/>
      </c>
      <c r="H84" s="161" t="str">
        <f t="shared" si="6"/>
        <v/>
      </c>
      <c r="I84" s="161" t="str">
        <f t="shared" si="9"/>
        <v/>
      </c>
      <c r="J84" s="25" t="str">
        <f t="shared" si="8"/>
        <v/>
      </c>
    </row>
    <row r="85" spans="2:18" ht="13.7" customHeight="1" x14ac:dyDescent="0.2">
      <c r="B85" s="22">
        <f t="shared" si="7"/>
        <v>76</v>
      </c>
      <c r="C85" s="103"/>
      <c r="D85" s="72"/>
      <c r="E85" s="24"/>
      <c r="F85" s="24"/>
      <c r="G85" s="161" t="str">
        <f t="shared" ref="G85:G148" si="10">CONCATENATE(D85,H85)</f>
        <v/>
      </c>
      <c r="H85" s="161" t="str">
        <f t="shared" ref="H85:H148" si="11">IF(ISBLANK(F85),"",IF(OR(D85="EE",D85="EEC"),IF(F85&gt;=3,IF(E85&gt;=5,"H","A"),IF(F85&gt;=2,IF(E85&gt;=16,"H",IF(E85&lt;=4,"L","A")),IF(E85&lt;=15,"L","A"))),IF(OR(D85="SE",D85="CE",D85="CEC",D85="SEC"),IF(F85&gt;=4,IF(E85&gt;=6,"H","A"),IF(F85&gt;=2,IF(E85&gt;=20,"H",IF(E85&lt;=5,"L","A")),IF(E85&lt;=19,"L","A"))),IF(OR(D85="ALI",D85="AIE"),IF(F85&gt;=6,IF(E85&gt;=20,"H","A"),IF(F85&gt;=2,IF(E85&gt;=51,"H",IF(E85&lt;=19,"L","A")),IF(E85&lt;=50,"L","A")))))))</f>
        <v/>
      </c>
      <c r="I85" s="161" t="str">
        <f t="shared" si="9"/>
        <v/>
      </c>
      <c r="J85" s="25" t="str">
        <f t="shared" si="8"/>
        <v/>
      </c>
    </row>
    <row r="86" spans="2:18" ht="13.7" customHeight="1" x14ac:dyDescent="0.2">
      <c r="B86" s="22">
        <f t="shared" si="7"/>
        <v>77</v>
      </c>
      <c r="C86" s="103"/>
      <c r="D86" s="72"/>
      <c r="E86" s="24"/>
      <c r="F86" s="24"/>
      <c r="G86" s="161" t="str">
        <f t="shared" si="10"/>
        <v/>
      </c>
      <c r="H86" s="161" t="str">
        <f t="shared" si="11"/>
        <v/>
      </c>
      <c r="I86" s="161" t="str">
        <f t="shared" si="9"/>
        <v/>
      </c>
      <c r="J86" s="25" t="str">
        <f t="shared" si="8"/>
        <v/>
      </c>
    </row>
    <row r="87" spans="2:18" ht="13.7" customHeight="1" x14ac:dyDescent="0.2">
      <c r="B87" s="22">
        <f t="shared" si="7"/>
        <v>78</v>
      </c>
      <c r="C87" s="102"/>
      <c r="D87" s="72"/>
      <c r="E87" s="24"/>
      <c r="F87" s="24"/>
      <c r="G87" s="161" t="str">
        <f t="shared" si="10"/>
        <v/>
      </c>
      <c r="H87" s="161" t="str">
        <f t="shared" si="11"/>
        <v/>
      </c>
      <c r="I87" s="161" t="str">
        <f t="shared" si="9"/>
        <v/>
      </c>
      <c r="J87" s="25" t="str">
        <f t="shared" si="8"/>
        <v/>
      </c>
    </row>
    <row r="88" spans="2:18" ht="13.7" customHeight="1" x14ac:dyDescent="0.2">
      <c r="B88" s="22">
        <f t="shared" si="7"/>
        <v>79</v>
      </c>
      <c r="C88" s="114"/>
      <c r="D88" s="104"/>
      <c r="E88" s="28"/>
      <c r="F88" s="28"/>
      <c r="G88" s="161" t="str">
        <f t="shared" si="10"/>
        <v/>
      </c>
      <c r="H88" s="161" t="str">
        <f t="shared" si="11"/>
        <v/>
      </c>
      <c r="I88" s="161" t="str">
        <f t="shared" si="9"/>
        <v/>
      </c>
      <c r="J88" s="25" t="str">
        <f t="shared" si="8"/>
        <v/>
      </c>
    </row>
    <row r="89" spans="2:18" ht="13.7" customHeight="1" x14ac:dyDescent="0.2">
      <c r="B89" s="22">
        <f t="shared" si="7"/>
        <v>80</v>
      </c>
      <c r="C89" s="106"/>
      <c r="D89" s="100"/>
      <c r="E89" s="29"/>
      <c r="F89" s="29"/>
      <c r="G89" s="161" t="str">
        <f t="shared" si="10"/>
        <v/>
      </c>
      <c r="H89" s="161" t="str">
        <f t="shared" si="11"/>
        <v/>
      </c>
      <c r="I89" s="161" t="str">
        <f t="shared" si="9"/>
        <v/>
      </c>
      <c r="J89" s="25" t="str">
        <f t="shared" si="8"/>
        <v/>
      </c>
    </row>
    <row r="90" spans="2:18" ht="13.7" customHeight="1" x14ac:dyDescent="0.2">
      <c r="B90" s="22">
        <f t="shared" si="7"/>
        <v>81</v>
      </c>
      <c r="C90" s="111"/>
      <c r="D90" s="100"/>
      <c r="E90" s="29"/>
      <c r="F90" s="29"/>
      <c r="G90" s="161" t="str">
        <f t="shared" si="10"/>
        <v/>
      </c>
      <c r="H90" s="161" t="str">
        <f t="shared" si="11"/>
        <v/>
      </c>
      <c r="I90" s="161" t="str">
        <f t="shared" si="9"/>
        <v/>
      </c>
      <c r="J90" s="25" t="str">
        <f t="shared" si="8"/>
        <v/>
      </c>
    </row>
    <row r="91" spans="2:18" ht="13.7" customHeight="1" x14ac:dyDescent="0.2">
      <c r="B91" s="22">
        <f t="shared" si="7"/>
        <v>82</v>
      </c>
      <c r="C91" s="111"/>
      <c r="D91" s="100"/>
      <c r="E91" s="29"/>
      <c r="F91" s="29"/>
      <c r="G91" s="161" t="str">
        <f t="shared" si="10"/>
        <v/>
      </c>
      <c r="H91" s="161" t="str">
        <f t="shared" si="11"/>
        <v/>
      </c>
      <c r="I91" s="161" t="str">
        <f t="shared" si="9"/>
        <v/>
      </c>
      <c r="J91" s="25" t="str">
        <f t="shared" si="8"/>
        <v/>
      </c>
    </row>
    <row r="92" spans="2:18" ht="13.7" customHeight="1" x14ac:dyDescent="0.2">
      <c r="B92" s="22">
        <f t="shared" si="7"/>
        <v>83</v>
      </c>
      <c r="C92" s="111"/>
      <c r="D92" s="100"/>
      <c r="E92" s="29"/>
      <c r="F92" s="29"/>
      <c r="G92" s="161" t="str">
        <f t="shared" si="10"/>
        <v/>
      </c>
      <c r="H92" s="161" t="str">
        <f t="shared" si="11"/>
        <v/>
      </c>
      <c r="I92" s="161" t="str">
        <f t="shared" si="9"/>
        <v/>
      </c>
      <c r="J92" s="25" t="str">
        <f t="shared" si="8"/>
        <v/>
      </c>
    </row>
    <row r="93" spans="2:18" ht="13.7" customHeight="1" x14ac:dyDescent="0.2">
      <c r="B93" s="22">
        <f t="shared" si="7"/>
        <v>84</v>
      </c>
      <c r="C93" s="111"/>
      <c r="D93" s="72"/>
      <c r="E93" s="24"/>
      <c r="F93" s="29"/>
      <c r="G93" s="161" t="str">
        <f t="shared" si="10"/>
        <v/>
      </c>
      <c r="H93" s="161" t="str">
        <f t="shared" si="11"/>
        <v/>
      </c>
      <c r="I93" s="161" t="str">
        <f t="shared" si="9"/>
        <v/>
      </c>
      <c r="J93" s="25" t="str">
        <f t="shared" si="8"/>
        <v/>
      </c>
    </row>
    <row r="94" spans="2:18" ht="13.7" customHeight="1" x14ac:dyDescent="0.2">
      <c r="B94" s="22">
        <f t="shared" si="7"/>
        <v>85</v>
      </c>
      <c r="C94" s="111"/>
      <c r="D94" s="72"/>
      <c r="E94" s="24"/>
      <c r="F94" s="29"/>
      <c r="G94" s="161" t="str">
        <f t="shared" si="10"/>
        <v/>
      </c>
      <c r="H94" s="161" t="str">
        <f t="shared" si="11"/>
        <v/>
      </c>
      <c r="I94" s="161" t="str">
        <f t="shared" si="9"/>
        <v/>
      </c>
      <c r="J94" s="25" t="str">
        <f t="shared" si="8"/>
        <v/>
      </c>
    </row>
    <row r="95" spans="2:18" ht="13.7" customHeight="1" x14ac:dyDescent="0.2">
      <c r="B95" s="22">
        <f t="shared" si="7"/>
        <v>86</v>
      </c>
      <c r="C95" s="111"/>
      <c r="D95" s="72"/>
      <c r="E95" s="24"/>
      <c r="F95" s="24"/>
      <c r="G95" s="161" t="str">
        <f t="shared" si="10"/>
        <v/>
      </c>
      <c r="H95" s="161" t="str">
        <f t="shared" si="11"/>
        <v/>
      </c>
      <c r="I95" s="161" t="str">
        <f t="shared" si="9"/>
        <v/>
      </c>
      <c r="J95" s="25" t="str">
        <f t="shared" si="8"/>
        <v/>
      </c>
    </row>
    <row r="96" spans="2:18" ht="13.7" customHeight="1" x14ac:dyDescent="0.2">
      <c r="B96" s="22">
        <f t="shared" si="7"/>
        <v>87</v>
      </c>
      <c r="C96" s="111"/>
      <c r="D96" s="104"/>
      <c r="E96" s="28"/>
      <c r="F96" s="28"/>
      <c r="G96" s="161" t="str">
        <f t="shared" si="10"/>
        <v/>
      </c>
      <c r="H96" s="161" t="str">
        <f t="shared" si="11"/>
        <v/>
      </c>
      <c r="I96" s="161" t="str">
        <f t="shared" si="9"/>
        <v/>
      </c>
      <c r="J96" s="25" t="str">
        <f t="shared" si="8"/>
        <v/>
      </c>
    </row>
    <row r="97" spans="2:10" ht="13.7" customHeight="1" x14ac:dyDescent="0.2">
      <c r="B97" s="22">
        <f t="shared" si="7"/>
        <v>88</v>
      </c>
      <c r="C97" s="111"/>
      <c r="D97" s="104"/>
      <c r="E97" s="28"/>
      <c r="F97" s="28"/>
      <c r="G97" s="161" t="str">
        <f t="shared" si="10"/>
        <v/>
      </c>
      <c r="H97" s="161" t="str">
        <f t="shared" si="11"/>
        <v/>
      </c>
      <c r="I97" s="161" t="str">
        <f t="shared" si="9"/>
        <v/>
      </c>
      <c r="J97" s="25" t="str">
        <f t="shared" si="8"/>
        <v/>
      </c>
    </row>
    <row r="98" spans="2:10" ht="13.7" customHeight="1" x14ac:dyDescent="0.2">
      <c r="B98" s="22">
        <f t="shared" si="7"/>
        <v>89</v>
      </c>
      <c r="C98" s="114"/>
      <c r="D98" s="104"/>
      <c r="E98" s="28"/>
      <c r="F98" s="28"/>
      <c r="G98" s="161" t="str">
        <f t="shared" si="10"/>
        <v/>
      </c>
      <c r="H98" s="161" t="str">
        <f t="shared" si="11"/>
        <v/>
      </c>
      <c r="I98" s="161" t="str">
        <f t="shared" si="9"/>
        <v/>
      </c>
      <c r="J98" s="25" t="str">
        <f t="shared" si="8"/>
        <v/>
      </c>
    </row>
    <row r="99" spans="2:10" ht="13.7" customHeight="1" x14ac:dyDescent="0.2">
      <c r="B99" s="22">
        <f t="shared" si="7"/>
        <v>90</v>
      </c>
      <c r="C99" s="105"/>
      <c r="D99" s="29"/>
      <c r="E99" s="29"/>
      <c r="F99" s="29"/>
      <c r="G99" s="161" t="str">
        <f t="shared" si="10"/>
        <v/>
      </c>
      <c r="H99" s="161" t="str">
        <f t="shared" si="11"/>
        <v/>
      </c>
      <c r="I99" s="161" t="str">
        <f t="shared" si="9"/>
        <v/>
      </c>
      <c r="J99" s="25" t="str">
        <f t="shared" si="8"/>
        <v/>
      </c>
    </row>
    <row r="100" spans="2:10" ht="13.7" customHeight="1" x14ac:dyDescent="0.2">
      <c r="B100" s="22">
        <f t="shared" si="7"/>
        <v>91</v>
      </c>
      <c r="C100" s="27"/>
      <c r="D100" s="29"/>
      <c r="E100" s="29"/>
      <c r="F100" s="29"/>
      <c r="G100" s="161" t="str">
        <f t="shared" si="10"/>
        <v/>
      </c>
      <c r="H100" s="161" t="str">
        <f t="shared" si="11"/>
        <v/>
      </c>
      <c r="I100" s="161" t="str">
        <f t="shared" si="9"/>
        <v/>
      </c>
      <c r="J100" s="25" t="str">
        <f t="shared" si="8"/>
        <v/>
      </c>
    </row>
    <row r="101" spans="2:10" ht="13.7" customHeight="1" x14ac:dyDescent="0.2">
      <c r="B101" s="22">
        <f t="shared" si="7"/>
        <v>92</v>
      </c>
      <c r="C101" s="27"/>
      <c r="D101" s="29"/>
      <c r="E101" s="29"/>
      <c r="F101" s="29"/>
      <c r="G101" s="161" t="str">
        <f t="shared" si="10"/>
        <v/>
      </c>
      <c r="H101" s="161" t="str">
        <f t="shared" si="11"/>
        <v/>
      </c>
      <c r="I101" s="161" t="str">
        <f t="shared" si="9"/>
        <v/>
      </c>
      <c r="J101" s="25" t="str">
        <f t="shared" si="8"/>
        <v/>
      </c>
    </row>
    <row r="102" spans="2:10" ht="13.7" customHeight="1" x14ac:dyDescent="0.2">
      <c r="B102" s="22">
        <f t="shared" si="7"/>
        <v>93</v>
      </c>
      <c r="C102" s="27"/>
      <c r="D102" s="28"/>
      <c r="E102" s="28"/>
      <c r="F102" s="28"/>
      <c r="G102" s="161" t="str">
        <f t="shared" si="10"/>
        <v/>
      </c>
      <c r="H102" s="161" t="str">
        <f t="shared" si="11"/>
        <v/>
      </c>
      <c r="I102" s="161" t="str">
        <f t="shared" si="9"/>
        <v/>
      </c>
      <c r="J102" s="25" t="str">
        <f t="shared" si="8"/>
        <v/>
      </c>
    </row>
    <row r="103" spans="2:10" ht="13.7" customHeight="1" x14ac:dyDescent="0.2">
      <c r="B103" s="22">
        <f t="shared" si="7"/>
        <v>94</v>
      </c>
      <c r="C103" s="27"/>
      <c r="D103" s="28"/>
      <c r="E103" s="28"/>
      <c r="F103" s="28"/>
      <c r="G103" s="161" t="str">
        <f t="shared" si="10"/>
        <v/>
      </c>
      <c r="H103" s="161" t="str">
        <f t="shared" si="11"/>
        <v/>
      </c>
      <c r="I103" s="161" t="str">
        <f t="shared" si="9"/>
        <v/>
      </c>
      <c r="J103" s="25" t="str">
        <f t="shared" si="8"/>
        <v/>
      </c>
    </row>
    <row r="104" spans="2:10" ht="13.7" customHeight="1" x14ac:dyDescent="0.2">
      <c r="B104" s="22">
        <f t="shared" si="7"/>
        <v>95</v>
      </c>
      <c r="C104" s="30"/>
      <c r="D104" s="29"/>
      <c r="E104" s="29"/>
      <c r="F104" s="29"/>
      <c r="G104" s="161" t="str">
        <f t="shared" si="10"/>
        <v/>
      </c>
      <c r="H104" s="161" t="str">
        <f t="shared" si="11"/>
        <v/>
      </c>
      <c r="I104" s="161" t="str">
        <f t="shared" si="9"/>
        <v/>
      </c>
      <c r="J104" s="25" t="str">
        <f t="shared" si="8"/>
        <v/>
      </c>
    </row>
    <row r="105" spans="2:10" ht="13.7" customHeight="1" x14ac:dyDescent="0.2">
      <c r="B105" s="22">
        <f t="shared" si="7"/>
        <v>96</v>
      </c>
      <c r="C105" s="27"/>
      <c r="D105" s="29"/>
      <c r="E105" s="29"/>
      <c r="F105" s="29"/>
      <c r="G105" s="161" t="str">
        <f t="shared" si="10"/>
        <v/>
      </c>
      <c r="H105" s="161" t="str">
        <f t="shared" si="11"/>
        <v/>
      </c>
      <c r="I105" s="161" t="str">
        <f t="shared" si="9"/>
        <v/>
      </c>
      <c r="J105" s="25" t="str">
        <f t="shared" si="8"/>
        <v/>
      </c>
    </row>
    <row r="106" spans="2:10" ht="13.7" customHeight="1" x14ac:dyDescent="0.2">
      <c r="B106" s="22">
        <f t="shared" si="7"/>
        <v>97</v>
      </c>
      <c r="C106" s="27"/>
      <c r="D106" s="29"/>
      <c r="E106" s="29"/>
      <c r="F106" s="29"/>
      <c r="G106" s="161" t="str">
        <f t="shared" si="10"/>
        <v/>
      </c>
      <c r="H106" s="161" t="str">
        <f t="shared" si="11"/>
        <v/>
      </c>
      <c r="I106" s="161" t="str">
        <f t="shared" si="9"/>
        <v/>
      </c>
      <c r="J106" s="25" t="str">
        <f t="shared" si="8"/>
        <v/>
      </c>
    </row>
    <row r="107" spans="2:10" ht="13.7" customHeight="1" x14ac:dyDescent="0.2">
      <c r="B107" s="22">
        <f t="shared" si="7"/>
        <v>98</v>
      </c>
      <c r="C107" s="23"/>
      <c r="D107" s="24"/>
      <c r="E107" s="31"/>
      <c r="F107" s="31"/>
      <c r="G107" s="161" t="str">
        <f t="shared" si="10"/>
        <v/>
      </c>
      <c r="H107" s="161" t="str">
        <f t="shared" si="11"/>
        <v/>
      </c>
      <c r="I107" s="161" t="str">
        <f t="shared" si="9"/>
        <v/>
      </c>
      <c r="J107" s="25" t="str">
        <f t="shared" si="8"/>
        <v/>
      </c>
    </row>
    <row r="108" spans="2:10" ht="13.7" customHeight="1" x14ac:dyDescent="0.2">
      <c r="B108" s="22">
        <f t="shared" si="7"/>
        <v>99</v>
      </c>
      <c r="C108" s="23"/>
      <c r="D108" s="24"/>
      <c r="E108" s="31"/>
      <c r="F108" s="31"/>
      <c r="G108" s="161" t="str">
        <f t="shared" si="10"/>
        <v/>
      </c>
      <c r="H108" s="161" t="str">
        <f t="shared" si="11"/>
        <v/>
      </c>
      <c r="I108" s="161" t="str">
        <f t="shared" si="9"/>
        <v/>
      </c>
      <c r="J108" s="25" t="str">
        <f t="shared" si="8"/>
        <v/>
      </c>
    </row>
    <row r="109" spans="2:10" ht="13.7" customHeight="1" x14ac:dyDescent="0.2">
      <c r="B109" s="22">
        <f t="shared" si="7"/>
        <v>100</v>
      </c>
      <c r="C109" s="23"/>
      <c r="D109" s="24"/>
      <c r="E109" s="31"/>
      <c r="F109" s="31"/>
      <c r="G109" s="161" t="str">
        <f t="shared" si="10"/>
        <v/>
      </c>
      <c r="H109" s="161" t="str">
        <f t="shared" si="11"/>
        <v/>
      </c>
      <c r="I109" s="161" t="str">
        <f t="shared" si="9"/>
        <v/>
      </c>
      <c r="J109" s="25" t="str">
        <f t="shared" si="8"/>
        <v/>
      </c>
    </row>
    <row r="110" spans="2:10" ht="13.7" customHeight="1" x14ac:dyDescent="0.2">
      <c r="B110" s="22">
        <f t="shared" si="7"/>
        <v>101</v>
      </c>
      <c r="C110" s="23"/>
      <c r="D110" s="24"/>
      <c r="E110" s="31"/>
      <c r="F110" s="31"/>
      <c r="G110" s="161" t="str">
        <f t="shared" si="10"/>
        <v/>
      </c>
      <c r="H110" s="161" t="str">
        <f t="shared" si="11"/>
        <v/>
      </c>
      <c r="I110" s="161" t="str">
        <f t="shared" si="9"/>
        <v/>
      </c>
      <c r="J110" s="25" t="str">
        <f t="shared" si="8"/>
        <v/>
      </c>
    </row>
    <row r="111" spans="2:10" ht="13.7" customHeight="1" x14ac:dyDescent="0.2">
      <c r="B111" s="22">
        <f t="shared" si="7"/>
        <v>102</v>
      </c>
      <c r="C111" s="23"/>
      <c r="D111" s="24"/>
      <c r="E111" s="31"/>
      <c r="F111" s="31"/>
      <c r="G111" s="161" t="str">
        <f t="shared" si="10"/>
        <v/>
      </c>
      <c r="H111" s="161" t="str">
        <f t="shared" si="11"/>
        <v/>
      </c>
      <c r="I111" s="161" t="str">
        <f t="shared" si="9"/>
        <v/>
      </c>
      <c r="J111" s="25" t="str">
        <f t="shared" si="8"/>
        <v/>
      </c>
    </row>
    <row r="112" spans="2:10" ht="13.7" customHeight="1" x14ac:dyDescent="0.2">
      <c r="B112" s="22">
        <f t="shared" si="7"/>
        <v>103</v>
      </c>
      <c r="C112" s="32"/>
      <c r="D112" s="24"/>
      <c r="E112" s="31"/>
      <c r="F112" s="31"/>
      <c r="G112" s="161" t="str">
        <f t="shared" si="10"/>
        <v/>
      </c>
      <c r="H112" s="161" t="str">
        <f t="shared" si="11"/>
        <v/>
      </c>
      <c r="I112" s="161" t="str">
        <f t="shared" si="9"/>
        <v/>
      </c>
      <c r="J112" s="25" t="str">
        <f t="shared" si="8"/>
        <v/>
      </c>
    </row>
    <row r="113" spans="2:10" ht="13.7" customHeight="1" x14ac:dyDescent="0.2">
      <c r="B113" s="22">
        <f t="shared" si="7"/>
        <v>104</v>
      </c>
      <c r="C113" s="32"/>
      <c r="D113" s="24"/>
      <c r="E113" s="31"/>
      <c r="F113" s="31"/>
      <c r="G113" s="161" t="str">
        <f t="shared" si="10"/>
        <v/>
      </c>
      <c r="H113" s="161" t="str">
        <f t="shared" si="11"/>
        <v/>
      </c>
      <c r="I113" s="161" t="str">
        <f t="shared" si="9"/>
        <v/>
      </c>
      <c r="J113" s="25" t="str">
        <f t="shared" si="8"/>
        <v/>
      </c>
    </row>
    <row r="114" spans="2:10" ht="13.7" customHeight="1" x14ac:dyDescent="0.2">
      <c r="B114" s="22">
        <f t="shared" si="7"/>
        <v>105</v>
      </c>
      <c r="C114" s="32"/>
      <c r="D114" s="24"/>
      <c r="E114" s="31"/>
      <c r="F114" s="31"/>
      <c r="G114" s="161" t="str">
        <f t="shared" si="10"/>
        <v/>
      </c>
      <c r="H114" s="161" t="str">
        <f t="shared" si="11"/>
        <v/>
      </c>
      <c r="I114" s="161" t="str">
        <f t="shared" si="9"/>
        <v/>
      </c>
      <c r="J114" s="25" t="str">
        <f t="shared" si="8"/>
        <v/>
      </c>
    </row>
    <row r="115" spans="2:10" ht="13.7" customHeight="1" x14ac:dyDescent="0.2">
      <c r="B115" s="22">
        <f t="shared" si="7"/>
        <v>106</v>
      </c>
      <c r="C115" s="32"/>
      <c r="D115" s="24"/>
      <c r="E115" s="31"/>
      <c r="F115" s="31"/>
      <c r="G115" s="161" t="str">
        <f t="shared" si="10"/>
        <v/>
      </c>
      <c r="H115" s="161" t="str">
        <f t="shared" si="11"/>
        <v/>
      </c>
      <c r="I115" s="161" t="str">
        <f t="shared" si="9"/>
        <v/>
      </c>
      <c r="J115" s="25" t="str">
        <f t="shared" si="8"/>
        <v/>
      </c>
    </row>
    <row r="116" spans="2:10" ht="13.7" customHeight="1" x14ac:dyDescent="0.2">
      <c r="B116" s="22">
        <f t="shared" si="7"/>
        <v>107</v>
      </c>
      <c r="C116" s="23"/>
      <c r="D116" s="24"/>
      <c r="E116" s="31"/>
      <c r="F116" s="31"/>
      <c r="G116" s="161" t="str">
        <f t="shared" si="10"/>
        <v/>
      </c>
      <c r="H116" s="161" t="str">
        <f t="shared" si="11"/>
        <v/>
      </c>
      <c r="I116" s="161" t="str">
        <f t="shared" si="9"/>
        <v/>
      </c>
      <c r="J116" s="25" t="str">
        <f t="shared" si="8"/>
        <v/>
      </c>
    </row>
    <row r="117" spans="2:10" ht="13.7" customHeight="1" x14ac:dyDescent="0.2">
      <c r="B117" s="22">
        <f t="shared" si="7"/>
        <v>108</v>
      </c>
      <c r="C117" s="23"/>
      <c r="D117" s="24"/>
      <c r="E117" s="31"/>
      <c r="F117" s="31"/>
      <c r="G117" s="161" t="str">
        <f t="shared" si="10"/>
        <v/>
      </c>
      <c r="H117" s="161" t="str">
        <f t="shared" si="11"/>
        <v/>
      </c>
      <c r="I117" s="161" t="str">
        <f t="shared" si="9"/>
        <v/>
      </c>
      <c r="J117" s="25" t="str">
        <f t="shared" si="8"/>
        <v/>
      </c>
    </row>
    <row r="118" spans="2:10" ht="13.7" customHeight="1" x14ac:dyDescent="0.2">
      <c r="B118" s="22">
        <f t="shared" si="7"/>
        <v>109</v>
      </c>
      <c r="C118" s="32"/>
      <c r="D118" s="24"/>
      <c r="E118" s="31"/>
      <c r="F118" s="31"/>
      <c r="G118" s="161" t="str">
        <f t="shared" si="10"/>
        <v/>
      </c>
      <c r="H118" s="161" t="str">
        <f t="shared" si="11"/>
        <v/>
      </c>
      <c r="I118" s="161" t="str">
        <f t="shared" si="9"/>
        <v/>
      </c>
      <c r="J118" s="25" t="str">
        <f t="shared" si="8"/>
        <v/>
      </c>
    </row>
    <row r="119" spans="2:10" ht="13.7" customHeight="1" x14ac:dyDescent="0.2">
      <c r="B119" s="22">
        <f t="shared" si="7"/>
        <v>110</v>
      </c>
      <c r="C119" s="32"/>
      <c r="D119" s="24"/>
      <c r="E119" s="31"/>
      <c r="F119" s="31"/>
      <c r="G119" s="161" t="str">
        <f t="shared" si="10"/>
        <v/>
      </c>
      <c r="H119" s="161" t="str">
        <f t="shared" si="11"/>
        <v/>
      </c>
      <c r="I119" s="161" t="str">
        <f t="shared" si="9"/>
        <v/>
      </c>
      <c r="J119" s="25" t="str">
        <f t="shared" si="8"/>
        <v/>
      </c>
    </row>
    <row r="120" spans="2:10" ht="13.7" customHeight="1" x14ac:dyDescent="0.2">
      <c r="B120" s="22">
        <f t="shared" si="7"/>
        <v>111</v>
      </c>
      <c r="C120" s="32"/>
      <c r="D120" s="24"/>
      <c r="E120" s="31"/>
      <c r="F120" s="31"/>
      <c r="G120" s="161" t="str">
        <f t="shared" si="10"/>
        <v/>
      </c>
      <c r="H120" s="161" t="str">
        <f t="shared" si="11"/>
        <v/>
      </c>
      <c r="I120" s="161" t="str">
        <f t="shared" si="9"/>
        <v/>
      </c>
      <c r="J120" s="25" t="str">
        <f t="shared" si="8"/>
        <v/>
      </c>
    </row>
    <row r="121" spans="2:10" ht="13.7" customHeight="1" x14ac:dyDescent="0.2">
      <c r="B121" s="22">
        <f t="shared" si="7"/>
        <v>112</v>
      </c>
      <c r="C121" s="32"/>
      <c r="D121" s="24"/>
      <c r="E121" s="31"/>
      <c r="F121" s="31"/>
      <c r="G121" s="161" t="str">
        <f t="shared" si="10"/>
        <v/>
      </c>
      <c r="H121" s="161" t="str">
        <f t="shared" si="11"/>
        <v/>
      </c>
      <c r="I121" s="161" t="str">
        <f t="shared" si="9"/>
        <v/>
      </c>
      <c r="J121" s="25" t="str">
        <f t="shared" si="8"/>
        <v/>
      </c>
    </row>
    <row r="122" spans="2:10" ht="13.7" customHeight="1" x14ac:dyDescent="0.2">
      <c r="B122" s="22">
        <f t="shared" si="7"/>
        <v>113</v>
      </c>
      <c r="C122" s="32"/>
      <c r="D122" s="24"/>
      <c r="E122" s="31"/>
      <c r="F122" s="31"/>
      <c r="G122" s="161" t="str">
        <f t="shared" si="10"/>
        <v/>
      </c>
      <c r="H122" s="161" t="str">
        <f t="shared" si="11"/>
        <v/>
      </c>
      <c r="I122" s="161" t="str">
        <f t="shared" si="9"/>
        <v/>
      </c>
      <c r="J122" s="25" t="str">
        <f t="shared" si="8"/>
        <v/>
      </c>
    </row>
    <row r="123" spans="2:10" ht="13.7" customHeight="1" x14ac:dyDescent="0.2">
      <c r="B123" s="22">
        <f t="shared" si="7"/>
        <v>114</v>
      </c>
      <c r="C123" s="32"/>
      <c r="D123" s="24"/>
      <c r="E123" s="31"/>
      <c r="F123" s="31"/>
      <c r="G123" s="161" t="str">
        <f t="shared" si="10"/>
        <v/>
      </c>
      <c r="H123" s="161" t="str">
        <f t="shared" si="11"/>
        <v/>
      </c>
      <c r="I123" s="161" t="str">
        <f t="shared" si="9"/>
        <v/>
      </c>
      <c r="J123" s="25" t="str">
        <f t="shared" si="8"/>
        <v/>
      </c>
    </row>
    <row r="124" spans="2:10" ht="13.7" customHeight="1" x14ac:dyDescent="0.2">
      <c r="B124" s="22">
        <f t="shared" si="7"/>
        <v>115</v>
      </c>
      <c r="C124" s="32"/>
      <c r="D124" s="24"/>
      <c r="E124" s="31"/>
      <c r="F124" s="31"/>
      <c r="G124" s="161" t="str">
        <f t="shared" si="10"/>
        <v/>
      </c>
      <c r="H124" s="161" t="str">
        <f t="shared" si="11"/>
        <v/>
      </c>
      <c r="I124" s="161" t="str">
        <f t="shared" si="9"/>
        <v/>
      </c>
      <c r="J124" s="25" t="str">
        <f t="shared" si="8"/>
        <v/>
      </c>
    </row>
    <row r="125" spans="2:10" ht="13.7" customHeight="1" x14ac:dyDescent="0.2">
      <c r="B125" s="22">
        <f t="shared" si="7"/>
        <v>116</v>
      </c>
      <c r="C125" s="32"/>
      <c r="D125" s="24"/>
      <c r="E125" s="31"/>
      <c r="F125" s="31"/>
      <c r="G125" s="161" t="str">
        <f t="shared" si="10"/>
        <v/>
      </c>
      <c r="H125" s="161" t="str">
        <f t="shared" si="11"/>
        <v/>
      </c>
      <c r="I125" s="161" t="str">
        <f t="shared" si="9"/>
        <v/>
      </c>
      <c r="J125" s="25" t="str">
        <f t="shared" si="8"/>
        <v/>
      </c>
    </row>
    <row r="126" spans="2:10" ht="13.7" customHeight="1" x14ac:dyDescent="0.2">
      <c r="B126" s="22">
        <f t="shared" si="7"/>
        <v>117</v>
      </c>
      <c r="C126" s="32"/>
      <c r="D126" s="24"/>
      <c r="E126" s="31"/>
      <c r="F126" s="31"/>
      <c r="G126" s="161" t="str">
        <f t="shared" si="10"/>
        <v/>
      </c>
      <c r="H126" s="161" t="str">
        <f t="shared" si="11"/>
        <v/>
      </c>
      <c r="I126" s="161" t="str">
        <f t="shared" si="9"/>
        <v/>
      </c>
      <c r="J126" s="25" t="str">
        <f t="shared" si="8"/>
        <v/>
      </c>
    </row>
    <row r="127" spans="2:10" ht="13.7" customHeight="1" x14ac:dyDescent="0.2">
      <c r="B127" s="22">
        <f t="shared" si="7"/>
        <v>118</v>
      </c>
      <c r="C127" s="32"/>
      <c r="D127" s="24"/>
      <c r="E127" s="31"/>
      <c r="F127" s="31"/>
      <c r="G127" s="161" t="str">
        <f t="shared" si="10"/>
        <v/>
      </c>
      <c r="H127" s="161" t="str">
        <f t="shared" si="11"/>
        <v/>
      </c>
      <c r="I127" s="161" t="str">
        <f t="shared" si="9"/>
        <v/>
      </c>
      <c r="J127" s="25" t="str">
        <f t="shared" si="8"/>
        <v/>
      </c>
    </row>
    <row r="128" spans="2:10" ht="13.7" customHeight="1" x14ac:dyDescent="0.2">
      <c r="B128" s="22">
        <f t="shared" si="7"/>
        <v>119</v>
      </c>
      <c r="C128" s="32"/>
      <c r="D128" s="24"/>
      <c r="E128" s="31"/>
      <c r="F128" s="31"/>
      <c r="G128" s="161" t="str">
        <f t="shared" si="10"/>
        <v/>
      </c>
      <c r="H128" s="161" t="str">
        <f t="shared" si="11"/>
        <v/>
      </c>
      <c r="I128" s="161" t="str">
        <f t="shared" si="9"/>
        <v/>
      </c>
      <c r="J128" s="25" t="str">
        <f t="shared" si="8"/>
        <v/>
      </c>
    </row>
    <row r="129" spans="2:10" ht="13.7" customHeight="1" x14ac:dyDescent="0.2">
      <c r="B129" s="22">
        <f t="shared" si="7"/>
        <v>120</v>
      </c>
      <c r="C129" s="32"/>
      <c r="D129" s="24"/>
      <c r="E129" s="31"/>
      <c r="F129" s="31"/>
      <c r="G129" s="161" t="str">
        <f t="shared" si="10"/>
        <v/>
      </c>
      <c r="H129" s="161" t="str">
        <f t="shared" si="11"/>
        <v/>
      </c>
      <c r="I129" s="161" t="str">
        <f t="shared" si="9"/>
        <v/>
      </c>
      <c r="J129" s="25" t="str">
        <f t="shared" si="8"/>
        <v/>
      </c>
    </row>
    <row r="130" spans="2:10" ht="13.7" customHeight="1" x14ac:dyDescent="0.2">
      <c r="B130" s="22">
        <f t="shared" si="7"/>
        <v>121</v>
      </c>
      <c r="C130" s="32"/>
      <c r="D130" s="24"/>
      <c r="E130" s="31"/>
      <c r="F130" s="31"/>
      <c r="G130" s="161" t="str">
        <f t="shared" si="10"/>
        <v/>
      </c>
      <c r="H130" s="161" t="str">
        <f t="shared" si="11"/>
        <v/>
      </c>
      <c r="I130" s="161" t="str">
        <f t="shared" si="9"/>
        <v/>
      </c>
      <c r="J130" s="25" t="str">
        <f t="shared" si="8"/>
        <v/>
      </c>
    </row>
    <row r="131" spans="2:10" ht="13.7" customHeight="1" x14ac:dyDescent="0.2">
      <c r="B131" s="22">
        <f t="shared" si="7"/>
        <v>122</v>
      </c>
      <c r="C131" s="32"/>
      <c r="D131" s="24"/>
      <c r="E131" s="31"/>
      <c r="F131" s="31"/>
      <c r="G131" s="161" t="str">
        <f t="shared" si="10"/>
        <v/>
      </c>
      <c r="H131" s="161" t="str">
        <f t="shared" si="11"/>
        <v/>
      </c>
      <c r="I131" s="161" t="str">
        <f t="shared" si="9"/>
        <v/>
      </c>
      <c r="J131" s="25" t="str">
        <f t="shared" si="8"/>
        <v/>
      </c>
    </row>
    <row r="132" spans="2:10" ht="13.7" customHeight="1" x14ac:dyDescent="0.2">
      <c r="B132" s="22">
        <f t="shared" si="7"/>
        <v>123</v>
      </c>
      <c r="C132" s="32"/>
      <c r="D132" s="24"/>
      <c r="E132" s="31"/>
      <c r="F132" s="31"/>
      <c r="G132" s="161" t="str">
        <f t="shared" si="10"/>
        <v/>
      </c>
      <c r="H132" s="161" t="str">
        <f t="shared" si="11"/>
        <v/>
      </c>
      <c r="I132" s="161" t="str">
        <f t="shared" si="9"/>
        <v/>
      </c>
      <c r="J132" s="25" t="str">
        <f t="shared" si="8"/>
        <v/>
      </c>
    </row>
    <row r="133" spans="2:10" ht="13.7" customHeight="1" x14ac:dyDescent="0.2">
      <c r="B133" s="22">
        <f t="shared" si="7"/>
        <v>124</v>
      </c>
      <c r="C133" s="32"/>
      <c r="D133" s="24"/>
      <c r="E133" s="31"/>
      <c r="F133" s="31"/>
      <c r="G133" s="161" t="str">
        <f t="shared" si="10"/>
        <v/>
      </c>
      <c r="H133" s="161" t="str">
        <f t="shared" si="11"/>
        <v/>
      </c>
      <c r="I133" s="161" t="str">
        <f t="shared" si="9"/>
        <v/>
      </c>
      <c r="J133" s="25" t="str">
        <f t="shared" si="8"/>
        <v/>
      </c>
    </row>
    <row r="134" spans="2:10" ht="13.7" customHeight="1" x14ac:dyDescent="0.2">
      <c r="B134" s="22">
        <f t="shared" si="7"/>
        <v>125</v>
      </c>
      <c r="C134" s="32"/>
      <c r="D134" s="24"/>
      <c r="E134" s="31"/>
      <c r="F134" s="31"/>
      <c r="G134" s="161" t="str">
        <f t="shared" si="10"/>
        <v/>
      </c>
      <c r="H134" s="161" t="str">
        <f t="shared" si="11"/>
        <v/>
      </c>
      <c r="I134" s="161" t="str">
        <f t="shared" si="9"/>
        <v/>
      </c>
      <c r="J134" s="25" t="str">
        <f t="shared" si="8"/>
        <v/>
      </c>
    </row>
    <row r="135" spans="2:10" ht="13.7" customHeight="1" x14ac:dyDescent="0.2">
      <c r="B135" s="22">
        <f t="shared" si="7"/>
        <v>126</v>
      </c>
      <c r="C135" s="32"/>
      <c r="D135" s="24"/>
      <c r="E135" s="31"/>
      <c r="F135" s="31"/>
      <c r="G135" s="161" t="str">
        <f t="shared" si="10"/>
        <v/>
      </c>
      <c r="H135" s="161" t="str">
        <f t="shared" si="11"/>
        <v/>
      </c>
      <c r="I135" s="161" t="str">
        <f t="shared" si="9"/>
        <v/>
      </c>
      <c r="J135" s="25" t="str">
        <f t="shared" si="8"/>
        <v/>
      </c>
    </row>
    <row r="136" spans="2:10" ht="13.7" customHeight="1" x14ac:dyDescent="0.2">
      <c r="B136" s="22">
        <f t="shared" si="7"/>
        <v>127</v>
      </c>
      <c r="C136" s="32"/>
      <c r="D136" s="24"/>
      <c r="E136" s="31"/>
      <c r="F136" s="31"/>
      <c r="G136" s="161" t="str">
        <f t="shared" si="10"/>
        <v/>
      </c>
      <c r="H136" s="161" t="str">
        <f t="shared" si="11"/>
        <v/>
      </c>
      <c r="I136" s="161" t="str">
        <f t="shared" si="9"/>
        <v/>
      </c>
      <c r="J136" s="25" t="str">
        <f t="shared" si="8"/>
        <v/>
      </c>
    </row>
    <row r="137" spans="2:10" ht="13.7" customHeight="1" x14ac:dyDescent="0.2">
      <c r="B137" s="22">
        <f t="shared" ref="B137:B200" si="12">B136+1</f>
        <v>128</v>
      </c>
      <c r="C137" s="32"/>
      <c r="D137" s="24"/>
      <c r="E137" s="31"/>
      <c r="F137" s="31"/>
      <c r="G137" s="161" t="str">
        <f t="shared" si="10"/>
        <v/>
      </c>
      <c r="H137" s="161" t="str">
        <f t="shared" si="11"/>
        <v/>
      </c>
      <c r="I137" s="161" t="str">
        <f t="shared" si="9"/>
        <v/>
      </c>
      <c r="J137" s="25" t="str">
        <f t="shared" ref="J137:J200" si="13">IF(ISBLANK(F137),"",IF(D137="ALI",IF(H137="L",7,IF(H137="A",10,15)),IF(D137="AIE",IF(H137="L",5,IF(H137="A",7,10)),IF(OR(D137="SE",D137="SEC"),IF(H137="L",4,IF(H137="A",5,7)),IF(OR(D137="EE",D137="EEC",D137="CE",D137="CEC"),IF(H137="L",3,IF(H137="A",4,6)))))))</f>
        <v/>
      </c>
    </row>
    <row r="138" spans="2:10" ht="13.7" customHeight="1" x14ac:dyDescent="0.2">
      <c r="B138" s="22">
        <f t="shared" si="12"/>
        <v>129</v>
      </c>
      <c r="C138" s="23"/>
      <c r="D138" s="24"/>
      <c r="E138" s="31"/>
      <c r="F138" s="31"/>
      <c r="G138" s="161" t="str">
        <f t="shared" si="10"/>
        <v/>
      </c>
      <c r="H138" s="161" t="str">
        <f t="shared" si="11"/>
        <v/>
      </c>
      <c r="I138" s="161" t="str">
        <f t="shared" ref="I138:I201" si="14">IF(H138="L","Baixa",IF(H138="A","Média",IF(H138="","","Alta")))</f>
        <v/>
      </c>
      <c r="J138" s="25" t="str">
        <f t="shared" si="13"/>
        <v/>
      </c>
    </row>
    <row r="139" spans="2:10" ht="13.7" customHeight="1" x14ac:dyDescent="0.2">
      <c r="B139" s="22">
        <f t="shared" si="12"/>
        <v>130</v>
      </c>
      <c r="C139" s="32"/>
      <c r="D139" s="24"/>
      <c r="E139" s="31"/>
      <c r="F139" s="31"/>
      <c r="G139" s="161" t="str">
        <f t="shared" si="10"/>
        <v/>
      </c>
      <c r="H139" s="161" t="str">
        <f t="shared" si="11"/>
        <v/>
      </c>
      <c r="I139" s="161" t="str">
        <f t="shared" si="14"/>
        <v/>
      </c>
      <c r="J139" s="25" t="str">
        <f t="shared" si="13"/>
        <v/>
      </c>
    </row>
    <row r="140" spans="2:10" ht="13.7" customHeight="1" x14ac:dyDescent="0.2">
      <c r="B140" s="22">
        <f t="shared" si="12"/>
        <v>131</v>
      </c>
      <c r="C140" s="32"/>
      <c r="D140" s="24"/>
      <c r="E140" s="31"/>
      <c r="F140" s="31"/>
      <c r="G140" s="161" t="str">
        <f t="shared" si="10"/>
        <v/>
      </c>
      <c r="H140" s="161" t="str">
        <f t="shared" si="11"/>
        <v/>
      </c>
      <c r="I140" s="161" t="str">
        <f t="shared" si="14"/>
        <v/>
      </c>
      <c r="J140" s="25" t="str">
        <f t="shared" si="13"/>
        <v/>
      </c>
    </row>
    <row r="141" spans="2:10" ht="13.7" customHeight="1" x14ac:dyDescent="0.2">
      <c r="B141" s="22">
        <f t="shared" si="12"/>
        <v>132</v>
      </c>
      <c r="C141" s="32"/>
      <c r="D141" s="24"/>
      <c r="E141" s="31"/>
      <c r="F141" s="31"/>
      <c r="G141" s="161" t="str">
        <f t="shared" si="10"/>
        <v/>
      </c>
      <c r="H141" s="161" t="str">
        <f t="shared" si="11"/>
        <v/>
      </c>
      <c r="I141" s="161" t="str">
        <f t="shared" si="14"/>
        <v/>
      </c>
      <c r="J141" s="25" t="str">
        <f t="shared" si="13"/>
        <v/>
      </c>
    </row>
    <row r="142" spans="2:10" ht="13.7" customHeight="1" x14ac:dyDescent="0.2">
      <c r="B142" s="22">
        <f t="shared" si="12"/>
        <v>133</v>
      </c>
      <c r="C142" s="32"/>
      <c r="D142" s="24"/>
      <c r="E142" s="31"/>
      <c r="F142" s="31"/>
      <c r="G142" s="161" t="str">
        <f t="shared" si="10"/>
        <v/>
      </c>
      <c r="H142" s="161" t="str">
        <f t="shared" si="11"/>
        <v/>
      </c>
      <c r="I142" s="161" t="str">
        <f t="shared" si="14"/>
        <v/>
      </c>
      <c r="J142" s="25" t="str">
        <f t="shared" si="13"/>
        <v/>
      </c>
    </row>
    <row r="143" spans="2:10" ht="13.7" customHeight="1" x14ac:dyDescent="0.2">
      <c r="B143" s="22">
        <f t="shared" si="12"/>
        <v>134</v>
      </c>
      <c r="C143" s="32"/>
      <c r="D143" s="24"/>
      <c r="E143" s="31"/>
      <c r="F143" s="31"/>
      <c r="G143" s="161" t="str">
        <f t="shared" si="10"/>
        <v/>
      </c>
      <c r="H143" s="161" t="str">
        <f t="shared" si="11"/>
        <v/>
      </c>
      <c r="I143" s="161" t="str">
        <f t="shared" si="14"/>
        <v/>
      </c>
      <c r="J143" s="25" t="str">
        <f t="shared" si="13"/>
        <v/>
      </c>
    </row>
    <row r="144" spans="2:10" ht="13.7" customHeight="1" x14ac:dyDescent="0.2">
      <c r="B144" s="22">
        <f t="shared" si="12"/>
        <v>135</v>
      </c>
      <c r="C144" s="32"/>
      <c r="D144" s="24"/>
      <c r="E144" s="31"/>
      <c r="F144" s="31"/>
      <c r="G144" s="161" t="str">
        <f t="shared" si="10"/>
        <v/>
      </c>
      <c r="H144" s="161" t="str">
        <f t="shared" si="11"/>
        <v/>
      </c>
      <c r="I144" s="161" t="str">
        <f t="shared" si="14"/>
        <v/>
      </c>
      <c r="J144" s="25" t="str">
        <f t="shared" si="13"/>
        <v/>
      </c>
    </row>
    <row r="145" spans="2:10" ht="13.7" customHeight="1" x14ac:dyDescent="0.2">
      <c r="B145" s="22">
        <f t="shared" si="12"/>
        <v>136</v>
      </c>
      <c r="C145" s="32"/>
      <c r="D145" s="24"/>
      <c r="E145" s="31"/>
      <c r="F145" s="31"/>
      <c r="G145" s="161" t="str">
        <f t="shared" si="10"/>
        <v/>
      </c>
      <c r="H145" s="161" t="str">
        <f t="shared" si="11"/>
        <v/>
      </c>
      <c r="I145" s="161" t="str">
        <f t="shared" si="14"/>
        <v/>
      </c>
      <c r="J145" s="25" t="str">
        <f t="shared" si="13"/>
        <v/>
      </c>
    </row>
    <row r="146" spans="2:10" ht="13.7" customHeight="1" x14ac:dyDescent="0.2">
      <c r="B146" s="22">
        <f t="shared" si="12"/>
        <v>137</v>
      </c>
      <c r="C146" s="32"/>
      <c r="D146" s="24"/>
      <c r="E146" s="31"/>
      <c r="F146" s="31"/>
      <c r="G146" s="161" t="str">
        <f t="shared" si="10"/>
        <v/>
      </c>
      <c r="H146" s="161" t="str">
        <f t="shared" si="11"/>
        <v/>
      </c>
      <c r="I146" s="161" t="str">
        <f t="shared" si="14"/>
        <v/>
      </c>
      <c r="J146" s="25" t="str">
        <f t="shared" si="13"/>
        <v/>
      </c>
    </row>
    <row r="147" spans="2:10" ht="13.7" customHeight="1" x14ac:dyDescent="0.2">
      <c r="B147" s="22">
        <f t="shared" si="12"/>
        <v>138</v>
      </c>
      <c r="C147" s="32"/>
      <c r="D147" s="24"/>
      <c r="E147" s="31"/>
      <c r="F147" s="31"/>
      <c r="G147" s="161" t="str">
        <f t="shared" si="10"/>
        <v/>
      </c>
      <c r="H147" s="161" t="str">
        <f t="shared" si="11"/>
        <v/>
      </c>
      <c r="I147" s="161" t="str">
        <f t="shared" si="14"/>
        <v/>
      </c>
      <c r="J147" s="25" t="str">
        <f t="shared" si="13"/>
        <v/>
      </c>
    </row>
    <row r="148" spans="2:10" ht="13.7" customHeight="1" x14ac:dyDescent="0.2">
      <c r="B148" s="22">
        <f t="shared" si="12"/>
        <v>139</v>
      </c>
      <c r="C148" s="32"/>
      <c r="D148" s="24"/>
      <c r="E148" s="31"/>
      <c r="F148" s="31"/>
      <c r="G148" s="161" t="str">
        <f t="shared" si="10"/>
        <v/>
      </c>
      <c r="H148" s="161" t="str">
        <f t="shared" si="11"/>
        <v/>
      </c>
      <c r="I148" s="161" t="str">
        <f t="shared" si="14"/>
        <v/>
      </c>
      <c r="J148" s="25" t="str">
        <f t="shared" si="13"/>
        <v/>
      </c>
    </row>
    <row r="149" spans="2:10" ht="13.7" customHeight="1" x14ac:dyDescent="0.2">
      <c r="B149" s="22">
        <f t="shared" si="12"/>
        <v>140</v>
      </c>
      <c r="C149" s="23"/>
      <c r="D149" s="24"/>
      <c r="E149" s="31"/>
      <c r="F149" s="31"/>
      <c r="G149" s="161" t="str">
        <f t="shared" ref="G149:G212" si="15">CONCATENATE(D149,H149)</f>
        <v/>
      </c>
      <c r="H149" s="161" t="str">
        <f t="shared" ref="H149:H212" si="16">IF(ISBLANK(F149),"",IF(OR(D149="EE",D149="EEC"),IF(F149&gt;=3,IF(E149&gt;=5,"H","A"),IF(F149&gt;=2,IF(E149&gt;=16,"H",IF(E149&lt;=4,"L","A")),IF(E149&lt;=15,"L","A"))),IF(OR(D149="SE",D149="CE",D149="CEC",D149="SEC"),IF(F149&gt;=4,IF(E149&gt;=6,"H","A"),IF(F149&gt;=2,IF(E149&gt;=20,"H",IF(E149&lt;=5,"L","A")),IF(E149&lt;=19,"L","A"))),IF(OR(D149="ALI",D149="AIE"),IF(F149&gt;=6,IF(E149&gt;=20,"H","A"),IF(F149&gt;=2,IF(E149&gt;=51,"H",IF(E149&lt;=19,"L","A")),IF(E149&lt;=50,"L","A")))))))</f>
        <v/>
      </c>
      <c r="I149" s="161" t="str">
        <f t="shared" si="14"/>
        <v/>
      </c>
      <c r="J149" s="25" t="str">
        <f t="shared" si="13"/>
        <v/>
      </c>
    </row>
    <row r="150" spans="2:10" ht="13.7" customHeight="1" x14ac:dyDescent="0.2">
      <c r="B150" s="22">
        <f t="shared" si="12"/>
        <v>141</v>
      </c>
      <c r="C150" s="32"/>
      <c r="D150" s="24"/>
      <c r="E150" s="31"/>
      <c r="F150" s="31"/>
      <c r="G150" s="161" t="str">
        <f t="shared" si="15"/>
        <v/>
      </c>
      <c r="H150" s="161" t="str">
        <f t="shared" si="16"/>
        <v/>
      </c>
      <c r="I150" s="161" t="str">
        <f t="shared" si="14"/>
        <v/>
      </c>
      <c r="J150" s="25" t="str">
        <f t="shared" si="13"/>
        <v/>
      </c>
    </row>
    <row r="151" spans="2:10" ht="13.7" customHeight="1" x14ac:dyDescent="0.2">
      <c r="B151" s="22">
        <f t="shared" si="12"/>
        <v>142</v>
      </c>
      <c r="C151" s="32"/>
      <c r="D151" s="24"/>
      <c r="E151" s="31"/>
      <c r="F151" s="31"/>
      <c r="G151" s="161" t="str">
        <f t="shared" si="15"/>
        <v/>
      </c>
      <c r="H151" s="161" t="str">
        <f t="shared" si="16"/>
        <v/>
      </c>
      <c r="I151" s="161" t="str">
        <f t="shared" si="14"/>
        <v/>
      </c>
      <c r="J151" s="25" t="str">
        <f t="shared" si="13"/>
        <v/>
      </c>
    </row>
    <row r="152" spans="2:10" ht="13.7" customHeight="1" x14ac:dyDescent="0.2">
      <c r="B152" s="22">
        <f t="shared" si="12"/>
        <v>143</v>
      </c>
      <c r="C152" s="32"/>
      <c r="D152" s="24"/>
      <c r="E152" s="31"/>
      <c r="F152" s="31"/>
      <c r="G152" s="161" t="str">
        <f t="shared" si="15"/>
        <v/>
      </c>
      <c r="H152" s="161" t="str">
        <f t="shared" si="16"/>
        <v/>
      </c>
      <c r="I152" s="161" t="str">
        <f t="shared" si="14"/>
        <v/>
      </c>
      <c r="J152" s="25" t="str">
        <f t="shared" si="13"/>
        <v/>
      </c>
    </row>
    <row r="153" spans="2:10" ht="13.7" customHeight="1" x14ac:dyDescent="0.2">
      <c r="B153" s="22">
        <f t="shared" si="12"/>
        <v>144</v>
      </c>
      <c r="C153" s="32"/>
      <c r="D153" s="24"/>
      <c r="E153" s="31"/>
      <c r="F153" s="31"/>
      <c r="G153" s="161" t="str">
        <f t="shared" si="15"/>
        <v/>
      </c>
      <c r="H153" s="161" t="str">
        <f t="shared" si="16"/>
        <v/>
      </c>
      <c r="I153" s="161" t="str">
        <f t="shared" si="14"/>
        <v/>
      </c>
      <c r="J153" s="25" t="str">
        <f t="shared" si="13"/>
        <v/>
      </c>
    </row>
    <row r="154" spans="2:10" ht="13.7" customHeight="1" x14ac:dyDescent="0.2">
      <c r="B154" s="22">
        <f t="shared" si="12"/>
        <v>145</v>
      </c>
      <c r="C154" s="32"/>
      <c r="D154" s="24"/>
      <c r="E154" s="31"/>
      <c r="F154" s="31"/>
      <c r="G154" s="161" t="str">
        <f t="shared" si="15"/>
        <v/>
      </c>
      <c r="H154" s="161" t="str">
        <f t="shared" si="16"/>
        <v/>
      </c>
      <c r="I154" s="161" t="str">
        <f t="shared" si="14"/>
        <v/>
      </c>
      <c r="J154" s="25" t="str">
        <f t="shared" si="13"/>
        <v/>
      </c>
    </row>
    <row r="155" spans="2:10" ht="13.7" customHeight="1" x14ac:dyDescent="0.2">
      <c r="B155" s="22">
        <f t="shared" si="12"/>
        <v>146</v>
      </c>
      <c r="C155" s="32"/>
      <c r="D155" s="24"/>
      <c r="E155" s="31"/>
      <c r="F155" s="31"/>
      <c r="G155" s="161" t="str">
        <f t="shared" si="15"/>
        <v/>
      </c>
      <c r="H155" s="161" t="str">
        <f t="shared" si="16"/>
        <v/>
      </c>
      <c r="I155" s="161" t="str">
        <f t="shared" si="14"/>
        <v/>
      </c>
      <c r="J155" s="25" t="str">
        <f t="shared" si="13"/>
        <v/>
      </c>
    </row>
    <row r="156" spans="2:10" ht="13.7" customHeight="1" x14ac:dyDescent="0.2">
      <c r="B156" s="22">
        <f t="shared" si="12"/>
        <v>147</v>
      </c>
      <c r="C156" s="32"/>
      <c r="D156" s="24"/>
      <c r="E156" s="31"/>
      <c r="F156" s="31"/>
      <c r="G156" s="161" t="str">
        <f t="shared" si="15"/>
        <v/>
      </c>
      <c r="H156" s="161" t="str">
        <f t="shared" si="16"/>
        <v/>
      </c>
      <c r="I156" s="161" t="str">
        <f t="shared" si="14"/>
        <v/>
      </c>
      <c r="J156" s="25" t="str">
        <f t="shared" si="13"/>
        <v/>
      </c>
    </row>
    <row r="157" spans="2:10" ht="13.7" customHeight="1" x14ac:dyDescent="0.2">
      <c r="B157" s="22">
        <f t="shared" si="12"/>
        <v>148</v>
      </c>
      <c r="C157" s="32"/>
      <c r="D157" s="24"/>
      <c r="E157" s="31"/>
      <c r="F157" s="31"/>
      <c r="G157" s="161" t="str">
        <f t="shared" si="15"/>
        <v/>
      </c>
      <c r="H157" s="161" t="str">
        <f t="shared" si="16"/>
        <v/>
      </c>
      <c r="I157" s="161" t="str">
        <f t="shared" si="14"/>
        <v/>
      </c>
      <c r="J157" s="25" t="str">
        <f t="shared" si="13"/>
        <v/>
      </c>
    </row>
    <row r="158" spans="2:10" ht="13.7" customHeight="1" x14ac:dyDescent="0.2">
      <c r="B158" s="22">
        <f t="shared" si="12"/>
        <v>149</v>
      </c>
      <c r="C158" s="32"/>
      <c r="D158" s="24"/>
      <c r="E158" s="31"/>
      <c r="F158" s="31"/>
      <c r="G158" s="161" t="str">
        <f t="shared" si="15"/>
        <v/>
      </c>
      <c r="H158" s="161" t="str">
        <f t="shared" si="16"/>
        <v/>
      </c>
      <c r="I158" s="161" t="str">
        <f t="shared" si="14"/>
        <v/>
      </c>
      <c r="J158" s="25" t="str">
        <f t="shared" si="13"/>
        <v/>
      </c>
    </row>
    <row r="159" spans="2:10" ht="13.7" customHeight="1" x14ac:dyDescent="0.2">
      <c r="B159" s="22">
        <f t="shared" si="12"/>
        <v>150</v>
      </c>
      <c r="C159" s="32"/>
      <c r="D159" s="24"/>
      <c r="E159" s="31"/>
      <c r="F159" s="31"/>
      <c r="G159" s="161" t="str">
        <f t="shared" si="15"/>
        <v/>
      </c>
      <c r="H159" s="161" t="str">
        <f t="shared" si="16"/>
        <v/>
      </c>
      <c r="I159" s="161" t="str">
        <f t="shared" si="14"/>
        <v/>
      </c>
      <c r="J159" s="25" t="str">
        <f t="shared" si="13"/>
        <v/>
      </c>
    </row>
    <row r="160" spans="2:10" ht="13.7" customHeight="1" x14ac:dyDescent="0.2">
      <c r="B160" s="22">
        <f t="shared" si="12"/>
        <v>151</v>
      </c>
      <c r="C160" s="32"/>
      <c r="D160" s="24"/>
      <c r="E160" s="31"/>
      <c r="F160" s="31"/>
      <c r="G160" s="161" t="str">
        <f t="shared" si="15"/>
        <v/>
      </c>
      <c r="H160" s="161" t="str">
        <f t="shared" si="16"/>
        <v/>
      </c>
      <c r="I160" s="161" t="str">
        <f t="shared" si="14"/>
        <v/>
      </c>
      <c r="J160" s="25" t="str">
        <f t="shared" si="13"/>
        <v/>
      </c>
    </row>
    <row r="161" spans="2:10" ht="13.7" customHeight="1" x14ac:dyDescent="0.2">
      <c r="B161" s="22">
        <f t="shared" si="12"/>
        <v>152</v>
      </c>
      <c r="C161" s="32"/>
      <c r="D161" s="24"/>
      <c r="E161" s="31"/>
      <c r="F161" s="31"/>
      <c r="G161" s="161" t="str">
        <f t="shared" si="15"/>
        <v/>
      </c>
      <c r="H161" s="161" t="str">
        <f t="shared" si="16"/>
        <v/>
      </c>
      <c r="I161" s="161" t="str">
        <f t="shared" si="14"/>
        <v/>
      </c>
      <c r="J161" s="25" t="str">
        <f t="shared" si="13"/>
        <v/>
      </c>
    </row>
    <row r="162" spans="2:10" ht="13.7" customHeight="1" x14ac:dyDescent="0.2">
      <c r="B162" s="22">
        <f t="shared" si="12"/>
        <v>153</v>
      </c>
      <c r="C162" s="32"/>
      <c r="D162" s="24"/>
      <c r="E162" s="31"/>
      <c r="F162" s="31"/>
      <c r="G162" s="161" t="str">
        <f t="shared" si="15"/>
        <v/>
      </c>
      <c r="H162" s="161" t="str">
        <f t="shared" si="16"/>
        <v/>
      </c>
      <c r="I162" s="161" t="str">
        <f t="shared" si="14"/>
        <v/>
      </c>
      <c r="J162" s="25" t="str">
        <f t="shared" si="13"/>
        <v/>
      </c>
    </row>
    <row r="163" spans="2:10" ht="13.7" customHeight="1" x14ac:dyDescent="0.2">
      <c r="B163" s="22">
        <f t="shared" si="12"/>
        <v>154</v>
      </c>
      <c r="C163" s="32"/>
      <c r="D163" s="24"/>
      <c r="E163" s="31"/>
      <c r="F163" s="31"/>
      <c r="G163" s="161" t="str">
        <f t="shared" si="15"/>
        <v/>
      </c>
      <c r="H163" s="161" t="str">
        <f t="shared" si="16"/>
        <v/>
      </c>
      <c r="I163" s="161" t="str">
        <f t="shared" si="14"/>
        <v/>
      </c>
      <c r="J163" s="25" t="str">
        <f t="shared" si="13"/>
        <v/>
      </c>
    </row>
    <row r="164" spans="2:10" ht="13.7" customHeight="1" x14ac:dyDescent="0.2">
      <c r="B164" s="22">
        <f t="shared" si="12"/>
        <v>155</v>
      </c>
      <c r="C164" s="32"/>
      <c r="D164" s="24"/>
      <c r="E164" s="31"/>
      <c r="F164" s="31"/>
      <c r="G164" s="161" t="str">
        <f t="shared" si="15"/>
        <v/>
      </c>
      <c r="H164" s="161" t="str">
        <f t="shared" si="16"/>
        <v/>
      </c>
      <c r="I164" s="161" t="str">
        <f t="shared" si="14"/>
        <v/>
      </c>
      <c r="J164" s="25" t="str">
        <f t="shared" si="13"/>
        <v/>
      </c>
    </row>
    <row r="165" spans="2:10" ht="13.7" customHeight="1" x14ac:dyDescent="0.2">
      <c r="B165" s="22">
        <f t="shared" si="12"/>
        <v>156</v>
      </c>
      <c r="C165" s="32"/>
      <c r="D165" s="24"/>
      <c r="E165" s="31"/>
      <c r="F165" s="31"/>
      <c r="G165" s="161" t="str">
        <f t="shared" si="15"/>
        <v/>
      </c>
      <c r="H165" s="161" t="str">
        <f t="shared" si="16"/>
        <v/>
      </c>
      <c r="I165" s="161" t="str">
        <f t="shared" si="14"/>
        <v/>
      </c>
      <c r="J165" s="25" t="str">
        <f t="shared" si="13"/>
        <v/>
      </c>
    </row>
    <row r="166" spans="2:10" ht="13.7" customHeight="1" x14ac:dyDescent="0.2">
      <c r="B166" s="22">
        <f t="shared" si="12"/>
        <v>157</v>
      </c>
      <c r="C166" s="32"/>
      <c r="D166" s="24"/>
      <c r="E166" s="31"/>
      <c r="F166" s="31"/>
      <c r="G166" s="161" t="str">
        <f t="shared" si="15"/>
        <v/>
      </c>
      <c r="H166" s="161" t="str">
        <f t="shared" si="16"/>
        <v/>
      </c>
      <c r="I166" s="161" t="str">
        <f t="shared" si="14"/>
        <v/>
      </c>
      <c r="J166" s="25" t="str">
        <f t="shared" si="13"/>
        <v/>
      </c>
    </row>
    <row r="167" spans="2:10" ht="13.7" customHeight="1" x14ac:dyDescent="0.2">
      <c r="B167" s="22">
        <f t="shared" si="12"/>
        <v>158</v>
      </c>
      <c r="C167" s="32"/>
      <c r="D167" s="24"/>
      <c r="E167" s="31"/>
      <c r="F167" s="31"/>
      <c r="G167" s="161" t="str">
        <f t="shared" si="15"/>
        <v/>
      </c>
      <c r="H167" s="161" t="str">
        <f t="shared" si="16"/>
        <v/>
      </c>
      <c r="I167" s="161" t="str">
        <f t="shared" si="14"/>
        <v/>
      </c>
      <c r="J167" s="25" t="str">
        <f t="shared" si="13"/>
        <v/>
      </c>
    </row>
    <row r="168" spans="2:10" ht="13.7" customHeight="1" x14ac:dyDescent="0.2">
      <c r="B168" s="22">
        <f t="shared" si="12"/>
        <v>159</v>
      </c>
      <c r="C168" s="32"/>
      <c r="D168" s="24"/>
      <c r="E168" s="31"/>
      <c r="F168" s="31"/>
      <c r="G168" s="161" t="str">
        <f t="shared" si="15"/>
        <v/>
      </c>
      <c r="H168" s="161" t="str">
        <f t="shared" si="16"/>
        <v/>
      </c>
      <c r="I168" s="161" t="str">
        <f t="shared" si="14"/>
        <v/>
      </c>
      <c r="J168" s="25" t="str">
        <f t="shared" si="13"/>
        <v/>
      </c>
    </row>
    <row r="169" spans="2:10" ht="13.7" customHeight="1" x14ac:dyDescent="0.2">
      <c r="B169" s="22">
        <f t="shared" si="12"/>
        <v>160</v>
      </c>
      <c r="C169" s="32"/>
      <c r="D169" s="24"/>
      <c r="E169" s="31"/>
      <c r="F169" s="31"/>
      <c r="G169" s="161" t="str">
        <f t="shared" si="15"/>
        <v/>
      </c>
      <c r="H169" s="161" t="str">
        <f t="shared" si="16"/>
        <v/>
      </c>
      <c r="I169" s="161" t="str">
        <f t="shared" si="14"/>
        <v/>
      </c>
      <c r="J169" s="25" t="str">
        <f t="shared" si="13"/>
        <v/>
      </c>
    </row>
    <row r="170" spans="2:10" ht="13.7" customHeight="1" x14ac:dyDescent="0.2">
      <c r="B170" s="22">
        <f t="shared" si="12"/>
        <v>161</v>
      </c>
      <c r="C170" s="32"/>
      <c r="D170" s="24"/>
      <c r="E170" s="31"/>
      <c r="F170" s="31"/>
      <c r="G170" s="161" t="str">
        <f t="shared" si="15"/>
        <v/>
      </c>
      <c r="H170" s="161" t="str">
        <f t="shared" si="16"/>
        <v/>
      </c>
      <c r="I170" s="161" t="str">
        <f t="shared" si="14"/>
        <v/>
      </c>
      <c r="J170" s="25" t="str">
        <f t="shared" si="13"/>
        <v/>
      </c>
    </row>
    <row r="171" spans="2:10" ht="13.7" customHeight="1" x14ac:dyDescent="0.2">
      <c r="B171" s="22">
        <f t="shared" si="12"/>
        <v>162</v>
      </c>
      <c r="C171" s="32"/>
      <c r="D171" s="24"/>
      <c r="E171" s="31"/>
      <c r="F171" s="31"/>
      <c r="G171" s="161" t="str">
        <f t="shared" si="15"/>
        <v/>
      </c>
      <c r="H171" s="161" t="str">
        <f t="shared" si="16"/>
        <v/>
      </c>
      <c r="I171" s="161" t="str">
        <f t="shared" si="14"/>
        <v/>
      </c>
      <c r="J171" s="25" t="str">
        <f t="shared" si="13"/>
        <v/>
      </c>
    </row>
    <row r="172" spans="2:10" ht="13.7" customHeight="1" x14ac:dyDescent="0.2">
      <c r="B172" s="22">
        <f t="shared" si="12"/>
        <v>163</v>
      </c>
      <c r="C172" s="32"/>
      <c r="D172" s="24"/>
      <c r="E172" s="31"/>
      <c r="F172" s="31"/>
      <c r="G172" s="161" t="str">
        <f t="shared" si="15"/>
        <v/>
      </c>
      <c r="H172" s="161" t="str">
        <f t="shared" si="16"/>
        <v/>
      </c>
      <c r="I172" s="161" t="str">
        <f t="shared" si="14"/>
        <v/>
      </c>
      <c r="J172" s="25" t="str">
        <f t="shared" si="13"/>
        <v/>
      </c>
    </row>
    <row r="173" spans="2:10" ht="13.7" customHeight="1" x14ac:dyDescent="0.2">
      <c r="B173" s="22">
        <f t="shared" si="12"/>
        <v>164</v>
      </c>
      <c r="C173" s="32"/>
      <c r="D173" s="24"/>
      <c r="E173" s="31"/>
      <c r="F173" s="31"/>
      <c r="G173" s="161" t="str">
        <f t="shared" si="15"/>
        <v/>
      </c>
      <c r="H173" s="161" t="str">
        <f t="shared" si="16"/>
        <v/>
      </c>
      <c r="I173" s="161" t="str">
        <f t="shared" si="14"/>
        <v/>
      </c>
      <c r="J173" s="25" t="str">
        <f t="shared" si="13"/>
        <v/>
      </c>
    </row>
    <row r="174" spans="2:10" ht="13.7" customHeight="1" x14ac:dyDescent="0.2">
      <c r="B174" s="22">
        <f t="shared" si="12"/>
        <v>165</v>
      </c>
      <c r="C174" s="32"/>
      <c r="D174" s="24"/>
      <c r="E174" s="31"/>
      <c r="F174" s="31"/>
      <c r="G174" s="161" t="str">
        <f t="shared" si="15"/>
        <v/>
      </c>
      <c r="H174" s="161" t="str">
        <f t="shared" si="16"/>
        <v/>
      </c>
      <c r="I174" s="161" t="str">
        <f t="shared" si="14"/>
        <v/>
      </c>
      <c r="J174" s="25" t="str">
        <f t="shared" si="13"/>
        <v/>
      </c>
    </row>
    <row r="175" spans="2:10" ht="13.7" customHeight="1" x14ac:dyDescent="0.2">
      <c r="B175" s="22">
        <f t="shared" si="12"/>
        <v>166</v>
      </c>
      <c r="C175" s="32"/>
      <c r="D175" s="24"/>
      <c r="E175" s="31"/>
      <c r="F175" s="31"/>
      <c r="G175" s="161" t="str">
        <f t="shared" si="15"/>
        <v/>
      </c>
      <c r="H175" s="161" t="str">
        <f t="shared" si="16"/>
        <v/>
      </c>
      <c r="I175" s="161" t="str">
        <f t="shared" si="14"/>
        <v/>
      </c>
      <c r="J175" s="25" t="str">
        <f t="shared" si="13"/>
        <v/>
      </c>
    </row>
    <row r="176" spans="2:10" ht="13.7" customHeight="1" x14ac:dyDescent="0.2">
      <c r="B176" s="22">
        <f t="shared" si="12"/>
        <v>167</v>
      </c>
      <c r="C176" s="32"/>
      <c r="D176" s="24"/>
      <c r="E176" s="31"/>
      <c r="F176" s="31"/>
      <c r="G176" s="161" t="str">
        <f t="shared" si="15"/>
        <v/>
      </c>
      <c r="H176" s="161" t="str">
        <f t="shared" si="16"/>
        <v/>
      </c>
      <c r="I176" s="161" t="str">
        <f t="shared" si="14"/>
        <v/>
      </c>
      <c r="J176" s="25" t="str">
        <f t="shared" si="13"/>
        <v/>
      </c>
    </row>
    <row r="177" spans="2:10" ht="13.7" customHeight="1" x14ac:dyDescent="0.2">
      <c r="B177" s="22">
        <f t="shared" si="12"/>
        <v>168</v>
      </c>
      <c r="C177" s="32"/>
      <c r="D177" s="24"/>
      <c r="E177" s="31"/>
      <c r="F177" s="31"/>
      <c r="G177" s="161" t="str">
        <f t="shared" si="15"/>
        <v/>
      </c>
      <c r="H177" s="161" t="str">
        <f t="shared" si="16"/>
        <v/>
      </c>
      <c r="I177" s="161" t="str">
        <f t="shared" si="14"/>
        <v/>
      </c>
      <c r="J177" s="25" t="str">
        <f t="shared" si="13"/>
        <v/>
      </c>
    </row>
    <row r="178" spans="2:10" ht="13.7" customHeight="1" x14ac:dyDescent="0.2">
      <c r="B178" s="22">
        <f t="shared" si="12"/>
        <v>169</v>
      </c>
      <c r="C178" s="32"/>
      <c r="D178" s="24"/>
      <c r="E178" s="31"/>
      <c r="F178" s="31"/>
      <c r="G178" s="161" t="str">
        <f t="shared" si="15"/>
        <v/>
      </c>
      <c r="H178" s="161" t="str">
        <f t="shared" si="16"/>
        <v/>
      </c>
      <c r="I178" s="161" t="str">
        <f t="shared" si="14"/>
        <v/>
      </c>
      <c r="J178" s="25" t="str">
        <f t="shared" si="13"/>
        <v/>
      </c>
    </row>
    <row r="179" spans="2:10" ht="13.7" customHeight="1" x14ac:dyDescent="0.2">
      <c r="B179" s="22">
        <f t="shared" si="12"/>
        <v>170</v>
      </c>
      <c r="C179" s="32"/>
      <c r="D179" s="24"/>
      <c r="E179" s="31"/>
      <c r="F179" s="31"/>
      <c r="G179" s="161" t="str">
        <f t="shared" si="15"/>
        <v/>
      </c>
      <c r="H179" s="161" t="str">
        <f t="shared" si="16"/>
        <v/>
      </c>
      <c r="I179" s="161" t="str">
        <f t="shared" si="14"/>
        <v/>
      </c>
      <c r="J179" s="25" t="str">
        <f t="shared" si="13"/>
        <v/>
      </c>
    </row>
    <row r="180" spans="2:10" ht="13.7" customHeight="1" x14ac:dyDescent="0.2">
      <c r="B180" s="22">
        <f t="shared" si="12"/>
        <v>171</v>
      </c>
      <c r="C180" s="32"/>
      <c r="D180" s="24"/>
      <c r="E180" s="31"/>
      <c r="F180" s="31"/>
      <c r="G180" s="161" t="str">
        <f t="shared" si="15"/>
        <v/>
      </c>
      <c r="H180" s="161" t="str">
        <f t="shared" si="16"/>
        <v/>
      </c>
      <c r="I180" s="161" t="str">
        <f t="shared" si="14"/>
        <v/>
      </c>
      <c r="J180" s="25" t="str">
        <f t="shared" si="13"/>
        <v/>
      </c>
    </row>
    <row r="181" spans="2:10" ht="13.7" customHeight="1" x14ac:dyDescent="0.2">
      <c r="B181" s="22">
        <f t="shared" si="12"/>
        <v>172</v>
      </c>
      <c r="C181" s="32"/>
      <c r="D181" s="24"/>
      <c r="E181" s="31"/>
      <c r="F181" s="31"/>
      <c r="G181" s="161" t="str">
        <f t="shared" si="15"/>
        <v/>
      </c>
      <c r="H181" s="161" t="str">
        <f t="shared" si="16"/>
        <v/>
      </c>
      <c r="I181" s="161" t="str">
        <f t="shared" si="14"/>
        <v/>
      </c>
      <c r="J181" s="25" t="str">
        <f t="shared" si="13"/>
        <v/>
      </c>
    </row>
    <row r="182" spans="2:10" ht="13.7" customHeight="1" x14ac:dyDescent="0.2">
      <c r="B182" s="22">
        <f t="shared" si="12"/>
        <v>173</v>
      </c>
      <c r="C182" s="32"/>
      <c r="D182" s="24"/>
      <c r="E182" s="31"/>
      <c r="F182" s="31"/>
      <c r="G182" s="161" t="str">
        <f t="shared" si="15"/>
        <v/>
      </c>
      <c r="H182" s="161" t="str">
        <f t="shared" si="16"/>
        <v/>
      </c>
      <c r="I182" s="161" t="str">
        <f t="shared" si="14"/>
        <v/>
      </c>
      <c r="J182" s="25" t="str">
        <f t="shared" si="13"/>
        <v/>
      </c>
    </row>
    <row r="183" spans="2:10" ht="13.7" customHeight="1" x14ac:dyDescent="0.2">
      <c r="B183" s="22">
        <f t="shared" si="12"/>
        <v>174</v>
      </c>
      <c r="C183" s="32"/>
      <c r="D183" s="24"/>
      <c r="E183" s="31"/>
      <c r="F183" s="31"/>
      <c r="G183" s="161" t="str">
        <f t="shared" si="15"/>
        <v/>
      </c>
      <c r="H183" s="161" t="str">
        <f t="shared" si="16"/>
        <v/>
      </c>
      <c r="I183" s="161" t="str">
        <f t="shared" si="14"/>
        <v/>
      </c>
      <c r="J183" s="25" t="str">
        <f t="shared" si="13"/>
        <v/>
      </c>
    </row>
    <row r="184" spans="2:10" ht="13.7" customHeight="1" x14ac:dyDescent="0.2">
      <c r="B184" s="22">
        <f t="shared" si="12"/>
        <v>175</v>
      </c>
      <c r="C184" s="32"/>
      <c r="D184" s="24"/>
      <c r="E184" s="31"/>
      <c r="F184" s="31"/>
      <c r="G184" s="161" t="str">
        <f t="shared" si="15"/>
        <v/>
      </c>
      <c r="H184" s="161" t="str">
        <f t="shared" si="16"/>
        <v/>
      </c>
      <c r="I184" s="161" t="str">
        <f t="shared" si="14"/>
        <v/>
      </c>
      <c r="J184" s="25" t="str">
        <f t="shared" si="13"/>
        <v/>
      </c>
    </row>
    <row r="185" spans="2:10" ht="13.7" customHeight="1" x14ac:dyDescent="0.2">
      <c r="B185" s="22">
        <f t="shared" si="12"/>
        <v>176</v>
      </c>
      <c r="C185" s="32"/>
      <c r="D185" s="24"/>
      <c r="E185" s="31"/>
      <c r="F185" s="31"/>
      <c r="G185" s="161" t="str">
        <f t="shared" si="15"/>
        <v/>
      </c>
      <c r="H185" s="161" t="str">
        <f t="shared" si="16"/>
        <v/>
      </c>
      <c r="I185" s="161" t="str">
        <f t="shared" si="14"/>
        <v/>
      </c>
      <c r="J185" s="25" t="str">
        <f t="shared" si="13"/>
        <v/>
      </c>
    </row>
    <row r="186" spans="2:10" ht="13.7" customHeight="1" x14ac:dyDescent="0.2">
      <c r="B186" s="22">
        <f t="shared" si="12"/>
        <v>177</v>
      </c>
      <c r="C186" s="32"/>
      <c r="D186" s="24"/>
      <c r="E186" s="31"/>
      <c r="F186" s="31"/>
      <c r="G186" s="161" t="str">
        <f t="shared" si="15"/>
        <v/>
      </c>
      <c r="H186" s="161" t="str">
        <f t="shared" si="16"/>
        <v/>
      </c>
      <c r="I186" s="161" t="str">
        <f t="shared" si="14"/>
        <v/>
      </c>
      <c r="J186" s="25" t="str">
        <f t="shared" si="13"/>
        <v/>
      </c>
    </row>
    <row r="187" spans="2:10" ht="13.7" customHeight="1" x14ac:dyDescent="0.2">
      <c r="B187" s="22">
        <f t="shared" si="12"/>
        <v>178</v>
      </c>
      <c r="C187" s="32"/>
      <c r="D187" s="24"/>
      <c r="E187" s="31"/>
      <c r="F187" s="31"/>
      <c r="G187" s="161" t="str">
        <f t="shared" si="15"/>
        <v/>
      </c>
      <c r="H187" s="161" t="str">
        <f t="shared" si="16"/>
        <v/>
      </c>
      <c r="I187" s="161" t="str">
        <f t="shared" si="14"/>
        <v/>
      </c>
      <c r="J187" s="25" t="str">
        <f t="shared" si="13"/>
        <v/>
      </c>
    </row>
    <row r="188" spans="2:10" ht="13.7" customHeight="1" x14ac:dyDescent="0.2">
      <c r="B188" s="22">
        <f t="shared" si="12"/>
        <v>179</v>
      </c>
      <c r="C188" s="32"/>
      <c r="D188" s="24"/>
      <c r="E188" s="31"/>
      <c r="F188" s="31"/>
      <c r="G188" s="161" t="str">
        <f t="shared" si="15"/>
        <v/>
      </c>
      <c r="H188" s="161" t="str">
        <f t="shared" si="16"/>
        <v/>
      </c>
      <c r="I188" s="161" t="str">
        <f t="shared" si="14"/>
        <v/>
      </c>
      <c r="J188" s="25" t="str">
        <f t="shared" si="13"/>
        <v/>
      </c>
    </row>
    <row r="189" spans="2:10" ht="13.7" customHeight="1" x14ac:dyDescent="0.2">
      <c r="B189" s="22">
        <f t="shared" si="12"/>
        <v>180</v>
      </c>
      <c r="C189" s="32"/>
      <c r="D189" s="24"/>
      <c r="E189" s="31"/>
      <c r="F189" s="31"/>
      <c r="G189" s="161" t="str">
        <f t="shared" si="15"/>
        <v/>
      </c>
      <c r="H189" s="161" t="str">
        <f t="shared" si="16"/>
        <v/>
      </c>
      <c r="I189" s="161" t="str">
        <f t="shared" si="14"/>
        <v/>
      </c>
      <c r="J189" s="25" t="str">
        <f t="shared" si="13"/>
        <v/>
      </c>
    </row>
    <row r="190" spans="2:10" ht="13.7" customHeight="1" x14ac:dyDescent="0.2">
      <c r="B190" s="22">
        <f t="shared" si="12"/>
        <v>181</v>
      </c>
      <c r="C190" s="32"/>
      <c r="D190" s="24"/>
      <c r="E190" s="31"/>
      <c r="F190" s="31"/>
      <c r="G190" s="161" t="str">
        <f t="shared" si="15"/>
        <v/>
      </c>
      <c r="H190" s="161" t="str">
        <f t="shared" si="16"/>
        <v/>
      </c>
      <c r="I190" s="161" t="str">
        <f t="shared" si="14"/>
        <v/>
      </c>
      <c r="J190" s="25" t="str">
        <f t="shared" si="13"/>
        <v/>
      </c>
    </row>
    <row r="191" spans="2:10" ht="13.7" customHeight="1" x14ac:dyDescent="0.2">
      <c r="B191" s="22">
        <f t="shared" si="12"/>
        <v>182</v>
      </c>
      <c r="C191" s="32"/>
      <c r="D191" s="24"/>
      <c r="E191" s="31"/>
      <c r="F191" s="31"/>
      <c r="G191" s="161" t="str">
        <f t="shared" si="15"/>
        <v/>
      </c>
      <c r="H191" s="161" t="str">
        <f t="shared" si="16"/>
        <v/>
      </c>
      <c r="I191" s="161" t="str">
        <f t="shared" si="14"/>
        <v/>
      </c>
      <c r="J191" s="25" t="str">
        <f t="shared" si="13"/>
        <v/>
      </c>
    </row>
    <row r="192" spans="2:10" ht="13.7" customHeight="1" x14ac:dyDescent="0.2">
      <c r="B192" s="22">
        <f t="shared" si="12"/>
        <v>183</v>
      </c>
      <c r="C192" s="32"/>
      <c r="D192" s="24"/>
      <c r="E192" s="31"/>
      <c r="F192" s="31"/>
      <c r="G192" s="161" t="str">
        <f t="shared" si="15"/>
        <v/>
      </c>
      <c r="H192" s="161" t="str">
        <f t="shared" si="16"/>
        <v/>
      </c>
      <c r="I192" s="161" t="str">
        <f t="shared" si="14"/>
        <v/>
      </c>
      <c r="J192" s="25" t="str">
        <f t="shared" si="13"/>
        <v/>
      </c>
    </row>
    <row r="193" spans="2:10" ht="13.7" customHeight="1" x14ac:dyDescent="0.2">
      <c r="B193" s="22">
        <f t="shared" si="12"/>
        <v>184</v>
      </c>
      <c r="C193" s="32"/>
      <c r="D193" s="24"/>
      <c r="E193" s="31"/>
      <c r="F193" s="31"/>
      <c r="G193" s="161" t="str">
        <f t="shared" si="15"/>
        <v/>
      </c>
      <c r="H193" s="161" t="str">
        <f t="shared" si="16"/>
        <v/>
      </c>
      <c r="I193" s="161" t="str">
        <f t="shared" si="14"/>
        <v/>
      </c>
      <c r="J193" s="25" t="str">
        <f t="shared" si="13"/>
        <v/>
      </c>
    </row>
    <row r="194" spans="2:10" ht="13.7" customHeight="1" x14ac:dyDescent="0.2">
      <c r="B194" s="22">
        <f t="shared" si="12"/>
        <v>185</v>
      </c>
      <c r="C194" s="32"/>
      <c r="D194" s="24"/>
      <c r="E194" s="31"/>
      <c r="F194" s="31"/>
      <c r="G194" s="161" t="str">
        <f t="shared" si="15"/>
        <v/>
      </c>
      <c r="H194" s="161" t="str">
        <f t="shared" si="16"/>
        <v/>
      </c>
      <c r="I194" s="161" t="str">
        <f t="shared" si="14"/>
        <v/>
      </c>
      <c r="J194" s="25" t="str">
        <f t="shared" si="13"/>
        <v/>
      </c>
    </row>
    <row r="195" spans="2:10" ht="13.7" customHeight="1" x14ac:dyDescent="0.2">
      <c r="B195" s="22">
        <f t="shared" si="12"/>
        <v>186</v>
      </c>
      <c r="C195" s="32"/>
      <c r="D195" s="24"/>
      <c r="E195" s="31"/>
      <c r="F195" s="31"/>
      <c r="G195" s="161" t="str">
        <f t="shared" si="15"/>
        <v/>
      </c>
      <c r="H195" s="161" t="str">
        <f t="shared" si="16"/>
        <v/>
      </c>
      <c r="I195" s="161" t="str">
        <f t="shared" si="14"/>
        <v/>
      </c>
      <c r="J195" s="25" t="str">
        <f t="shared" si="13"/>
        <v/>
      </c>
    </row>
    <row r="196" spans="2:10" ht="13.7" customHeight="1" x14ac:dyDescent="0.2">
      <c r="B196" s="22">
        <f t="shared" si="12"/>
        <v>187</v>
      </c>
      <c r="C196" s="32"/>
      <c r="D196" s="24"/>
      <c r="E196" s="31"/>
      <c r="F196" s="31"/>
      <c r="G196" s="161" t="str">
        <f t="shared" si="15"/>
        <v/>
      </c>
      <c r="H196" s="161" t="str">
        <f t="shared" si="16"/>
        <v/>
      </c>
      <c r="I196" s="161" t="str">
        <f t="shared" si="14"/>
        <v/>
      </c>
      <c r="J196" s="25" t="str">
        <f t="shared" si="13"/>
        <v/>
      </c>
    </row>
    <row r="197" spans="2:10" ht="13.7" customHeight="1" x14ac:dyDescent="0.2">
      <c r="B197" s="22">
        <f t="shared" si="12"/>
        <v>188</v>
      </c>
      <c r="C197" s="32"/>
      <c r="D197" s="24"/>
      <c r="E197" s="31"/>
      <c r="F197" s="31"/>
      <c r="G197" s="161" t="str">
        <f t="shared" si="15"/>
        <v/>
      </c>
      <c r="H197" s="161" t="str">
        <f t="shared" si="16"/>
        <v/>
      </c>
      <c r="I197" s="161" t="str">
        <f t="shared" si="14"/>
        <v/>
      </c>
      <c r="J197" s="25" t="str">
        <f t="shared" si="13"/>
        <v/>
      </c>
    </row>
    <row r="198" spans="2:10" ht="13.7" customHeight="1" x14ac:dyDescent="0.2">
      <c r="B198" s="22">
        <f t="shared" si="12"/>
        <v>189</v>
      </c>
      <c r="C198" s="32"/>
      <c r="D198" s="24"/>
      <c r="E198" s="31"/>
      <c r="F198" s="31"/>
      <c r="G198" s="161" t="str">
        <f t="shared" si="15"/>
        <v/>
      </c>
      <c r="H198" s="161" t="str">
        <f t="shared" si="16"/>
        <v/>
      </c>
      <c r="I198" s="161" t="str">
        <f t="shared" si="14"/>
        <v/>
      </c>
      <c r="J198" s="25" t="str">
        <f t="shared" si="13"/>
        <v/>
      </c>
    </row>
    <row r="199" spans="2:10" ht="13.7" customHeight="1" x14ac:dyDescent="0.2">
      <c r="B199" s="22">
        <f t="shared" si="12"/>
        <v>190</v>
      </c>
      <c r="C199" s="32"/>
      <c r="D199" s="24"/>
      <c r="E199" s="31"/>
      <c r="F199" s="31"/>
      <c r="G199" s="161" t="str">
        <f t="shared" si="15"/>
        <v/>
      </c>
      <c r="H199" s="161" t="str">
        <f t="shared" si="16"/>
        <v/>
      </c>
      <c r="I199" s="161" t="str">
        <f t="shared" si="14"/>
        <v/>
      </c>
      <c r="J199" s="25" t="str">
        <f t="shared" si="13"/>
        <v/>
      </c>
    </row>
    <row r="200" spans="2:10" ht="13.7" customHeight="1" x14ac:dyDescent="0.2">
      <c r="B200" s="22">
        <f t="shared" si="12"/>
        <v>191</v>
      </c>
      <c r="C200" s="32"/>
      <c r="D200" s="24"/>
      <c r="E200" s="31"/>
      <c r="F200" s="31"/>
      <c r="G200" s="161" t="str">
        <f t="shared" si="15"/>
        <v/>
      </c>
      <c r="H200" s="161" t="str">
        <f t="shared" si="16"/>
        <v/>
      </c>
      <c r="I200" s="161" t="str">
        <f t="shared" si="14"/>
        <v/>
      </c>
      <c r="J200" s="25" t="str">
        <f t="shared" si="13"/>
        <v/>
      </c>
    </row>
    <row r="201" spans="2:10" ht="13.7" customHeight="1" x14ac:dyDescent="0.2">
      <c r="B201" s="22">
        <f t="shared" ref="B201:B264" si="17">B200+1</f>
        <v>192</v>
      </c>
      <c r="C201" s="32"/>
      <c r="D201" s="24"/>
      <c r="E201" s="31"/>
      <c r="F201" s="31"/>
      <c r="G201" s="161" t="str">
        <f t="shared" si="15"/>
        <v/>
      </c>
      <c r="H201" s="161" t="str">
        <f t="shared" si="16"/>
        <v/>
      </c>
      <c r="I201" s="161" t="str">
        <f t="shared" si="14"/>
        <v/>
      </c>
      <c r="J201" s="25" t="str">
        <f t="shared" ref="J201:J264" si="18">IF(ISBLANK(F201),"",IF(D201="ALI",IF(H201="L",7,IF(H201="A",10,15)),IF(D201="AIE",IF(H201="L",5,IF(H201="A",7,10)),IF(OR(D201="SE",D201="SEC"),IF(H201="L",4,IF(H201="A",5,7)),IF(OR(D201="EE",D201="EEC",D201="CE",D201="CEC"),IF(H201="L",3,IF(H201="A",4,6)))))))</f>
        <v/>
      </c>
    </row>
    <row r="202" spans="2:10" ht="13.7" customHeight="1" x14ac:dyDescent="0.2">
      <c r="B202" s="22">
        <f t="shared" si="17"/>
        <v>193</v>
      </c>
      <c r="C202" s="32"/>
      <c r="D202" s="24"/>
      <c r="E202" s="31"/>
      <c r="F202" s="31"/>
      <c r="G202" s="161" t="str">
        <f t="shared" si="15"/>
        <v/>
      </c>
      <c r="H202" s="161" t="str">
        <f t="shared" si="16"/>
        <v/>
      </c>
      <c r="I202" s="161" t="str">
        <f t="shared" ref="I202:I265" si="19">IF(H202="L","Baixa",IF(H202="A","Média",IF(H202="","","Alta")))</f>
        <v/>
      </c>
      <c r="J202" s="25" t="str">
        <f t="shared" si="18"/>
        <v/>
      </c>
    </row>
    <row r="203" spans="2:10" ht="13.7" customHeight="1" x14ac:dyDescent="0.2">
      <c r="B203" s="22">
        <f t="shared" si="17"/>
        <v>194</v>
      </c>
      <c r="C203" s="32"/>
      <c r="D203" s="24"/>
      <c r="E203" s="31"/>
      <c r="F203" s="31"/>
      <c r="G203" s="161" t="str">
        <f t="shared" si="15"/>
        <v/>
      </c>
      <c r="H203" s="161" t="str">
        <f t="shared" si="16"/>
        <v/>
      </c>
      <c r="I203" s="161" t="str">
        <f t="shared" si="19"/>
        <v/>
      </c>
      <c r="J203" s="25" t="str">
        <f t="shared" si="18"/>
        <v/>
      </c>
    </row>
    <row r="204" spans="2:10" ht="13.7" customHeight="1" x14ac:dyDescent="0.2">
      <c r="B204" s="22">
        <f t="shared" si="17"/>
        <v>195</v>
      </c>
      <c r="C204" s="32"/>
      <c r="D204" s="24"/>
      <c r="E204" s="31"/>
      <c r="F204" s="31"/>
      <c r="G204" s="161" t="str">
        <f t="shared" si="15"/>
        <v/>
      </c>
      <c r="H204" s="161" t="str">
        <f t="shared" si="16"/>
        <v/>
      </c>
      <c r="I204" s="161" t="str">
        <f t="shared" si="19"/>
        <v/>
      </c>
      <c r="J204" s="25" t="str">
        <f t="shared" si="18"/>
        <v/>
      </c>
    </row>
    <row r="205" spans="2:10" ht="13.7" customHeight="1" x14ac:dyDescent="0.2">
      <c r="B205" s="22">
        <f t="shared" si="17"/>
        <v>196</v>
      </c>
      <c r="C205" s="32"/>
      <c r="D205" s="24"/>
      <c r="E205" s="31"/>
      <c r="F205" s="31"/>
      <c r="G205" s="161" t="str">
        <f t="shared" si="15"/>
        <v/>
      </c>
      <c r="H205" s="161" t="str">
        <f t="shared" si="16"/>
        <v/>
      </c>
      <c r="I205" s="161" t="str">
        <f t="shared" si="19"/>
        <v/>
      </c>
      <c r="J205" s="25" t="str">
        <f t="shared" si="18"/>
        <v/>
      </c>
    </row>
    <row r="206" spans="2:10" ht="13.7" customHeight="1" x14ac:dyDescent="0.2">
      <c r="B206" s="22">
        <f t="shared" si="17"/>
        <v>197</v>
      </c>
      <c r="C206" s="32"/>
      <c r="D206" s="24"/>
      <c r="E206" s="31"/>
      <c r="F206" s="31"/>
      <c r="G206" s="161" t="str">
        <f t="shared" si="15"/>
        <v/>
      </c>
      <c r="H206" s="161" t="str">
        <f t="shared" si="16"/>
        <v/>
      </c>
      <c r="I206" s="161" t="str">
        <f t="shared" si="19"/>
        <v/>
      </c>
      <c r="J206" s="25" t="str">
        <f t="shared" si="18"/>
        <v/>
      </c>
    </row>
    <row r="207" spans="2:10" ht="13.7" customHeight="1" x14ac:dyDescent="0.2">
      <c r="B207" s="22">
        <f t="shared" si="17"/>
        <v>198</v>
      </c>
      <c r="C207" s="32"/>
      <c r="D207" s="24"/>
      <c r="E207" s="31"/>
      <c r="F207" s="31"/>
      <c r="G207" s="161" t="str">
        <f t="shared" si="15"/>
        <v/>
      </c>
      <c r="H207" s="161" t="str">
        <f t="shared" si="16"/>
        <v/>
      </c>
      <c r="I207" s="161" t="str">
        <f t="shared" si="19"/>
        <v/>
      </c>
      <c r="J207" s="25" t="str">
        <f t="shared" si="18"/>
        <v/>
      </c>
    </row>
    <row r="208" spans="2:10" ht="13.7" customHeight="1" x14ac:dyDescent="0.2">
      <c r="B208" s="22">
        <f t="shared" si="17"/>
        <v>199</v>
      </c>
      <c r="C208" s="32"/>
      <c r="D208" s="24"/>
      <c r="E208" s="31"/>
      <c r="F208" s="31"/>
      <c r="G208" s="161" t="str">
        <f t="shared" si="15"/>
        <v/>
      </c>
      <c r="H208" s="161" t="str">
        <f t="shared" si="16"/>
        <v/>
      </c>
      <c r="I208" s="161" t="str">
        <f t="shared" si="19"/>
        <v/>
      </c>
      <c r="J208" s="25" t="str">
        <f t="shared" si="18"/>
        <v/>
      </c>
    </row>
    <row r="209" spans="2:10" ht="13.7" customHeight="1" x14ac:dyDescent="0.2">
      <c r="B209" s="22">
        <f t="shared" si="17"/>
        <v>200</v>
      </c>
      <c r="C209" s="32"/>
      <c r="D209" s="24"/>
      <c r="E209" s="31"/>
      <c r="F209" s="31"/>
      <c r="G209" s="161" t="str">
        <f t="shared" si="15"/>
        <v/>
      </c>
      <c r="H209" s="161" t="str">
        <f t="shared" si="16"/>
        <v/>
      </c>
      <c r="I209" s="161" t="str">
        <f t="shared" si="19"/>
        <v/>
      </c>
      <c r="J209" s="25" t="str">
        <f t="shared" si="18"/>
        <v/>
      </c>
    </row>
    <row r="210" spans="2:10" ht="13.7" customHeight="1" x14ac:dyDescent="0.2">
      <c r="B210" s="22">
        <f t="shared" si="17"/>
        <v>201</v>
      </c>
      <c r="C210" s="32"/>
      <c r="D210" s="24"/>
      <c r="E210" s="31"/>
      <c r="F210" s="31"/>
      <c r="G210" s="161" t="str">
        <f t="shared" si="15"/>
        <v/>
      </c>
      <c r="H210" s="161" t="str">
        <f t="shared" si="16"/>
        <v/>
      </c>
      <c r="I210" s="161" t="str">
        <f t="shared" si="19"/>
        <v/>
      </c>
      <c r="J210" s="25" t="str">
        <f t="shared" si="18"/>
        <v/>
      </c>
    </row>
    <row r="211" spans="2:10" ht="13.7" customHeight="1" x14ac:dyDescent="0.2">
      <c r="B211" s="22">
        <f t="shared" si="17"/>
        <v>202</v>
      </c>
      <c r="C211" s="32"/>
      <c r="D211" s="24"/>
      <c r="E211" s="31"/>
      <c r="F211" s="31"/>
      <c r="G211" s="161" t="str">
        <f t="shared" si="15"/>
        <v/>
      </c>
      <c r="H211" s="161" t="str">
        <f t="shared" si="16"/>
        <v/>
      </c>
      <c r="I211" s="161" t="str">
        <f t="shared" si="19"/>
        <v/>
      </c>
      <c r="J211" s="25" t="str">
        <f t="shared" si="18"/>
        <v/>
      </c>
    </row>
    <row r="212" spans="2:10" ht="13.7" customHeight="1" x14ac:dyDescent="0.2">
      <c r="B212" s="22">
        <f t="shared" si="17"/>
        <v>203</v>
      </c>
      <c r="C212" s="32"/>
      <c r="D212" s="24"/>
      <c r="E212" s="31"/>
      <c r="F212" s="31"/>
      <c r="G212" s="161" t="str">
        <f t="shared" si="15"/>
        <v/>
      </c>
      <c r="H212" s="161" t="str">
        <f t="shared" si="16"/>
        <v/>
      </c>
      <c r="I212" s="161" t="str">
        <f t="shared" si="19"/>
        <v/>
      </c>
      <c r="J212" s="25" t="str">
        <f t="shared" si="18"/>
        <v/>
      </c>
    </row>
    <row r="213" spans="2:10" ht="13.7" customHeight="1" x14ac:dyDescent="0.2">
      <c r="B213" s="22">
        <f t="shared" si="17"/>
        <v>204</v>
      </c>
      <c r="C213" s="32"/>
      <c r="D213" s="24"/>
      <c r="E213" s="31"/>
      <c r="F213" s="31"/>
      <c r="G213" s="161" t="str">
        <f t="shared" ref="G213:G276" si="20">CONCATENATE(D213,H213)</f>
        <v/>
      </c>
      <c r="H213" s="161" t="str">
        <f t="shared" ref="H213:H276" si="21">IF(ISBLANK(F213),"",IF(OR(D213="EE",D213="EEC"),IF(F213&gt;=3,IF(E213&gt;=5,"H","A"),IF(F213&gt;=2,IF(E213&gt;=16,"H",IF(E213&lt;=4,"L","A")),IF(E213&lt;=15,"L","A"))),IF(OR(D213="SE",D213="CE",D213="CEC",D213="SEC"),IF(F213&gt;=4,IF(E213&gt;=6,"H","A"),IF(F213&gt;=2,IF(E213&gt;=20,"H",IF(E213&lt;=5,"L","A")),IF(E213&lt;=19,"L","A"))),IF(OR(D213="ALI",D213="AIE"),IF(F213&gt;=6,IF(E213&gt;=20,"H","A"),IF(F213&gt;=2,IF(E213&gt;=51,"H",IF(E213&lt;=19,"L","A")),IF(E213&lt;=50,"L","A")))))))</f>
        <v/>
      </c>
      <c r="I213" s="161" t="str">
        <f t="shared" si="19"/>
        <v/>
      </c>
      <c r="J213" s="25" t="str">
        <f t="shared" si="18"/>
        <v/>
      </c>
    </row>
    <row r="214" spans="2:10" ht="13.7" customHeight="1" x14ac:dyDescent="0.2">
      <c r="B214" s="22">
        <f t="shared" si="17"/>
        <v>205</v>
      </c>
      <c r="C214" s="32"/>
      <c r="D214" s="24"/>
      <c r="E214" s="31"/>
      <c r="F214" s="31"/>
      <c r="G214" s="161" t="str">
        <f t="shared" si="20"/>
        <v/>
      </c>
      <c r="H214" s="161" t="str">
        <f t="shared" si="21"/>
        <v/>
      </c>
      <c r="I214" s="161" t="str">
        <f t="shared" si="19"/>
        <v/>
      </c>
      <c r="J214" s="25" t="str">
        <f t="shared" si="18"/>
        <v/>
      </c>
    </row>
    <row r="215" spans="2:10" ht="13.7" customHeight="1" x14ac:dyDescent="0.2">
      <c r="B215" s="22">
        <f t="shared" si="17"/>
        <v>206</v>
      </c>
      <c r="C215" s="32"/>
      <c r="D215" s="24"/>
      <c r="E215" s="31"/>
      <c r="F215" s="31"/>
      <c r="G215" s="161" t="str">
        <f t="shared" si="20"/>
        <v/>
      </c>
      <c r="H215" s="161" t="str">
        <f t="shared" si="21"/>
        <v/>
      </c>
      <c r="I215" s="161" t="str">
        <f t="shared" si="19"/>
        <v/>
      </c>
      <c r="J215" s="25" t="str">
        <f t="shared" si="18"/>
        <v/>
      </c>
    </row>
    <row r="216" spans="2:10" ht="13.7" customHeight="1" x14ac:dyDescent="0.2">
      <c r="B216" s="22">
        <f t="shared" si="17"/>
        <v>207</v>
      </c>
      <c r="C216" s="32"/>
      <c r="D216" s="24"/>
      <c r="E216" s="31"/>
      <c r="F216" s="31"/>
      <c r="G216" s="161" t="str">
        <f t="shared" si="20"/>
        <v/>
      </c>
      <c r="H216" s="161" t="str">
        <f t="shared" si="21"/>
        <v/>
      </c>
      <c r="I216" s="161" t="str">
        <f t="shared" si="19"/>
        <v/>
      </c>
      <c r="J216" s="25" t="str">
        <f t="shared" si="18"/>
        <v/>
      </c>
    </row>
    <row r="217" spans="2:10" ht="13.7" customHeight="1" x14ac:dyDescent="0.2">
      <c r="B217" s="22">
        <f t="shared" si="17"/>
        <v>208</v>
      </c>
      <c r="C217" s="23"/>
      <c r="D217" s="24"/>
      <c r="E217" s="31"/>
      <c r="F217" s="31"/>
      <c r="G217" s="161" t="str">
        <f t="shared" si="20"/>
        <v/>
      </c>
      <c r="H217" s="161" t="str">
        <f t="shared" si="21"/>
        <v/>
      </c>
      <c r="I217" s="161" t="str">
        <f t="shared" si="19"/>
        <v/>
      </c>
      <c r="J217" s="25" t="str">
        <f t="shared" si="18"/>
        <v/>
      </c>
    </row>
    <row r="218" spans="2:10" ht="13.7" customHeight="1" x14ac:dyDescent="0.2">
      <c r="B218" s="22">
        <f t="shared" si="17"/>
        <v>209</v>
      </c>
      <c r="C218" s="32"/>
      <c r="D218" s="24"/>
      <c r="E218" s="31"/>
      <c r="F218" s="31"/>
      <c r="G218" s="161" t="str">
        <f t="shared" si="20"/>
        <v/>
      </c>
      <c r="H218" s="161" t="str">
        <f t="shared" si="21"/>
        <v/>
      </c>
      <c r="I218" s="161" t="str">
        <f t="shared" si="19"/>
        <v/>
      </c>
      <c r="J218" s="25" t="str">
        <f t="shared" si="18"/>
        <v/>
      </c>
    </row>
    <row r="219" spans="2:10" ht="13.7" customHeight="1" x14ac:dyDescent="0.2">
      <c r="B219" s="22">
        <f t="shared" si="17"/>
        <v>210</v>
      </c>
      <c r="C219" s="32"/>
      <c r="D219" s="24"/>
      <c r="E219" s="31"/>
      <c r="F219" s="31"/>
      <c r="G219" s="161" t="str">
        <f t="shared" si="20"/>
        <v/>
      </c>
      <c r="H219" s="161" t="str">
        <f t="shared" si="21"/>
        <v/>
      </c>
      <c r="I219" s="161" t="str">
        <f t="shared" si="19"/>
        <v/>
      </c>
      <c r="J219" s="25" t="str">
        <f t="shared" si="18"/>
        <v/>
      </c>
    </row>
    <row r="220" spans="2:10" ht="13.7" customHeight="1" x14ac:dyDescent="0.2">
      <c r="B220" s="22">
        <f t="shared" si="17"/>
        <v>211</v>
      </c>
      <c r="C220" s="32"/>
      <c r="D220" s="24"/>
      <c r="E220" s="31"/>
      <c r="F220" s="31"/>
      <c r="G220" s="161" t="str">
        <f t="shared" si="20"/>
        <v/>
      </c>
      <c r="H220" s="161" t="str">
        <f t="shared" si="21"/>
        <v/>
      </c>
      <c r="I220" s="161" t="str">
        <f t="shared" si="19"/>
        <v/>
      </c>
      <c r="J220" s="25" t="str">
        <f t="shared" si="18"/>
        <v/>
      </c>
    </row>
    <row r="221" spans="2:10" ht="13.7" customHeight="1" x14ac:dyDescent="0.2">
      <c r="B221" s="22">
        <f t="shared" si="17"/>
        <v>212</v>
      </c>
      <c r="C221" s="32"/>
      <c r="D221" s="24"/>
      <c r="E221" s="31"/>
      <c r="F221" s="31"/>
      <c r="G221" s="161" t="str">
        <f t="shared" si="20"/>
        <v/>
      </c>
      <c r="H221" s="161" t="str">
        <f t="shared" si="21"/>
        <v/>
      </c>
      <c r="I221" s="161" t="str">
        <f t="shared" si="19"/>
        <v/>
      </c>
      <c r="J221" s="25" t="str">
        <f t="shared" si="18"/>
        <v/>
      </c>
    </row>
    <row r="222" spans="2:10" ht="13.7" customHeight="1" x14ac:dyDescent="0.2">
      <c r="B222" s="22">
        <f t="shared" si="17"/>
        <v>213</v>
      </c>
      <c r="C222" s="32"/>
      <c r="D222" s="24"/>
      <c r="E222" s="31"/>
      <c r="F222" s="31"/>
      <c r="G222" s="161" t="str">
        <f t="shared" si="20"/>
        <v/>
      </c>
      <c r="H222" s="161" t="str">
        <f t="shared" si="21"/>
        <v/>
      </c>
      <c r="I222" s="161" t="str">
        <f t="shared" si="19"/>
        <v/>
      </c>
      <c r="J222" s="25" t="str">
        <f t="shared" si="18"/>
        <v/>
      </c>
    </row>
    <row r="223" spans="2:10" ht="13.7" customHeight="1" x14ac:dyDescent="0.2">
      <c r="B223" s="22">
        <f t="shared" si="17"/>
        <v>214</v>
      </c>
      <c r="C223" s="32"/>
      <c r="D223" s="24"/>
      <c r="E223" s="31"/>
      <c r="F223" s="31"/>
      <c r="G223" s="161" t="str">
        <f t="shared" si="20"/>
        <v/>
      </c>
      <c r="H223" s="161" t="str">
        <f t="shared" si="21"/>
        <v/>
      </c>
      <c r="I223" s="161" t="str">
        <f t="shared" si="19"/>
        <v/>
      </c>
      <c r="J223" s="25" t="str">
        <f t="shared" si="18"/>
        <v/>
      </c>
    </row>
    <row r="224" spans="2:10" ht="13.7" customHeight="1" x14ac:dyDescent="0.2">
      <c r="B224" s="22">
        <f t="shared" si="17"/>
        <v>215</v>
      </c>
      <c r="C224" s="32"/>
      <c r="D224" s="24"/>
      <c r="E224" s="31"/>
      <c r="F224" s="31"/>
      <c r="G224" s="161" t="str">
        <f t="shared" si="20"/>
        <v/>
      </c>
      <c r="H224" s="161" t="str">
        <f t="shared" si="21"/>
        <v/>
      </c>
      <c r="I224" s="161" t="str">
        <f t="shared" si="19"/>
        <v/>
      </c>
      <c r="J224" s="25" t="str">
        <f t="shared" si="18"/>
        <v/>
      </c>
    </row>
    <row r="225" spans="2:10" ht="13.7" customHeight="1" x14ac:dyDescent="0.2">
      <c r="B225" s="22">
        <f t="shared" si="17"/>
        <v>216</v>
      </c>
      <c r="C225" s="32"/>
      <c r="D225" s="24"/>
      <c r="E225" s="31"/>
      <c r="F225" s="31"/>
      <c r="G225" s="161" t="str">
        <f t="shared" si="20"/>
        <v/>
      </c>
      <c r="H225" s="161" t="str">
        <f t="shared" si="21"/>
        <v/>
      </c>
      <c r="I225" s="161" t="str">
        <f t="shared" si="19"/>
        <v/>
      </c>
      <c r="J225" s="25" t="str">
        <f t="shared" si="18"/>
        <v/>
      </c>
    </row>
    <row r="226" spans="2:10" ht="13.7" customHeight="1" x14ac:dyDescent="0.2">
      <c r="B226" s="22">
        <f t="shared" si="17"/>
        <v>217</v>
      </c>
      <c r="C226" s="32"/>
      <c r="D226" s="24"/>
      <c r="E226" s="31"/>
      <c r="F226" s="31"/>
      <c r="G226" s="161" t="str">
        <f t="shared" si="20"/>
        <v/>
      </c>
      <c r="H226" s="161" t="str">
        <f t="shared" si="21"/>
        <v/>
      </c>
      <c r="I226" s="161" t="str">
        <f t="shared" si="19"/>
        <v/>
      </c>
      <c r="J226" s="25" t="str">
        <f t="shared" si="18"/>
        <v/>
      </c>
    </row>
    <row r="227" spans="2:10" ht="13.7" customHeight="1" x14ac:dyDescent="0.2">
      <c r="B227" s="22">
        <f t="shared" si="17"/>
        <v>218</v>
      </c>
      <c r="C227" s="32"/>
      <c r="D227" s="24"/>
      <c r="E227" s="31"/>
      <c r="F227" s="31"/>
      <c r="G227" s="161" t="str">
        <f t="shared" si="20"/>
        <v/>
      </c>
      <c r="H227" s="161" t="str">
        <f t="shared" si="21"/>
        <v/>
      </c>
      <c r="I227" s="161" t="str">
        <f t="shared" si="19"/>
        <v/>
      </c>
      <c r="J227" s="25" t="str">
        <f t="shared" si="18"/>
        <v/>
      </c>
    </row>
    <row r="228" spans="2:10" ht="13.7" customHeight="1" x14ac:dyDescent="0.2">
      <c r="B228" s="22">
        <f t="shared" si="17"/>
        <v>219</v>
      </c>
      <c r="C228" s="32"/>
      <c r="D228" s="24"/>
      <c r="E228" s="31"/>
      <c r="F228" s="31"/>
      <c r="G228" s="161" t="str">
        <f t="shared" si="20"/>
        <v/>
      </c>
      <c r="H228" s="161" t="str">
        <f t="shared" si="21"/>
        <v/>
      </c>
      <c r="I228" s="161" t="str">
        <f t="shared" si="19"/>
        <v/>
      </c>
      <c r="J228" s="25" t="str">
        <f t="shared" si="18"/>
        <v/>
      </c>
    </row>
    <row r="229" spans="2:10" ht="13.7" customHeight="1" x14ac:dyDescent="0.2">
      <c r="B229" s="22">
        <f t="shared" si="17"/>
        <v>220</v>
      </c>
      <c r="C229" s="32"/>
      <c r="D229" s="24"/>
      <c r="E229" s="31"/>
      <c r="F229" s="31"/>
      <c r="G229" s="161" t="str">
        <f t="shared" si="20"/>
        <v/>
      </c>
      <c r="H229" s="161" t="str">
        <f t="shared" si="21"/>
        <v/>
      </c>
      <c r="I229" s="161" t="str">
        <f t="shared" si="19"/>
        <v/>
      </c>
      <c r="J229" s="25" t="str">
        <f t="shared" si="18"/>
        <v/>
      </c>
    </row>
    <row r="230" spans="2:10" ht="13.7" customHeight="1" x14ac:dyDescent="0.2">
      <c r="B230" s="22">
        <f t="shared" si="17"/>
        <v>221</v>
      </c>
      <c r="C230" s="32"/>
      <c r="D230" s="24"/>
      <c r="E230" s="31"/>
      <c r="F230" s="31"/>
      <c r="G230" s="161" t="str">
        <f t="shared" si="20"/>
        <v/>
      </c>
      <c r="H230" s="161" t="str">
        <f t="shared" si="21"/>
        <v/>
      </c>
      <c r="I230" s="161" t="str">
        <f t="shared" si="19"/>
        <v/>
      </c>
      <c r="J230" s="25" t="str">
        <f t="shared" si="18"/>
        <v/>
      </c>
    </row>
    <row r="231" spans="2:10" ht="13.7" customHeight="1" x14ac:dyDescent="0.2">
      <c r="B231" s="22">
        <f t="shared" si="17"/>
        <v>222</v>
      </c>
      <c r="C231" s="32"/>
      <c r="D231" s="24"/>
      <c r="E231" s="31"/>
      <c r="F231" s="31"/>
      <c r="G231" s="161" t="str">
        <f t="shared" si="20"/>
        <v/>
      </c>
      <c r="H231" s="161" t="str">
        <f t="shared" si="21"/>
        <v/>
      </c>
      <c r="I231" s="161" t="str">
        <f t="shared" si="19"/>
        <v/>
      </c>
      <c r="J231" s="25" t="str">
        <f t="shared" si="18"/>
        <v/>
      </c>
    </row>
    <row r="232" spans="2:10" ht="13.7" customHeight="1" x14ac:dyDescent="0.2">
      <c r="B232" s="22">
        <f t="shared" si="17"/>
        <v>223</v>
      </c>
      <c r="C232" s="32"/>
      <c r="D232" s="24"/>
      <c r="E232" s="31"/>
      <c r="F232" s="31"/>
      <c r="G232" s="161" t="str">
        <f t="shared" si="20"/>
        <v/>
      </c>
      <c r="H232" s="161" t="str">
        <f t="shared" si="21"/>
        <v/>
      </c>
      <c r="I232" s="161" t="str">
        <f t="shared" si="19"/>
        <v/>
      </c>
      <c r="J232" s="25" t="str">
        <f t="shared" si="18"/>
        <v/>
      </c>
    </row>
    <row r="233" spans="2:10" ht="13.7" customHeight="1" x14ac:dyDescent="0.2">
      <c r="B233" s="22">
        <f t="shared" si="17"/>
        <v>224</v>
      </c>
      <c r="C233" s="32"/>
      <c r="D233" s="24"/>
      <c r="E233" s="31"/>
      <c r="F233" s="31"/>
      <c r="G233" s="161" t="str">
        <f t="shared" si="20"/>
        <v/>
      </c>
      <c r="H233" s="161" t="str">
        <f t="shared" si="21"/>
        <v/>
      </c>
      <c r="I233" s="161" t="str">
        <f t="shared" si="19"/>
        <v/>
      </c>
      <c r="J233" s="25" t="str">
        <f t="shared" si="18"/>
        <v/>
      </c>
    </row>
    <row r="234" spans="2:10" ht="13.7" customHeight="1" x14ac:dyDescent="0.2">
      <c r="B234" s="22">
        <f t="shared" si="17"/>
        <v>225</v>
      </c>
      <c r="C234" s="32"/>
      <c r="D234" s="24"/>
      <c r="E234" s="31"/>
      <c r="F234" s="31"/>
      <c r="G234" s="161" t="str">
        <f t="shared" si="20"/>
        <v/>
      </c>
      <c r="H234" s="161" t="str">
        <f t="shared" si="21"/>
        <v/>
      </c>
      <c r="I234" s="161" t="str">
        <f t="shared" si="19"/>
        <v/>
      </c>
      <c r="J234" s="25" t="str">
        <f t="shared" si="18"/>
        <v/>
      </c>
    </row>
    <row r="235" spans="2:10" ht="13.7" customHeight="1" x14ac:dyDescent="0.2">
      <c r="B235" s="22">
        <f t="shared" si="17"/>
        <v>226</v>
      </c>
      <c r="C235" s="32"/>
      <c r="D235" s="24"/>
      <c r="E235" s="31"/>
      <c r="F235" s="31"/>
      <c r="G235" s="161" t="str">
        <f t="shared" si="20"/>
        <v/>
      </c>
      <c r="H235" s="161" t="str">
        <f t="shared" si="21"/>
        <v/>
      </c>
      <c r="I235" s="161" t="str">
        <f t="shared" si="19"/>
        <v/>
      </c>
      <c r="J235" s="25" t="str">
        <f t="shared" si="18"/>
        <v/>
      </c>
    </row>
    <row r="236" spans="2:10" ht="13.7" customHeight="1" x14ac:dyDescent="0.2">
      <c r="B236" s="22">
        <f t="shared" si="17"/>
        <v>227</v>
      </c>
      <c r="C236" s="32"/>
      <c r="D236" s="24"/>
      <c r="E236" s="31"/>
      <c r="F236" s="31"/>
      <c r="G236" s="161" t="str">
        <f t="shared" si="20"/>
        <v/>
      </c>
      <c r="H236" s="161" t="str">
        <f t="shared" si="21"/>
        <v/>
      </c>
      <c r="I236" s="161" t="str">
        <f t="shared" si="19"/>
        <v/>
      </c>
      <c r="J236" s="25" t="str">
        <f t="shared" si="18"/>
        <v/>
      </c>
    </row>
    <row r="237" spans="2:10" ht="13.7" customHeight="1" x14ac:dyDescent="0.2">
      <c r="B237" s="22">
        <f t="shared" si="17"/>
        <v>228</v>
      </c>
      <c r="C237" s="32"/>
      <c r="D237" s="24"/>
      <c r="E237" s="31"/>
      <c r="F237" s="31"/>
      <c r="G237" s="161" t="str">
        <f t="shared" si="20"/>
        <v/>
      </c>
      <c r="H237" s="161" t="str">
        <f t="shared" si="21"/>
        <v/>
      </c>
      <c r="I237" s="161" t="str">
        <f t="shared" si="19"/>
        <v/>
      </c>
      <c r="J237" s="25" t="str">
        <f t="shared" si="18"/>
        <v/>
      </c>
    </row>
    <row r="238" spans="2:10" ht="13.7" customHeight="1" x14ac:dyDescent="0.2">
      <c r="B238" s="22">
        <f t="shared" si="17"/>
        <v>229</v>
      </c>
      <c r="C238" s="32"/>
      <c r="D238" s="24"/>
      <c r="E238" s="31"/>
      <c r="F238" s="31"/>
      <c r="G238" s="161" t="str">
        <f t="shared" si="20"/>
        <v/>
      </c>
      <c r="H238" s="161" t="str">
        <f t="shared" si="21"/>
        <v/>
      </c>
      <c r="I238" s="161" t="str">
        <f t="shared" si="19"/>
        <v/>
      </c>
      <c r="J238" s="25" t="str">
        <f t="shared" si="18"/>
        <v/>
      </c>
    </row>
    <row r="239" spans="2:10" ht="13.7" customHeight="1" x14ac:dyDescent="0.2">
      <c r="B239" s="22">
        <f t="shared" si="17"/>
        <v>230</v>
      </c>
      <c r="C239" s="32"/>
      <c r="D239" s="24"/>
      <c r="E239" s="31"/>
      <c r="F239" s="31"/>
      <c r="G239" s="161" t="str">
        <f t="shared" si="20"/>
        <v/>
      </c>
      <c r="H239" s="161" t="str">
        <f t="shared" si="21"/>
        <v/>
      </c>
      <c r="I239" s="161" t="str">
        <f t="shared" si="19"/>
        <v/>
      </c>
      <c r="J239" s="25" t="str">
        <f t="shared" si="18"/>
        <v/>
      </c>
    </row>
    <row r="240" spans="2:10" ht="13.7" customHeight="1" x14ac:dyDescent="0.2">
      <c r="B240" s="22">
        <f t="shared" si="17"/>
        <v>231</v>
      </c>
      <c r="C240" s="32"/>
      <c r="D240" s="24"/>
      <c r="E240" s="31"/>
      <c r="F240" s="31"/>
      <c r="G240" s="161" t="str">
        <f t="shared" si="20"/>
        <v/>
      </c>
      <c r="H240" s="161" t="str">
        <f t="shared" si="21"/>
        <v/>
      </c>
      <c r="I240" s="161" t="str">
        <f t="shared" si="19"/>
        <v/>
      </c>
      <c r="J240" s="25" t="str">
        <f t="shared" si="18"/>
        <v/>
      </c>
    </row>
    <row r="241" spans="2:10" ht="13.7" customHeight="1" x14ac:dyDescent="0.2">
      <c r="B241" s="22">
        <f t="shared" si="17"/>
        <v>232</v>
      </c>
      <c r="C241" s="32"/>
      <c r="D241" s="24"/>
      <c r="E241" s="31"/>
      <c r="F241" s="31"/>
      <c r="G241" s="161" t="str">
        <f t="shared" si="20"/>
        <v/>
      </c>
      <c r="H241" s="161" t="str">
        <f t="shared" si="21"/>
        <v/>
      </c>
      <c r="I241" s="161" t="str">
        <f t="shared" si="19"/>
        <v/>
      </c>
      <c r="J241" s="25" t="str">
        <f t="shared" si="18"/>
        <v/>
      </c>
    </row>
    <row r="242" spans="2:10" ht="13.7" customHeight="1" x14ac:dyDescent="0.2">
      <c r="B242" s="22">
        <f t="shared" si="17"/>
        <v>233</v>
      </c>
      <c r="C242" s="32"/>
      <c r="D242" s="24"/>
      <c r="E242" s="31"/>
      <c r="F242" s="31"/>
      <c r="G242" s="161" t="str">
        <f t="shared" si="20"/>
        <v/>
      </c>
      <c r="H242" s="161" t="str">
        <f t="shared" si="21"/>
        <v/>
      </c>
      <c r="I242" s="161" t="str">
        <f t="shared" si="19"/>
        <v/>
      </c>
      <c r="J242" s="25" t="str">
        <f t="shared" si="18"/>
        <v/>
      </c>
    </row>
    <row r="243" spans="2:10" ht="13.7" customHeight="1" x14ac:dyDescent="0.2">
      <c r="B243" s="22">
        <f t="shared" si="17"/>
        <v>234</v>
      </c>
      <c r="C243" s="32"/>
      <c r="D243" s="24"/>
      <c r="E243" s="31"/>
      <c r="F243" s="31"/>
      <c r="G243" s="161" t="str">
        <f t="shared" si="20"/>
        <v/>
      </c>
      <c r="H243" s="161" t="str">
        <f t="shared" si="21"/>
        <v/>
      </c>
      <c r="I243" s="161" t="str">
        <f t="shared" si="19"/>
        <v/>
      </c>
      <c r="J243" s="25" t="str">
        <f t="shared" si="18"/>
        <v/>
      </c>
    </row>
    <row r="244" spans="2:10" ht="13.7" customHeight="1" x14ac:dyDescent="0.2">
      <c r="B244" s="22">
        <f t="shared" si="17"/>
        <v>235</v>
      </c>
      <c r="C244" s="32"/>
      <c r="D244" s="24"/>
      <c r="E244" s="31"/>
      <c r="F244" s="31"/>
      <c r="G244" s="161" t="str">
        <f t="shared" si="20"/>
        <v/>
      </c>
      <c r="H244" s="161" t="str">
        <f t="shared" si="21"/>
        <v/>
      </c>
      <c r="I244" s="161" t="str">
        <f t="shared" si="19"/>
        <v/>
      </c>
      <c r="J244" s="25" t="str">
        <f t="shared" si="18"/>
        <v/>
      </c>
    </row>
    <row r="245" spans="2:10" ht="13.7" customHeight="1" x14ac:dyDescent="0.2">
      <c r="B245" s="22">
        <f t="shared" si="17"/>
        <v>236</v>
      </c>
      <c r="C245" s="32"/>
      <c r="D245" s="24"/>
      <c r="E245" s="31"/>
      <c r="F245" s="31"/>
      <c r="G245" s="161" t="str">
        <f t="shared" si="20"/>
        <v/>
      </c>
      <c r="H245" s="161" t="str">
        <f t="shared" si="21"/>
        <v/>
      </c>
      <c r="I245" s="161" t="str">
        <f t="shared" si="19"/>
        <v/>
      </c>
      <c r="J245" s="25" t="str">
        <f t="shared" si="18"/>
        <v/>
      </c>
    </row>
    <row r="246" spans="2:10" ht="13.7" customHeight="1" x14ac:dyDescent="0.2">
      <c r="B246" s="22">
        <f t="shared" si="17"/>
        <v>237</v>
      </c>
      <c r="C246" s="32"/>
      <c r="D246" s="24"/>
      <c r="E246" s="31"/>
      <c r="F246" s="31"/>
      <c r="G246" s="161" t="str">
        <f t="shared" si="20"/>
        <v/>
      </c>
      <c r="H246" s="161" t="str">
        <f t="shared" si="21"/>
        <v/>
      </c>
      <c r="I246" s="161" t="str">
        <f t="shared" si="19"/>
        <v/>
      </c>
      <c r="J246" s="25" t="str">
        <f t="shared" si="18"/>
        <v/>
      </c>
    </row>
    <row r="247" spans="2:10" ht="13.7" customHeight="1" x14ac:dyDescent="0.2">
      <c r="B247" s="22">
        <f t="shared" si="17"/>
        <v>238</v>
      </c>
      <c r="C247" s="32"/>
      <c r="D247" s="24"/>
      <c r="E247" s="31"/>
      <c r="F247" s="31"/>
      <c r="G247" s="161" t="str">
        <f t="shared" si="20"/>
        <v/>
      </c>
      <c r="H247" s="161" t="str">
        <f t="shared" si="21"/>
        <v/>
      </c>
      <c r="I247" s="161" t="str">
        <f t="shared" si="19"/>
        <v/>
      </c>
      <c r="J247" s="25" t="str">
        <f t="shared" si="18"/>
        <v/>
      </c>
    </row>
    <row r="248" spans="2:10" ht="13.7" customHeight="1" x14ac:dyDescent="0.2">
      <c r="B248" s="22">
        <f t="shared" si="17"/>
        <v>239</v>
      </c>
      <c r="C248" s="32"/>
      <c r="D248" s="24"/>
      <c r="E248" s="31"/>
      <c r="F248" s="31"/>
      <c r="G248" s="161" t="str">
        <f t="shared" si="20"/>
        <v/>
      </c>
      <c r="H248" s="161" t="str">
        <f t="shared" si="21"/>
        <v/>
      </c>
      <c r="I248" s="161" t="str">
        <f t="shared" si="19"/>
        <v/>
      </c>
      <c r="J248" s="25" t="str">
        <f t="shared" si="18"/>
        <v/>
      </c>
    </row>
    <row r="249" spans="2:10" ht="13.7" customHeight="1" x14ac:dyDescent="0.2">
      <c r="B249" s="22">
        <f t="shared" si="17"/>
        <v>240</v>
      </c>
      <c r="C249" s="32"/>
      <c r="D249" s="24"/>
      <c r="E249" s="31"/>
      <c r="F249" s="31"/>
      <c r="G249" s="161" t="str">
        <f t="shared" si="20"/>
        <v/>
      </c>
      <c r="H249" s="161" t="str">
        <f t="shared" si="21"/>
        <v/>
      </c>
      <c r="I249" s="161" t="str">
        <f t="shared" si="19"/>
        <v/>
      </c>
      <c r="J249" s="25" t="str">
        <f t="shared" si="18"/>
        <v/>
      </c>
    </row>
    <row r="250" spans="2:10" ht="13.7" customHeight="1" x14ac:dyDescent="0.2">
      <c r="B250" s="22">
        <f t="shared" si="17"/>
        <v>241</v>
      </c>
      <c r="C250" s="32"/>
      <c r="D250" s="24"/>
      <c r="E250" s="31"/>
      <c r="F250" s="31"/>
      <c r="G250" s="161" t="str">
        <f t="shared" si="20"/>
        <v/>
      </c>
      <c r="H250" s="161" t="str">
        <f t="shared" si="21"/>
        <v/>
      </c>
      <c r="I250" s="161" t="str">
        <f t="shared" si="19"/>
        <v/>
      </c>
      <c r="J250" s="25" t="str">
        <f t="shared" si="18"/>
        <v/>
      </c>
    </row>
    <row r="251" spans="2:10" ht="13.7" customHeight="1" x14ac:dyDescent="0.2">
      <c r="B251" s="22">
        <f t="shared" si="17"/>
        <v>242</v>
      </c>
      <c r="C251" s="32"/>
      <c r="D251" s="24"/>
      <c r="E251" s="31"/>
      <c r="F251" s="31"/>
      <c r="G251" s="161" t="str">
        <f t="shared" si="20"/>
        <v/>
      </c>
      <c r="H251" s="161" t="str">
        <f t="shared" si="21"/>
        <v/>
      </c>
      <c r="I251" s="161" t="str">
        <f t="shared" si="19"/>
        <v/>
      </c>
      <c r="J251" s="25" t="str">
        <f t="shared" si="18"/>
        <v/>
      </c>
    </row>
    <row r="252" spans="2:10" ht="13.7" customHeight="1" x14ac:dyDescent="0.2">
      <c r="B252" s="22">
        <f t="shared" si="17"/>
        <v>243</v>
      </c>
      <c r="C252" s="32"/>
      <c r="D252" s="24"/>
      <c r="E252" s="31"/>
      <c r="F252" s="31"/>
      <c r="G252" s="161" t="str">
        <f t="shared" si="20"/>
        <v/>
      </c>
      <c r="H252" s="161" t="str">
        <f t="shared" si="21"/>
        <v/>
      </c>
      <c r="I252" s="161" t="str">
        <f t="shared" si="19"/>
        <v/>
      </c>
      <c r="J252" s="25" t="str">
        <f t="shared" si="18"/>
        <v/>
      </c>
    </row>
    <row r="253" spans="2:10" ht="13.7" customHeight="1" x14ac:dyDescent="0.2">
      <c r="B253" s="22">
        <f t="shared" si="17"/>
        <v>244</v>
      </c>
      <c r="C253" s="32"/>
      <c r="D253" s="24"/>
      <c r="E253" s="31"/>
      <c r="F253" s="31"/>
      <c r="G253" s="161" t="str">
        <f t="shared" si="20"/>
        <v/>
      </c>
      <c r="H253" s="161" t="str">
        <f t="shared" si="21"/>
        <v/>
      </c>
      <c r="I253" s="161" t="str">
        <f t="shared" si="19"/>
        <v/>
      </c>
      <c r="J253" s="25" t="str">
        <f t="shared" si="18"/>
        <v/>
      </c>
    </row>
    <row r="254" spans="2:10" ht="13.7" customHeight="1" x14ac:dyDescent="0.2">
      <c r="B254" s="22">
        <f t="shared" si="17"/>
        <v>245</v>
      </c>
      <c r="C254" s="32"/>
      <c r="D254" s="24"/>
      <c r="E254" s="31"/>
      <c r="F254" s="31"/>
      <c r="G254" s="161" t="str">
        <f t="shared" si="20"/>
        <v/>
      </c>
      <c r="H254" s="161" t="str">
        <f t="shared" si="21"/>
        <v/>
      </c>
      <c r="I254" s="161" t="str">
        <f t="shared" si="19"/>
        <v/>
      </c>
      <c r="J254" s="25" t="str">
        <f t="shared" si="18"/>
        <v/>
      </c>
    </row>
    <row r="255" spans="2:10" ht="13.7" customHeight="1" x14ac:dyDescent="0.2">
      <c r="B255" s="22">
        <f t="shared" si="17"/>
        <v>246</v>
      </c>
      <c r="C255" s="32"/>
      <c r="D255" s="24"/>
      <c r="E255" s="31"/>
      <c r="F255" s="31"/>
      <c r="G255" s="161" t="str">
        <f t="shared" si="20"/>
        <v/>
      </c>
      <c r="H255" s="161" t="str">
        <f t="shared" si="21"/>
        <v/>
      </c>
      <c r="I255" s="161" t="str">
        <f t="shared" si="19"/>
        <v/>
      </c>
      <c r="J255" s="25" t="str">
        <f t="shared" si="18"/>
        <v/>
      </c>
    </row>
    <row r="256" spans="2:10" ht="13.7" customHeight="1" x14ac:dyDescent="0.2">
      <c r="B256" s="22">
        <f t="shared" si="17"/>
        <v>247</v>
      </c>
      <c r="C256" s="32"/>
      <c r="D256" s="24"/>
      <c r="E256" s="31"/>
      <c r="F256" s="31"/>
      <c r="G256" s="161" t="str">
        <f t="shared" si="20"/>
        <v/>
      </c>
      <c r="H256" s="161" t="str">
        <f t="shared" si="21"/>
        <v/>
      </c>
      <c r="I256" s="161" t="str">
        <f t="shared" si="19"/>
        <v/>
      </c>
      <c r="J256" s="25" t="str">
        <f t="shared" si="18"/>
        <v/>
      </c>
    </row>
    <row r="257" spans="2:10" ht="13.7" customHeight="1" x14ac:dyDescent="0.2">
      <c r="B257" s="22">
        <f t="shared" si="17"/>
        <v>248</v>
      </c>
      <c r="C257" s="32"/>
      <c r="D257" s="24"/>
      <c r="E257" s="31"/>
      <c r="F257" s="31"/>
      <c r="G257" s="161" t="str">
        <f t="shared" si="20"/>
        <v/>
      </c>
      <c r="H257" s="161" t="str">
        <f t="shared" si="21"/>
        <v/>
      </c>
      <c r="I257" s="161" t="str">
        <f t="shared" si="19"/>
        <v/>
      </c>
      <c r="J257" s="25" t="str">
        <f t="shared" si="18"/>
        <v/>
      </c>
    </row>
    <row r="258" spans="2:10" ht="13.7" customHeight="1" x14ac:dyDescent="0.2">
      <c r="B258" s="22">
        <f t="shared" si="17"/>
        <v>249</v>
      </c>
      <c r="C258" s="32"/>
      <c r="D258" s="24"/>
      <c r="E258" s="31"/>
      <c r="F258" s="31"/>
      <c r="G258" s="161" t="str">
        <f t="shared" si="20"/>
        <v/>
      </c>
      <c r="H258" s="161" t="str">
        <f t="shared" si="21"/>
        <v/>
      </c>
      <c r="I258" s="161" t="str">
        <f t="shared" si="19"/>
        <v/>
      </c>
      <c r="J258" s="25" t="str">
        <f t="shared" si="18"/>
        <v/>
      </c>
    </row>
    <row r="259" spans="2:10" ht="13.7" customHeight="1" x14ac:dyDescent="0.2">
      <c r="B259" s="22">
        <f t="shared" si="17"/>
        <v>250</v>
      </c>
      <c r="C259" s="32"/>
      <c r="D259" s="24"/>
      <c r="E259" s="31"/>
      <c r="F259" s="31"/>
      <c r="G259" s="161" t="str">
        <f t="shared" si="20"/>
        <v/>
      </c>
      <c r="H259" s="161" t="str">
        <f t="shared" si="21"/>
        <v/>
      </c>
      <c r="I259" s="161" t="str">
        <f t="shared" si="19"/>
        <v/>
      </c>
      <c r="J259" s="25" t="str">
        <f t="shared" si="18"/>
        <v/>
      </c>
    </row>
    <row r="260" spans="2:10" ht="13.7" customHeight="1" x14ac:dyDescent="0.2">
      <c r="B260" s="22">
        <f t="shared" si="17"/>
        <v>251</v>
      </c>
      <c r="C260" s="32"/>
      <c r="D260" s="24"/>
      <c r="E260" s="31"/>
      <c r="F260" s="31"/>
      <c r="G260" s="161" t="str">
        <f t="shared" si="20"/>
        <v/>
      </c>
      <c r="H260" s="161" t="str">
        <f t="shared" si="21"/>
        <v/>
      </c>
      <c r="I260" s="161" t="str">
        <f t="shared" si="19"/>
        <v/>
      </c>
      <c r="J260" s="25" t="str">
        <f t="shared" si="18"/>
        <v/>
      </c>
    </row>
    <row r="261" spans="2:10" ht="13.7" customHeight="1" x14ac:dyDescent="0.2">
      <c r="B261" s="22">
        <f t="shared" si="17"/>
        <v>252</v>
      </c>
      <c r="C261" s="32"/>
      <c r="D261" s="24"/>
      <c r="E261" s="31"/>
      <c r="F261" s="31"/>
      <c r="G261" s="161" t="str">
        <f t="shared" si="20"/>
        <v/>
      </c>
      <c r="H261" s="161" t="str">
        <f t="shared" si="21"/>
        <v/>
      </c>
      <c r="I261" s="161" t="str">
        <f t="shared" si="19"/>
        <v/>
      </c>
      <c r="J261" s="25" t="str">
        <f t="shared" si="18"/>
        <v/>
      </c>
    </row>
    <row r="262" spans="2:10" ht="13.7" customHeight="1" x14ac:dyDescent="0.2">
      <c r="B262" s="22">
        <f t="shared" si="17"/>
        <v>253</v>
      </c>
      <c r="C262" s="32"/>
      <c r="D262" s="24"/>
      <c r="E262" s="31"/>
      <c r="F262" s="31"/>
      <c r="G262" s="161" t="str">
        <f t="shared" si="20"/>
        <v/>
      </c>
      <c r="H262" s="161" t="str">
        <f t="shared" si="21"/>
        <v/>
      </c>
      <c r="I262" s="161" t="str">
        <f t="shared" si="19"/>
        <v/>
      </c>
      <c r="J262" s="25" t="str">
        <f t="shared" si="18"/>
        <v/>
      </c>
    </row>
    <row r="263" spans="2:10" ht="13.7" customHeight="1" x14ac:dyDescent="0.2">
      <c r="B263" s="22">
        <f t="shared" si="17"/>
        <v>254</v>
      </c>
      <c r="C263" s="32"/>
      <c r="D263" s="24"/>
      <c r="E263" s="31"/>
      <c r="F263" s="31"/>
      <c r="G263" s="161" t="str">
        <f t="shared" si="20"/>
        <v/>
      </c>
      <c r="H263" s="161" t="str">
        <f t="shared" si="21"/>
        <v/>
      </c>
      <c r="I263" s="161" t="str">
        <f t="shared" si="19"/>
        <v/>
      </c>
      <c r="J263" s="25" t="str">
        <f t="shared" si="18"/>
        <v/>
      </c>
    </row>
    <row r="264" spans="2:10" ht="13.7" customHeight="1" x14ac:dyDescent="0.2">
      <c r="B264" s="22">
        <f t="shared" si="17"/>
        <v>255</v>
      </c>
      <c r="C264" s="32"/>
      <c r="D264" s="24"/>
      <c r="E264" s="31"/>
      <c r="F264" s="31"/>
      <c r="G264" s="161" t="str">
        <f t="shared" si="20"/>
        <v/>
      </c>
      <c r="H264" s="161" t="str">
        <f t="shared" si="21"/>
        <v/>
      </c>
      <c r="I264" s="161" t="str">
        <f t="shared" si="19"/>
        <v/>
      </c>
      <c r="J264" s="25" t="str">
        <f t="shared" si="18"/>
        <v/>
      </c>
    </row>
    <row r="265" spans="2:10" ht="13.7" customHeight="1" x14ac:dyDescent="0.2">
      <c r="B265" s="22">
        <f t="shared" ref="B265:B277" si="22">B264+1</f>
        <v>256</v>
      </c>
      <c r="C265" s="32"/>
      <c r="D265" s="24"/>
      <c r="E265" s="31"/>
      <c r="F265" s="31"/>
      <c r="G265" s="161" t="str">
        <f t="shared" si="20"/>
        <v/>
      </c>
      <c r="H265" s="161" t="str">
        <f t="shared" si="21"/>
        <v/>
      </c>
      <c r="I265" s="161" t="str">
        <f t="shared" si="19"/>
        <v/>
      </c>
      <c r="J265" s="25" t="str">
        <f t="shared" ref="J265:J277" si="23">IF(ISBLANK(F265),"",IF(D265="ALI",IF(H265="L",7,IF(H265="A",10,15)),IF(D265="AIE",IF(H265="L",5,IF(H265="A",7,10)),IF(OR(D265="SE",D265="SEC"),IF(H265="L",4,IF(H265="A",5,7)),IF(OR(D265="EE",D265="EEC",D265="CE",D265="CEC"),IF(H265="L",3,IF(H265="A",4,6)))))))</f>
        <v/>
      </c>
    </row>
    <row r="266" spans="2:10" ht="13.7" customHeight="1" x14ac:dyDescent="0.2">
      <c r="B266" s="22">
        <f t="shared" si="22"/>
        <v>257</v>
      </c>
      <c r="C266" s="32"/>
      <c r="D266" s="24"/>
      <c r="E266" s="31"/>
      <c r="F266" s="31"/>
      <c r="G266" s="161" t="str">
        <f t="shared" si="20"/>
        <v/>
      </c>
      <c r="H266" s="161" t="str">
        <f t="shared" si="21"/>
        <v/>
      </c>
      <c r="I266" s="161" t="str">
        <f t="shared" ref="I266:I277" si="24">IF(H266="L","Baixa",IF(H266="A","Média",IF(H266="","","Alta")))</f>
        <v/>
      </c>
      <c r="J266" s="25" t="str">
        <f t="shared" si="23"/>
        <v/>
      </c>
    </row>
    <row r="267" spans="2:10" ht="13.7" customHeight="1" x14ac:dyDescent="0.2">
      <c r="B267" s="22">
        <f t="shared" si="22"/>
        <v>258</v>
      </c>
      <c r="C267" s="32"/>
      <c r="D267" s="24"/>
      <c r="E267" s="31"/>
      <c r="F267" s="31"/>
      <c r="G267" s="161" t="str">
        <f t="shared" si="20"/>
        <v/>
      </c>
      <c r="H267" s="161" t="str">
        <f t="shared" si="21"/>
        <v/>
      </c>
      <c r="I267" s="161" t="str">
        <f t="shared" si="24"/>
        <v/>
      </c>
      <c r="J267" s="25" t="str">
        <f t="shared" si="23"/>
        <v/>
      </c>
    </row>
    <row r="268" spans="2:10" ht="13.7" customHeight="1" x14ac:dyDescent="0.2">
      <c r="B268" s="22">
        <f t="shared" si="22"/>
        <v>259</v>
      </c>
      <c r="C268" s="32"/>
      <c r="D268" s="24"/>
      <c r="E268" s="31"/>
      <c r="F268" s="31"/>
      <c r="G268" s="161" t="str">
        <f t="shared" si="20"/>
        <v/>
      </c>
      <c r="H268" s="161" t="str">
        <f t="shared" si="21"/>
        <v/>
      </c>
      <c r="I268" s="161" t="str">
        <f t="shared" si="24"/>
        <v/>
      </c>
      <c r="J268" s="25" t="str">
        <f t="shared" si="23"/>
        <v/>
      </c>
    </row>
    <row r="269" spans="2:10" ht="13.7" customHeight="1" x14ac:dyDescent="0.2">
      <c r="B269" s="22">
        <f t="shared" si="22"/>
        <v>260</v>
      </c>
      <c r="C269" s="32"/>
      <c r="D269" s="24"/>
      <c r="E269" s="31"/>
      <c r="F269" s="31"/>
      <c r="G269" s="161" t="str">
        <f t="shared" si="20"/>
        <v/>
      </c>
      <c r="H269" s="161" t="str">
        <f t="shared" si="21"/>
        <v/>
      </c>
      <c r="I269" s="161" t="str">
        <f t="shared" si="24"/>
        <v/>
      </c>
      <c r="J269" s="25" t="str">
        <f t="shared" si="23"/>
        <v/>
      </c>
    </row>
    <row r="270" spans="2:10" ht="13.7" customHeight="1" x14ac:dyDescent="0.2">
      <c r="B270" s="22">
        <f t="shared" si="22"/>
        <v>261</v>
      </c>
      <c r="C270" s="32"/>
      <c r="D270" s="24"/>
      <c r="E270" s="31"/>
      <c r="F270" s="31"/>
      <c r="G270" s="161" t="str">
        <f t="shared" si="20"/>
        <v/>
      </c>
      <c r="H270" s="161" t="str">
        <f t="shared" si="21"/>
        <v/>
      </c>
      <c r="I270" s="161" t="str">
        <f t="shared" si="24"/>
        <v/>
      </c>
      <c r="J270" s="25" t="str">
        <f t="shared" si="23"/>
        <v/>
      </c>
    </row>
    <row r="271" spans="2:10" ht="13.7" customHeight="1" x14ac:dyDescent="0.2">
      <c r="B271" s="22">
        <f t="shared" si="22"/>
        <v>262</v>
      </c>
      <c r="C271" s="32"/>
      <c r="D271" s="24"/>
      <c r="E271" s="31"/>
      <c r="F271" s="31"/>
      <c r="G271" s="161" t="str">
        <f t="shared" si="20"/>
        <v/>
      </c>
      <c r="H271" s="161" t="str">
        <f t="shared" si="21"/>
        <v/>
      </c>
      <c r="I271" s="161" t="str">
        <f t="shared" si="24"/>
        <v/>
      </c>
      <c r="J271" s="25" t="str">
        <f t="shared" si="23"/>
        <v/>
      </c>
    </row>
    <row r="272" spans="2:10" ht="13.7" customHeight="1" x14ac:dyDescent="0.2">
      <c r="B272" s="22">
        <f t="shared" si="22"/>
        <v>263</v>
      </c>
      <c r="C272" s="32"/>
      <c r="D272" s="24"/>
      <c r="E272" s="31"/>
      <c r="F272" s="31"/>
      <c r="G272" s="161" t="str">
        <f t="shared" si="20"/>
        <v/>
      </c>
      <c r="H272" s="161" t="str">
        <f t="shared" si="21"/>
        <v/>
      </c>
      <c r="I272" s="161" t="str">
        <f t="shared" si="24"/>
        <v/>
      </c>
      <c r="J272" s="25" t="str">
        <f t="shared" si="23"/>
        <v/>
      </c>
    </row>
    <row r="273" spans="2:10" ht="13.7" customHeight="1" x14ac:dyDescent="0.2">
      <c r="B273" s="22">
        <f t="shared" si="22"/>
        <v>264</v>
      </c>
      <c r="C273" s="32"/>
      <c r="D273" s="24"/>
      <c r="E273" s="31"/>
      <c r="F273" s="31"/>
      <c r="G273" s="161" t="str">
        <f t="shared" si="20"/>
        <v/>
      </c>
      <c r="H273" s="161" t="str">
        <f t="shared" si="21"/>
        <v/>
      </c>
      <c r="I273" s="161" t="str">
        <f t="shared" si="24"/>
        <v/>
      </c>
      <c r="J273" s="25" t="str">
        <f t="shared" si="23"/>
        <v/>
      </c>
    </row>
    <row r="274" spans="2:10" ht="13.7" customHeight="1" x14ac:dyDescent="0.2">
      <c r="B274" s="22">
        <f t="shared" si="22"/>
        <v>265</v>
      </c>
      <c r="C274" s="32"/>
      <c r="D274" s="24"/>
      <c r="E274" s="31"/>
      <c r="F274" s="31"/>
      <c r="G274" s="161" t="str">
        <f t="shared" si="20"/>
        <v/>
      </c>
      <c r="H274" s="161" t="str">
        <f t="shared" si="21"/>
        <v/>
      </c>
      <c r="I274" s="161" t="str">
        <f t="shared" si="24"/>
        <v/>
      </c>
      <c r="J274" s="25" t="str">
        <f t="shared" si="23"/>
        <v/>
      </c>
    </row>
    <row r="275" spans="2:10" ht="13.7" customHeight="1" x14ac:dyDescent="0.2">
      <c r="B275" s="22">
        <f t="shared" si="22"/>
        <v>266</v>
      </c>
      <c r="C275" s="32"/>
      <c r="D275" s="24"/>
      <c r="E275" s="31"/>
      <c r="F275" s="31"/>
      <c r="G275" s="161" t="str">
        <f t="shared" si="20"/>
        <v/>
      </c>
      <c r="H275" s="161" t="str">
        <f t="shared" si="21"/>
        <v/>
      </c>
      <c r="I275" s="161" t="str">
        <f t="shared" si="24"/>
        <v/>
      </c>
      <c r="J275" s="25" t="str">
        <f t="shared" si="23"/>
        <v/>
      </c>
    </row>
    <row r="276" spans="2:10" ht="13.7" customHeight="1" x14ac:dyDescent="0.2">
      <c r="B276" s="22">
        <f t="shared" si="22"/>
        <v>267</v>
      </c>
      <c r="C276" s="32"/>
      <c r="D276" s="24"/>
      <c r="E276" s="31"/>
      <c r="F276" s="31"/>
      <c r="G276" s="161" t="str">
        <f t="shared" si="20"/>
        <v/>
      </c>
      <c r="H276" s="161" t="str">
        <f t="shared" si="21"/>
        <v/>
      </c>
      <c r="I276" s="161" t="str">
        <f t="shared" si="24"/>
        <v/>
      </c>
      <c r="J276" s="25" t="str">
        <f t="shared" si="23"/>
        <v/>
      </c>
    </row>
    <row r="277" spans="2:10" ht="13.7" customHeight="1" x14ac:dyDescent="0.2">
      <c r="B277" s="22">
        <f t="shared" si="22"/>
        <v>268</v>
      </c>
      <c r="C277" s="32"/>
      <c r="D277" s="24"/>
      <c r="E277" s="31"/>
      <c r="F277" s="31"/>
      <c r="G277" s="161" t="str">
        <f>CONCATENATE(D277,H277)</f>
        <v/>
      </c>
      <c r="H277" s="161" t="str">
        <f>IF(ISBLANK(F277),"",IF(OR(D277="EE",D277="EEC"),IF(F277&gt;=3,IF(E277&gt;=5,"H","A"),IF(F277&gt;=2,IF(E277&gt;=16,"H",IF(E277&lt;=4,"L","A")),IF(E277&lt;=15,"L","A"))),IF(OR(D277="SE",D277="CE",D277="CEC",D277="SEC"),IF(F277&gt;=4,IF(E277&gt;=6,"H","A"),IF(F277&gt;=2,IF(E277&gt;=20,"H",IF(E277&lt;=5,"L","A")),IF(E277&lt;=19,"L","A"))),IF(OR(D277="ALI",D277="AIE"),IF(F277&gt;=6,IF(E277&gt;=20,"H","A"),IF(F277&gt;=2,IF(E277&gt;=51,"H",IF(E277&lt;=19,"L","A")),IF(E277&lt;=50,"L","A")))))))</f>
        <v/>
      </c>
      <c r="I277" s="161" t="str">
        <f t="shared" si="24"/>
        <v/>
      </c>
      <c r="J277" s="25" t="str">
        <f t="shared" si="23"/>
        <v/>
      </c>
    </row>
  </sheetData>
  <mergeCells count="8">
    <mergeCell ref="B2:B4"/>
    <mergeCell ref="C2:F4"/>
    <mergeCell ref="I2:J2"/>
    <mergeCell ref="I4:J4"/>
    <mergeCell ref="K66:Q67"/>
    <mergeCell ref="B6:J6"/>
    <mergeCell ref="D7:D8"/>
    <mergeCell ref="E7:J8"/>
  </mergeCells>
  <phoneticPr fontId="25" type="noConversion"/>
  <dataValidations count="2">
    <dataValidation allowBlank="1" showInputMessage="1" showErrorMessage="1" promptTitle="Descrever o código gerado no TQC" prompt="Insira o código sequencial gerdao pelo sistema TQC, contendo 4 números." sqref="I2">
      <formula1>0</formula1>
      <formula2>0</formula2>
    </dataValidation>
    <dataValidation allowBlank="1" showInputMessage="1" showErrorMessage="1" promptTitle="Escrever o título do formulário" prompt="Escrever o título do formulário igual ao texto escrito no campo propriedade no TQC." sqref="C2">
      <formula1>0</formula1>
      <formula2>0</formula2>
    </dataValidation>
  </dataValidations>
  <printOptions horizontalCentered="1"/>
  <pageMargins left="0.78740157480314965" right="0.78740157480314965" top="0.55118110236220474" bottom="0.59055118110236227" header="0.31496062992125984" footer="0.31496062992125984"/>
  <pageSetup paperSize="9" firstPageNumber="0" orientation="landscape" horizontalDpi="300" verticalDpi="300" r:id="rId1"/>
  <headerFooter alignWithMargins="0">
    <oddFooter>&amp;CPágina &amp;P&amp;Rproposta de PPF.xls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H75"/>
  <sheetViews>
    <sheetView zoomScaleSheetLayoutView="100" workbookViewId="0">
      <selection activeCell="E34" sqref="E34"/>
    </sheetView>
  </sheetViews>
  <sheetFormatPr defaultColWidth="11.7109375" defaultRowHeight="12.75" x14ac:dyDescent="0.2"/>
  <cols>
    <col min="1" max="1" width="1.5703125" customWidth="1"/>
    <col min="2" max="2" width="11.42578125" customWidth="1"/>
    <col min="3" max="3" width="12.85546875" customWidth="1"/>
    <col min="4" max="4" width="11.7109375" customWidth="1"/>
    <col min="5" max="5" width="24.5703125" customWidth="1"/>
    <col min="6" max="6" width="0" hidden="1" customWidth="1"/>
    <col min="7" max="7" width="11.7109375" customWidth="1"/>
    <col min="8" max="8" width="9.7109375" customWidth="1"/>
  </cols>
  <sheetData>
    <row r="1" spans="1:8" x14ac:dyDescent="0.2">
      <c r="B1" s="247"/>
      <c r="C1" s="247"/>
      <c r="D1" s="247"/>
      <c r="E1" s="247"/>
      <c r="F1" s="247"/>
      <c r="G1" s="247"/>
      <c r="H1" s="247"/>
    </row>
    <row r="2" spans="1:8" s="1" customFormat="1" ht="12.75" customHeight="1" x14ac:dyDescent="0.2">
      <c r="B2" s="229"/>
      <c r="C2" s="248" t="s">
        <v>0</v>
      </c>
      <c r="D2" s="248"/>
      <c r="E2" s="248"/>
      <c r="F2" s="248"/>
      <c r="G2" s="249"/>
      <c r="H2" s="249"/>
    </row>
    <row r="3" spans="1:8" s="1" customFormat="1" x14ac:dyDescent="0.2">
      <c r="B3" s="229"/>
      <c r="C3" s="248"/>
      <c r="D3" s="248"/>
      <c r="E3" s="248"/>
      <c r="F3" s="248"/>
      <c r="G3" s="15"/>
      <c r="H3" s="2"/>
    </row>
    <row r="4" spans="1:8" s="1" customFormat="1" ht="26.25" customHeight="1" x14ac:dyDescent="0.2">
      <c r="B4" s="229"/>
      <c r="C4" s="248"/>
      <c r="D4" s="248"/>
      <c r="E4" s="248"/>
      <c r="F4" s="248"/>
      <c r="G4" s="234" t="s">
        <v>216</v>
      </c>
      <c r="H4" s="234"/>
    </row>
    <row r="5" spans="1:8" s="1" customFormat="1" x14ac:dyDescent="0.2">
      <c r="B5" s="250"/>
      <c r="C5" s="250"/>
      <c r="D5" s="250"/>
      <c r="E5" s="250"/>
      <c r="F5" s="250"/>
      <c r="G5" s="250"/>
      <c r="H5" s="250"/>
    </row>
    <row r="6" spans="1:8" ht="22.5" customHeight="1" x14ac:dyDescent="0.2">
      <c r="B6" s="244" t="s">
        <v>47</v>
      </c>
      <c r="C6" s="244"/>
      <c r="D6" s="244"/>
      <c r="E6" s="244"/>
      <c r="F6" s="244"/>
      <c r="G6" s="244"/>
      <c r="H6" s="244"/>
    </row>
    <row r="7" spans="1:8" ht="15" x14ac:dyDescent="0.2">
      <c r="A7" s="17"/>
      <c r="B7" s="245" t="str">
        <f>CONCATENATE("Projeto  : ",NomeProjeto)</f>
        <v xml:space="preserve">Projeto  : </v>
      </c>
      <c r="C7" s="245"/>
      <c r="D7" s="245"/>
      <c r="E7" s="245"/>
      <c r="F7" s="245"/>
      <c r="G7" s="245"/>
      <c r="H7" s="245"/>
    </row>
    <row r="8" spans="1:8" ht="15" x14ac:dyDescent="0.2">
      <c r="A8" s="17"/>
      <c r="B8" s="246" t="str">
        <f>CONCATENATE("Responsável : ",Responsavel)</f>
        <v xml:space="preserve">Responsável : </v>
      </c>
      <c r="C8" s="246"/>
      <c r="D8" s="246"/>
      <c r="E8" s="246"/>
      <c r="F8" s="246"/>
      <c r="G8" s="246"/>
      <c r="H8" s="246"/>
    </row>
    <row r="9" spans="1:8" ht="15" x14ac:dyDescent="0.2">
      <c r="A9" s="17"/>
      <c r="B9" s="33"/>
      <c r="C9" s="17"/>
      <c r="D9" s="17"/>
      <c r="E9" s="17"/>
      <c r="F9" s="17"/>
      <c r="G9" s="17"/>
      <c r="H9" s="34"/>
    </row>
    <row r="10" spans="1:8" x14ac:dyDescent="0.2">
      <c r="A10" s="11"/>
      <c r="B10" s="35"/>
      <c r="C10" s="36"/>
      <c r="D10" s="36"/>
      <c r="E10" s="36"/>
      <c r="F10" s="36"/>
      <c r="G10" s="36"/>
      <c r="H10" s="37"/>
    </row>
    <row r="11" spans="1:8" x14ac:dyDescent="0.2">
      <c r="A11" s="11"/>
      <c r="B11" s="35"/>
      <c r="C11" s="38" t="s">
        <v>48</v>
      </c>
      <c r="D11" s="39"/>
      <c r="E11" s="39"/>
      <c r="F11" s="39"/>
      <c r="G11" s="23" t="s">
        <v>49</v>
      </c>
      <c r="H11" s="37"/>
    </row>
    <row r="12" spans="1:8" x14ac:dyDescent="0.2">
      <c r="A12" s="11"/>
      <c r="B12" s="35"/>
      <c r="C12" s="40" t="s">
        <v>50</v>
      </c>
      <c r="D12" s="41"/>
      <c r="E12" s="41"/>
      <c r="F12" s="42"/>
      <c r="G12" s="43">
        <v>5</v>
      </c>
      <c r="H12" s="37"/>
    </row>
    <row r="13" spans="1:8" x14ac:dyDescent="0.2">
      <c r="A13" s="11"/>
      <c r="B13" s="35"/>
      <c r="C13" s="44" t="s">
        <v>51</v>
      </c>
      <c r="D13" s="36"/>
      <c r="E13" s="36"/>
      <c r="F13" s="45"/>
      <c r="G13" s="43">
        <v>5</v>
      </c>
      <c r="H13" s="37"/>
    </row>
    <row r="14" spans="1:8" x14ac:dyDescent="0.2">
      <c r="A14" s="11"/>
      <c r="B14" s="35"/>
      <c r="C14" s="44" t="s">
        <v>52</v>
      </c>
      <c r="D14" s="36"/>
      <c r="E14" s="36"/>
      <c r="F14" s="45"/>
      <c r="G14" s="43">
        <v>5</v>
      </c>
      <c r="H14" s="37"/>
    </row>
    <row r="15" spans="1:8" x14ac:dyDescent="0.2">
      <c r="A15" s="11"/>
      <c r="B15" s="35"/>
      <c r="C15" s="44" t="s">
        <v>53</v>
      </c>
      <c r="D15" s="36"/>
      <c r="E15" s="36"/>
      <c r="F15" s="45"/>
      <c r="G15" s="43">
        <v>5</v>
      </c>
      <c r="H15" s="37"/>
    </row>
    <row r="16" spans="1:8" x14ac:dyDescent="0.2">
      <c r="A16" s="11"/>
      <c r="B16" s="35"/>
      <c r="C16" s="44" t="s">
        <v>54</v>
      </c>
      <c r="D16" s="36"/>
      <c r="E16" s="36"/>
      <c r="F16" s="45"/>
      <c r="G16" s="43">
        <v>5</v>
      </c>
      <c r="H16" s="37"/>
    </row>
    <row r="17" spans="1:8" x14ac:dyDescent="0.2">
      <c r="A17" s="11"/>
      <c r="B17" s="35"/>
      <c r="C17" s="44" t="s">
        <v>55</v>
      </c>
      <c r="D17" s="36"/>
      <c r="E17" s="36"/>
      <c r="F17" s="45"/>
      <c r="G17" s="43">
        <v>5</v>
      </c>
      <c r="H17" s="37"/>
    </row>
    <row r="18" spans="1:8" x14ac:dyDescent="0.2">
      <c r="A18" s="11"/>
      <c r="B18" s="35"/>
      <c r="C18" s="44" t="s">
        <v>56</v>
      </c>
      <c r="D18" s="36"/>
      <c r="E18" s="36"/>
      <c r="F18" s="45"/>
      <c r="G18" s="43">
        <v>5</v>
      </c>
      <c r="H18" s="37"/>
    </row>
    <row r="19" spans="1:8" x14ac:dyDescent="0.2">
      <c r="A19" s="11"/>
      <c r="B19" s="35"/>
      <c r="C19" s="44" t="s">
        <v>57</v>
      </c>
      <c r="D19" s="36"/>
      <c r="E19" s="36"/>
      <c r="F19" s="45"/>
      <c r="G19" s="43">
        <v>5</v>
      </c>
      <c r="H19" s="37"/>
    </row>
    <row r="20" spans="1:8" x14ac:dyDescent="0.2">
      <c r="A20" s="11"/>
      <c r="B20" s="35"/>
      <c r="C20" s="44" t="s">
        <v>58</v>
      </c>
      <c r="D20" s="36"/>
      <c r="E20" s="36"/>
      <c r="F20" s="45"/>
      <c r="G20" s="43">
        <v>5</v>
      </c>
      <c r="H20" s="37"/>
    </row>
    <row r="21" spans="1:8" x14ac:dyDescent="0.2">
      <c r="A21" s="11"/>
      <c r="B21" s="35"/>
      <c r="C21" s="44" t="s">
        <v>59</v>
      </c>
      <c r="D21" s="36"/>
      <c r="E21" s="36"/>
      <c r="F21" s="45"/>
      <c r="G21" s="43">
        <v>5</v>
      </c>
      <c r="H21" s="37"/>
    </row>
    <row r="22" spans="1:8" x14ac:dyDescent="0.2">
      <c r="A22" s="11"/>
      <c r="B22" s="35"/>
      <c r="C22" s="44" t="s">
        <v>60</v>
      </c>
      <c r="D22" s="36"/>
      <c r="E22" s="36"/>
      <c r="F22" s="45"/>
      <c r="G22" s="43">
        <v>5</v>
      </c>
      <c r="H22" s="37"/>
    </row>
    <row r="23" spans="1:8" x14ac:dyDescent="0.2">
      <c r="A23" s="11"/>
      <c r="B23" s="35"/>
      <c r="C23" s="44" t="s">
        <v>61</v>
      </c>
      <c r="D23" s="36"/>
      <c r="E23" s="36"/>
      <c r="F23" s="45"/>
      <c r="G23" s="43">
        <v>5</v>
      </c>
      <c r="H23" s="37"/>
    </row>
    <row r="24" spans="1:8" x14ac:dyDescent="0.2">
      <c r="A24" s="11"/>
      <c r="B24" s="35"/>
      <c r="C24" s="44" t="s">
        <v>62</v>
      </c>
      <c r="D24" s="36"/>
      <c r="E24" s="36"/>
      <c r="F24" s="45"/>
      <c r="G24" s="43">
        <v>5</v>
      </c>
      <c r="H24" s="37"/>
    </row>
    <row r="25" spans="1:8" x14ac:dyDescent="0.2">
      <c r="A25" s="11"/>
      <c r="B25" s="35"/>
      <c r="C25" s="46" t="s">
        <v>63</v>
      </c>
      <c r="D25" s="47"/>
      <c r="E25" s="47"/>
      <c r="F25" s="48"/>
      <c r="G25" s="49">
        <v>5</v>
      </c>
      <c r="H25" s="37"/>
    </row>
    <row r="26" spans="1:8" x14ac:dyDescent="0.2">
      <c r="A26" s="11"/>
      <c r="B26" s="35"/>
      <c r="C26" s="36"/>
      <c r="D26" s="36"/>
      <c r="E26" s="36"/>
      <c r="F26" s="36"/>
      <c r="G26" s="36"/>
      <c r="H26" s="37"/>
    </row>
    <row r="27" spans="1:8" x14ac:dyDescent="0.2">
      <c r="A27" s="11"/>
      <c r="B27" s="35"/>
      <c r="C27" s="36" t="s">
        <v>64</v>
      </c>
      <c r="D27" s="36"/>
      <c r="E27" s="36"/>
      <c r="F27" s="36"/>
      <c r="G27" s="50">
        <f>SUM(G12:G25)</f>
        <v>70</v>
      </c>
      <c r="H27" s="37"/>
    </row>
    <row r="28" spans="1:8" x14ac:dyDescent="0.2">
      <c r="A28" s="11"/>
      <c r="B28" s="35"/>
      <c r="C28" s="36" t="s">
        <v>65</v>
      </c>
      <c r="D28" s="36"/>
      <c r="E28" s="36"/>
      <c r="F28" s="36"/>
      <c r="G28" s="51">
        <f>(G27*0.01)+0.65</f>
        <v>1.35</v>
      </c>
      <c r="H28" s="37"/>
    </row>
    <row r="29" spans="1:8" x14ac:dyDescent="0.2">
      <c r="A29" s="11"/>
      <c r="B29" s="52"/>
      <c r="C29" s="53"/>
      <c r="D29" s="53"/>
      <c r="E29" s="53"/>
      <c r="F29" s="53"/>
      <c r="G29" s="53"/>
      <c r="H29" s="54"/>
    </row>
    <row r="30" spans="1:8" x14ac:dyDescent="0.2">
      <c r="A30" s="11"/>
      <c r="B30" s="11"/>
      <c r="C30" s="11"/>
      <c r="D30" s="11"/>
      <c r="E30" s="11"/>
      <c r="F30" s="11"/>
      <c r="G30" s="11"/>
      <c r="H30" s="36"/>
    </row>
    <row r="75" spans="3:6" x14ac:dyDescent="0.2">
      <c r="C75" t="s">
        <v>66</v>
      </c>
      <c r="E75">
        <v>10</v>
      </c>
      <c r="F75">
        <v>2</v>
      </c>
    </row>
  </sheetData>
  <mergeCells count="9">
    <mergeCell ref="B6:H6"/>
    <mergeCell ref="B7:H7"/>
    <mergeCell ref="B8:H8"/>
    <mergeCell ref="B1:H1"/>
    <mergeCell ref="B2:B4"/>
    <mergeCell ref="C2:F4"/>
    <mergeCell ref="G2:H2"/>
    <mergeCell ref="G4:H4"/>
    <mergeCell ref="B5:H5"/>
  </mergeCells>
  <phoneticPr fontId="25" type="noConversion"/>
  <dataValidations count="2">
    <dataValidation allowBlank="1" showInputMessage="1" showErrorMessage="1" promptTitle="Descrever o código gerado no TQC" prompt="Insira o código sequencial gerdao pelo sistema TQC, contendo 4 números." sqref="G2">
      <formula1>0</formula1>
      <formula2>0</formula2>
    </dataValidation>
    <dataValidation allowBlank="1" showInputMessage="1" showErrorMessage="1" promptTitle="Escrever o título do formulário" prompt="Escrever o título do formulário igual ao texto escrito no campo propriedade no TQC." sqref="C2">
      <formula1>0</formula1>
      <formula2>0</formula2>
    </dataValidation>
  </dataValidations>
  <printOptions horizontalCentered="1"/>
  <pageMargins left="0.78749999999999998" right="0.78749999999999998" top="0.98402777777777783" bottom="0.98472222222222228" header="0.51180555555555562" footer="0.31527777777777777"/>
  <pageSetup paperSize="9" scale="78" firstPageNumber="0" orientation="portrait" horizontalDpi="300" verticalDpi="300" r:id="rId1"/>
  <headerFooter alignWithMargins="0">
    <oddFooter>&amp;CPágina &amp;P&amp;Rproposta de PPF.xls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1:E26"/>
  <sheetViews>
    <sheetView zoomScale="85" workbookViewId="0">
      <selection activeCell="A2" sqref="A2:IV4"/>
    </sheetView>
  </sheetViews>
  <sheetFormatPr defaultRowHeight="12.75" x14ac:dyDescent="0.2"/>
  <cols>
    <col min="1" max="1" width="4.5703125" customWidth="1"/>
    <col min="2" max="2" width="21.42578125" customWidth="1"/>
    <col min="3" max="3" width="8.42578125" customWidth="1"/>
    <col min="4" max="4" width="22" customWidth="1"/>
    <col min="5" max="5" width="35.140625" customWidth="1"/>
  </cols>
  <sheetData>
    <row r="1" spans="2:5" ht="13.5" thickBot="1" x14ac:dyDescent="0.25">
      <c r="C1" s="247"/>
      <c r="D1" s="247"/>
      <c r="E1" s="247"/>
    </row>
    <row r="2" spans="2:5" s="1" customFormat="1" ht="17.25" customHeight="1" x14ac:dyDescent="0.2">
      <c r="B2" s="253"/>
      <c r="C2" s="255" t="s">
        <v>0</v>
      </c>
      <c r="D2" s="255"/>
      <c r="E2" s="55"/>
    </row>
    <row r="3" spans="2:5" s="1" customFormat="1" ht="17.25" customHeight="1" x14ac:dyDescent="0.2">
      <c r="B3" s="209"/>
      <c r="C3" s="256"/>
      <c r="D3" s="256"/>
      <c r="E3" s="201" t="s">
        <v>216</v>
      </c>
    </row>
    <row r="4" spans="2:5" s="1" customFormat="1" ht="17.25" customHeight="1" thickBot="1" x14ac:dyDescent="0.25">
      <c r="B4" s="254"/>
      <c r="C4" s="257"/>
      <c r="D4" s="257"/>
      <c r="E4" s="56"/>
    </row>
    <row r="5" spans="2:5" ht="13.5" thickBot="1" x14ac:dyDescent="0.25"/>
    <row r="6" spans="2:5" ht="15" x14ac:dyDescent="0.2">
      <c r="B6" s="244" t="s">
        <v>67</v>
      </c>
      <c r="C6" s="244"/>
      <c r="D6" s="244"/>
      <c r="E6" s="244"/>
    </row>
    <row r="7" spans="2:5" ht="15" x14ac:dyDescent="0.25">
      <c r="B7" s="57" t="s">
        <v>68</v>
      </c>
      <c r="C7" s="251">
        <f>NomeCliente</f>
        <v>0</v>
      </c>
      <c r="D7" s="251"/>
      <c r="E7" s="251"/>
    </row>
    <row r="8" spans="2:5" ht="15" x14ac:dyDescent="0.25">
      <c r="B8" s="57" t="s">
        <v>69</v>
      </c>
      <c r="C8" s="251" t="str">
        <f ca="1">NomeProjeto&amp;" - ID "&amp;Identificador</f>
        <v xml:space="preserve"> - ID 201202/20112023</v>
      </c>
      <c r="D8" s="251"/>
      <c r="E8" s="251"/>
    </row>
    <row r="9" spans="2:5" ht="15" x14ac:dyDescent="0.25">
      <c r="B9" s="57" t="s">
        <v>70</v>
      </c>
      <c r="C9" s="251" t="str">
        <f>FaseProjeto</f>
        <v>Avaliação Técnica</v>
      </c>
      <c r="D9" s="251"/>
      <c r="E9" s="251"/>
    </row>
    <row r="10" spans="2:5" ht="15" x14ac:dyDescent="0.25">
      <c r="B10" s="58" t="s">
        <v>71</v>
      </c>
      <c r="C10" s="252">
        <f>DataContagem</f>
        <v>0</v>
      </c>
      <c r="D10" s="252"/>
      <c r="E10" s="252"/>
    </row>
    <row r="11" spans="2:5" ht="15" x14ac:dyDescent="0.25">
      <c r="B11" s="57" t="s">
        <v>72</v>
      </c>
      <c r="C11" s="251" t="str">
        <f>TipoContagem</f>
        <v>Desenvolvimento</v>
      </c>
      <c r="D11" s="251"/>
      <c r="E11" s="251"/>
    </row>
    <row r="12" spans="2:5" ht="15" x14ac:dyDescent="0.25">
      <c r="B12" s="57" t="str">
        <f>"Responsável: "</f>
        <v xml:space="preserve">Responsável: </v>
      </c>
      <c r="C12" s="251">
        <f>Responsavel</f>
        <v>0</v>
      </c>
      <c r="D12" s="251"/>
      <c r="E12" s="251"/>
    </row>
    <row r="13" spans="2:5" ht="15" x14ac:dyDescent="0.25">
      <c r="B13" s="57" t="str">
        <f>"Propósito: "</f>
        <v xml:space="preserve">Propósito: </v>
      </c>
      <c r="C13" s="258" t="str">
        <f>PropositoDaContagem</f>
        <v>Estimar o tamanho em Pontos de função do ....</v>
      </c>
      <c r="D13" s="258"/>
      <c r="E13" s="258"/>
    </row>
    <row r="14" spans="2:5" ht="15" x14ac:dyDescent="0.25">
      <c r="B14" s="57" t="str">
        <f>"Escopo: "</f>
        <v xml:space="preserve">Escopo: </v>
      </c>
      <c r="C14" s="258" t="str">
        <f>EscopoDaContagem</f>
        <v>Escopo da contagem</v>
      </c>
      <c r="D14" s="258"/>
      <c r="E14" s="258"/>
    </row>
    <row r="15" spans="2:5" ht="30" x14ac:dyDescent="0.2">
      <c r="B15" s="59" t="s">
        <v>73</v>
      </c>
      <c r="C15" s="260" t="str">
        <f>Documentação</f>
        <v>Documentação fornecida pelo usuário :  ...</v>
      </c>
      <c r="D15" s="261"/>
      <c r="E15" s="262"/>
    </row>
    <row r="16" spans="2:5" ht="15" x14ac:dyDescent="0.2">
      <c r="B16" s="59" t="s">
        <v>74</v>
      </c>
      <c r="C16" s="258" t="str">
        <f>Observações</f>
        <v>Observações</v>
      </c>
      <c r="D16" s="258"/>
      <c r="E16" s="258"/>
    </row>
    <row r="17" spans="2:5" ht="16.5" customHeight="1" x14ac:dyDescent="0.25">
      <c r="B17" s="57" t="s">
        <v>75</v>
      </c>
      <c r="C17" s="263">
        <f>Capa!F13+Capa!H13</f>
        <v>0</v>
      </c>
      <c r="D17" s="263"/>
      <c r="E17" s="263"/>
    </row>
    <row r="18" spans="2:5" ht="15" x14ac:dyDescent="0.2">
      <c r="B18" s="59" t="s">
        <v>76</v>
      </c>
      <c r="C18" s="258">
        <f>DFP</f>
        <v>0</v>
      </c>
      <c r="D18" s="258"/>
      <c r="E18" s="258"/>
    </row>
    <row r="19" spans="2:5" ht="15" x14ac:dyDescent="0.2">
      <c r="B19" s="59" t="s">
        <v>77</v>
      </c>
      <c r="C19" s="258">
        <f>VAF</f>
        <v>1.35</v>
      </c>
      <c r="D19" s="258"/>
      <c r="E19" s="258"/>
    </row>
    <row r="20" spans="2:5" ht="15" x14ac:dyDescent="0.2">
      <c r="B20" s="59" t="s">
        <v>78</v>
      </c>
      <c r="C20" s="258"/>
      <c r="D20" s="258"/>
      <c r="E20" s="258"/>
    </row>
    <row r="21" spans="2:5" ht="15" x14ac:dyDescent="0.2">
      <c r="B21" s="60" t="s">
        <v>79</v>
      </c>
      <c r="C21" s="258">
        <f>'Resumo Geral'!C16</f>
        <v>0</v>
      </c>
      <c r="D21" s="258"/>
      <c r="E21" s="258"/>
    </row>
    <row r="22" spans="2:5" ht="15" x14ac:dyDescent="0.2">
      <c r="B22" s="61" t="s">
        <v>80</v>
      </c>
      <c r="C22" s="258">
        <f>'Resumo Geral'!C11</f>
        <v>0</v>
      </c>
      <c r="D22" s="258"/>
      <c r="E22" s="258"/>
    </row>
    <row r="23" spans="2:5" ht="25.5" x14ac:dyDescent="0.2">
      <c r="B23" s="61" t="s">
        <v>81</v>
      </c>
      <c r="C23" s="258">
        <f>'Resumo Geral'!C12</f>
        <v>0</v>
      </c>
      <c r="D23" s="258"/>
      <c r="E23" s="258"/>
    </row>
    <row r="24" spans="2:5" ht="15" x14ac:dyDescent="0.2">
      <c r="B24" s="61" t="s">
        <v>82</v>
      </c>
      <c r="C24" s="258">
        <f>'Resumo Geral'!C13</f>
        <v>0</v>
      </c>
      <c r="D24" s="258"/>
      <c r="E24" s="258"/>
    </row>
    <row r="25" spans="2:5" ht="15" x14ac:dyDescent="0.2">
      <c r="B25" s="61" t="s">
        <v>83</v>
      </c>
      <c r="C25" s="258">
        <f>'Resumo Geral'!C14</f>
        <v>0</v>
      </c>
      <c r="D25" s="258"/>
      <c r="E25" s="258"/>
    </row>
    <row r="26" spans="2:5" ht="15.75" thickBot="1" x14ac:dyDescent="0.25">
      <c r="B26" s="62" t="s">
        <v>84</v>
      </c>
      <c r="C26" s="259">
        <f>'Resumo Geral'!C15</f>
        <v>0</v>
      </c>
      <c r="D26" s="259"/>
      <c r="E26" s="259"/>
    </row>
  </sheetData>
  <mergeCells count="24">
    <mergeCell ref="C11:E11"/>
    <mergeCell ref="C12:E12"/>
    <mergeCell ref="C13:E13"/>
    <mergeCell ref="C14:E14"/>
    <mergeCell ref="C25:E25"/>
    <mergeCell ref="C26:E26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9:E9"/>
    <mergeCell ref="C10:E10"/>
    <mergeCell ref="C1:E1"/>
    <mergeCell ref="B2:B4"/>
    <mergeCell ref="C2:D4"/>
    <mergeCell ref="B6:E6"/>
    <mergeCell ref="C7:E7"/>
    <mergeCell ref="C8:E8"/>
  </mergeCells>
  <phoneticPr fontId="25" type="noConversion"/>
  <dataValidations count="2">
    <dataValidation allowBlank="1" showInputMessage="1" showErrorMessage="1" promptTitle="Descrever o código gerado no TQC" prompt="Insira o código sequencial gerdao pelo sistema TQC, contendo 4 números." sqref="E2">
      <formula1>0</formula1>
      <formula2>0</formula2>
    </dataValidation>
    <dataValidation allowBlank="1" showInputMessage="1" showErrorMessage="1" promptTitle="Escrever o título do formulário" prompt="Escrever o título do formulário igual ao texto escrito no campo propriedade no TQC." sqref="C2">
      <formula1>0</formula1>
      <formula2>0</formula2>
    </dataValidation>
  </dataValidations>
  <pageMargins left="0.5" right="0.32013888888888892" top="0.98402777777777783" bottom="0.77986111111111112" header="0.51180555555555562" footer="0.51180555555555562"/>
  <pageSetup paperSize="9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M81"/>
  <sheetViews>
    <sheetView topLeftCell="J1" zoomScale="70" workbookViewId="0">
      <selection activeCell="J2" sqref="J2"/>
    </sheetView>
  </sheetViews>
  <sheetFormatPr defaultRowHeight="12.75" x14ac:dyDescent="0.2"/>
  <cols>
    <col min="1" max="1" width="18.28515625" style="128" hidden="1" customWidth="1"/>
    <col min="2" max="2" width="24.7109375" style="128" hidden="1" customWidth="1"/>
    <col min="3" max="3" width="27.7109375" style="128" hidden="1" customWidth="1"/>
    <col min="4" max="4" width="31.5703125" style="128" hidden="1" customWidth="1"/>
    <col min="5" max="5" width="21.140625" style="128" hidden="1" customWidth="1"/>
    <col min="6" max="6" width="9.140625" style="128" hidden="1" customWidth="1"/>
    <col min="7" max="7" width="6" style="128" hidden="1" customWidth="1"/>
    <col min="8" max="8" width="23" style="128" hidden="1" customWidth="1"/>
    <col min="9" max="9" width="14.85546875" style="128" hidden="1" customWidth="1"/>
    <col min="10" max="16384" width="9.140625" style="128"/>
  </cols>
  <sheetData>
    <row r="1" spans="1:9" ht="13.5" thickBot="1" x14ac:dyDescent="0.25">
      <c r="B1" s="184"/>
      <c r="C1" s="185"/>
      <c r="D1" s="185"/>
      <c r="E1" s="185"/>
      <c r="F1" s="184"/>
      <c r="G1" s="184"/>
    </row>
    <row r="2" spans="1:9" s="129" customFormat="1" ht="26.25" customHeight="1" thickBot="1" x14ac:dyDescent="0.25">
      <c r="A2" s="264"/>
      <c r="B2" s="270" t="s">
        <v>0</v>
      </c>
      <c r="C2" s="270"/>
      <c r="D2" s="270"/>
      <c r="E2" s="270"/>
      <c r="F2" s="270"/>
      <c r="G2" s="270"/>
      <c r="H2" s="270"/>
      <c r="I2" s="233" t="s">
        <v>208</v>
      </c>
    </row>
    <row r="3" spans="1:9" s="129" customFormat="1" ht="13.5" thickBot="1" x14ac:dyDescent="0.25">
      <c r="A3" s="264"/>
      <c r="B3" s="180"/>
      <c r="C3" s="180"/>
      <c r="D3" s="181"/>
      <c r="E3" s="181"/>
      <c r="F3" s="180"/>
      <c r="G3" s="180"/>
      <c r="H3" s="180"/>
      <c r="I3" s="269"/>
    </row>
    <row r="4" spans="1:9" s="129" customFormat="1" ht="13.5" thickBot="1" x14ac:dyDescent="0.25">
      <c r="A4" s="264"/>
      <c r="B4" s="182"/>
      <c r="C4" s="182"/>
      <c r="D4" s="183"/>
      <c r="E4" s="183"/>
      <c r="F4" s="182"/>
      <c r="G4" s="182"/>
      <c r="H4" s="182"/>
      <c r="I4" s="234"/>
    </row>
    <row r="6" spans="1:9" s="80" customFormat="1" x14ac:dyDescent="0.2">
      <c r="A6" s="80" t="s">
        <v>118</v>
      </c>
      <c r="B6" s="80" t="s">
        <v>119</v>
      </c>
      <c r="C6" s="80" t="s">
        <v>120</v>
      </c>
      <c r="D6" s="80" t="s">
        <v>7</v>
      </c>
      <c r="E6" s="80" t="s">
        <v>9</v>
      </c>
      <c r="F6" s="80" t="s">
        <v>121</v>
      </c>
      <c r="G6" s="80" t="s">
        <v>122</v>
      </c>
      <c r="H6" s="80" t="s">
        <v>123</v>
      </c>
    </row>
    <row r="7" spans="1:9" x14ac:dyDescent="0.2">
      <c r="A7" s="128" t="s">
        <v>17</v>
      </c>
      <c r="B7" s="128" t="s">
        <v>21</v>
      </c>
      <c r="C7" s="128" t="s">
        <v>19</v>
      </c>
      <c r="D7" s="130" t="s">
        <v>124</v>
      </c>
      <c r="E7" s="128" t="s">
        <v>125</v>
      </c>
      <c r="F7" s="128" t="s">
        <v>14</v>
      </c>
      <c r="G7" s="128" t="s">
        <v>126</v>
      </c>
      <c r="H7" s="128" t="s">
        <v>127</v>
      </c>
      <c r="I7" s="128">
        <v>0</v>
      </c>
    </row>
    <row r="8" spans="1:9" x14ac:dyDescent="0.2">
      <c r="A8" s="128" t="s">
        <v>128</v>
      </c>
      <c r="B8" s="128" t="s">
        <v>129</v>
      </c>
      <c r="C8" s="128" t="s">
        <v>130</v>
      </c>
      <c r="D8" s="130" t="s">
        <v>131</v>
      </c>
      <c r="E8" s="128" t="s">
        <v>10</v>
      </c>
      <c r="F8" s="128" t="s">
        <v>3</v>
      </c>
      <c r="G8" s="128" t="s">
        <v>12</v>
      </c>
      <c r="H8" s="128" t="s">
        <v>132</v>
      </c>
      <c r="I8" s="128">
        <v>18.5</v>
      </c>
    </row>
    <row r="9" spans="1:9" x14ac:dyDescent="0.2">
      <c r="A9" s="128" t="s">
        <v>133</v>
      </c>
      <c r="B9" s="128" t="s">
        <v>134</v>
      </c>
      <c r="C9" s="128" t="s">
        <v>135</v>
      </c>
      <c r="D9" s="130" t="s">
        <v>8</v>
      </c>
      <c r="E9" s="128" t="s">
        <v>136</v>
      </c>
      <c r="H9" s="128" t="s">
        <v>137</v>
      </c>
      <c r="I9" s="128">
        <v>15</v>
      </c>
    </row>
    <row r="10" spans="1:9" x14ac:dyDescent="0.2">
      <c r="A10" s="128" t="s">
        <v>157</v>
      </c>
      <c r="B10" s="128" t="s">
        <v>138</v>
      </c>
      <c r="C10" s="128" t="s">
        <v>139</v>
      </c>
      <c r="E10" s="128" t="s">
        <v>140</v>
      </c>
      <c r="H10" s="128" t="s">
        <v>23</v>
      </c>
      <c r="I10" s="128">
        <v>31.5</v>
      </c>
    </row>
    <row r="11" spans="1:9" x14ac:dyDescent="0.2">
      <c r="B11" s="128" t="s">
        <v>141</v>
      </c>
      <c r="H11" s="128" t="s">
        <v>142</v>
      </c>
      <c r="I11" s="128">
        <v>18</v>
      </c>
    </row>
    <row r="12" spans="1:9" x14ac:dyDescent="0.2">
      <c r="H12" s="128" t="s">
        <v>143</v>
      </c>
      <c r="I12" s="128">
        <v>17</v>
      </c>
    </row>
    <row r="13" spans="1:9" x14ac:dyDescent="0.2">
      <c r="I13" s="128">
        <f>SUM(I7:I12)</f>
        <v>100</v>
      </c>
    </row>
    <row r="15" spans="1:9" x14ac:dyDescent="0.2">
      <c r="A15" s="80" t="s">
        <v>3</v>
      </c>
      <c r="B15" s="80" t="s">
        <v>144</v>
      </c>
      <c r="C15" s="80" t="s">
        <v>22</v>
      </c>
      <c r="D15" s="80" t="s">
        <v>6</v>
      </c>
      <c r="E15" s="80"/>
    </row>
    <row r="16" spans="1:9" x14ac:dyDescent="0.2">
      <c r="C16" s="128" t="s">
        <v>145</v>
      </c>
      <c r="D16" s="128" t="s">
        <v>146</v>
      </c>
      <c r="E16" s="131"/>
    </row>
    <row r="17" spans="2:5" x14ac:dyDescent="0.2">
      <c r="C17" s="128" t="s">
        <v>147</v>
      </c>
      <c r="D17" s="128" t="s">
        <v>214</v>
      </c>
    </row>
    <row r="18" spans="2:5" x14ac:dyDescent="0.2">
      <c r="C18" s="128" t="s">
        <v>148</v>
      </c>
      <c r="D18" s="128" t="s">
        <v>215</v>
      </c>
    </row>
    <row r="19" spans="2:5" x14ac:dyDescent="0.2">
      <c r="C19" s="128" t="s">
        <v>23</v>
      </c>
      <c r="D19" s="128" t="s">
        <v>213</v>
      </c>
    </row>
    <row r="20" spans="2:5" x14ac:dyDescent="0.2">
      <c r="C20" s="128" t="s">
        <v>142</v>
      </c>
    </row>
    <row r="21" spans="2:5" x14ac:dyDescent="0.2">
      <c r="C21" s="128" t="s">
        <v>143</v>
      </c>
    </row>
    <row r="22" spans="2:5" x14ac:dyDescent="0.2">
      <c r="C22" s="128" t="s">
        <v>149</v>
      </c>
    </row>
    <row r="24" spans="2:5" x14ac:dyDescent="0.2">
      <c r="B24" s="193" t="s">
        <v>150</v>
      </c>
    </row>
    <row r="25" spans="2:5" x14ac:dyDescent="0.2">
      <c r="B25" s="194">
        <f>Capa!M4</f>
        <v>40105.472488425927</v>
      </c>
    </row>
    <row r="26" spans="2:5" x14ac:dyDescent="0.2">
      <c r="B26" s="195">
        <f ca="1">YEAR(TODAY())</f>
        <v>2012</v>
      </c>
      <c r="E26" s="83"/>
    </row>
    <row r="27" spans="2:5" x14ac:dyDescent="0.2">
      <c r="B27" s="193">
        <f ca="1">MONTH(TODAY())</f>
        <v>2</v>
      </c>
    </row>
    <row r="28" spans="2:5" x14ac:dyDescent="0.2">
      <c r="B28" s="193">
        <f ca="1">DAY(TODAY())</f>
        <v>20</v>
      </c>
    </row>
    <row r="29" spans="2:5" x14ac:dyDescent="0.2">
      <c r="B29" s="193">
        <f>HOUR(B25)</f>
        <v>11</v>
      </c>
    </row>
    <row r="30" spans="2:5" x14ac:dyDescent="0.2">
      <c r="B30" s="193">
        <f>MINUTE(B25)</f>
        <v>20</v>
      </c>
    </row>
    <row r="31" spans="2:5" x14ac:dyDescent="0.2">
      <c r="B31" s="193">
        <f>SECOND(B25)</f>
        <v>23</v>
      </c>
    </row>
    <row r="32" spans="2:5" x14ac:dyDescent="0.2">
      <c r="B32" s="161" t="str">
        <f ca="1">CONCATENATE(TEXT(B26,"00"),TEXT(B27,"00"),"/",TEXT(B28,"00"),TEXT(B29,"00"),TEXT(B30,"00"),TEXT(B31,"00"))</f>
        <v>201202/20112023</v>
      </c>
    </row>
    <row r="37" spans="1:13" x14ac:dyDescent="0.2">
      <c r="A37" s="162"/>
      <c r="B37" s="271" t="s">
        <v>207</v>
      </c>
      <c r="C37" s="271"/>
      <c r="D37" s="162"/>
      <c r="E37" s="162"/>
      <c r="F37" s="162"/>
      <c r="G37" s="162"/>
      <c r="H37" s="162"/>
      <c r="I37" s="162"/>
      <c r="J37" s="162"/>
      <c r="K37" s="162"/>
      <c r="L37" s="162"/>
      <c r="M37" s="162"/>
    </row>
    <row r="38" spans="1:13" x14ac:dyDescent="0.2">
      <c r="A38" s="128">
        <v>1</v>
      </c>
      <c r="B38" s="128" t="s">
        <v>167</v>
      </c>
      <c r="D38" s="163">
        <v>0</v>
      </c>
      <c r="E38" s="162"/>
      <c r="M38" s="164"/>
    </row>
    <row r="39" spans="1:13" x14ac:dyDescent="0.2">
      <c r="A39" s="128">
        <v>2</v>
      </c>
      <c r="B39" s="168" t="s">
        <v>168</v>
      </c>
      <c r="C39" s="169" t="s">
        <v>169</v>
      </c>
      <c r="D39" s="163">
        <v>10.199999999999999</v>
      </c>
      <c r="E39" s="162"/>
      <c r="M39" s="164"/>
    </row>
    <row r="40" spans="1:13" x14ac:dyDescent="0.2">
      <c r="A40" s="128">
        <v>3</v>
      </c>
      <c r="B40" s="168" t="s">
        <v>171</v>
      </c>
      <c r="C40" s="169" t="s">
        <v>172</v>
      </c>
      <c r="D40" s="163">
        <v>4.08</v>
      </c>
      <c r="E40" s="162"/>
    </row>
    <row r="41" spans="1:13" x14ac:dyDescent="0.2">
      <c r="A41" s="128">
        <v>4</v>
      </c>
      <c r="B41" s="168" t="s">
        <v>173</v>
      </c>
      <c r="C41" s="169" t="s">
        <v>174</v>
      </c>
      <c r="D41" s="163">
        <v>3.4</v>
      </c>
      <c r="E41" s="162"/>
    </row>
    <row r="42" spans="1:13" x14ac:dyDescent="0.2">
      <c r="A42" s="128">
        <v>5</v>
      </c>
      <c r="B42" s="168" t="s">
        <v>175</v>
      </c>
      <c r="C42" s="169" t="s">
        <v>174</v>
      </c>
      <c r="D42" s="163">
        <v>7.14</v>
      </c>
      <c r="E42" s="162"/>
    </row>
    <row r="43" spans="1:13" x14ac:dyDescent="0.2">
      <c r="A43" s="128">
        <v>6</v>
      </c>
      <c r="B43" s="168" t="s">
        <v>176</v>
      </c>
      <c r="C43" s="169" t="s">
        <v>174</v>
      </c>
      <c r="D43" s="163">
        <v>4.76</v>
      </c>
      <c r="E43" s="162"/>
    </row>
    <row r="44" spans="1:13" x14ac:dyDescent="0.2">
      <c r="A44" s="128">
        <v>7</v>
      </c>
      <c r="B44" s="168" t="s">
        <v>180</v>
      </c>
      <c r="C44" s="169" t="s">
        <v>169</v>
      </c>
      <c r="D44" s="163">
        <v>5.0999999999999996</v>
      </c>
      <c r="E44" s="162"/>
    </row>
    <row r="45" spans="1:13" x14ac:dyDescent="0.2">
      <c r="A45" s="128">
        <v>8</v>
      </c>
      <c r="B45" s="168" t="s">
        <v>182</v>
      </c>
      <c r="C45" s="169" t="s">
        <v>172</v>
      </c>
      <c r="D45" s="163">
        <v>3.22</v>
      </c>
      <c r="E45" s="162"/>
    </row>
    <row r="46" spans="1:13" x14ac:dyDescent="0.2">
      <c r="A46" s="128">
        <v>9</v>
      </c>
      <c r="B46" s="168" t="s">
        <v>183</v>
      </c>
      <c r="C46" s="169"/>
      <c r="D46" s="163">
        <v>0</v>
      </c>
      <c r="E46" s="162"/>
    </row>
    <row r="47" spans="1:13" x14ac:dyDescent="0.2">
      <c r="A47" s="128">
        <v>10</v>
      </c>
      <c r="B47" s="168" t="s">
        <v>186</v>
      </c>
      <c r="C47" s="169" t="s">
        <v>174</v>
      </c>
      <c r="D47" s="163">
        <v>4.76</v>
      </c>
      <c r="E47" s="162"/>
      <c r="M47" s="164"/>
    </row>
    <row r="48" spans="1:13" x14ac:dyDescent="0.2">
      <c r="A48" s="128">
        <v>11</v>
      </c>
      <c r="B48" s="168" t="s">
        <v>187</v>
      </c>
      <c r="C48" s="169" t="s">
        <v>172</v>
      </c>
      <c r="D48" s="163">
        <v>2.72</v>
      </c>
      <c r="E48" s="162"/>
      <c r="M48" s="164"/>
    </row>
    <row r="49" spans="1:13" x14ac:dyDescent="0.2">
      <c r="A49" s="128">
        <v>12</v>
      </c>
      <c r="B49" s="168" t="s">
        <v>188</v>
      </c>
      <c r="C49" s="169" t="s">
        <v>172</v>
      </c>
      <c r="D49" s="163">
        <v>5.12</v>
      </c>
      <c r="E49" s="162"/>
      <c r="M49" s="164"/>
    </row>
    <row r="50" spans="1:13" x14ac:dyDescent="0.2">
      <c r="A50" s="128">
        <v>13</v>
      </c>
      <c r="B50" s="168" t="s">
        <v>189</v>
      </c>
      <c r="C50" s="169" t="s">
        <v>172</v>
      </c>
      <c r="D50" s="163">
        <v>4.95</v>
      </c>
      <c r="E50" s="162"/>
      <c r="M50" s="164"/>
    </row>
    <row r="51" spans="1:13" x14ac:dyDescent="0.2">
      <c r="A51" s="128">
        <v>14</v>
      </c>
      <c r="B51" s="168" t="s">
        <v>190</v>
      </c>
      <c r="C51" s="169" t="s">
        <v>172</v>
      </c>
      <c r="D51" s="163">
        <v>4.95</v>
      </c>
      <c r="E51" s="162"/>
      <c r="M51" s="164"/>
    </row>
    <row r="52" spans="1:13" x14ac:dyDescent="0.2">
      <c r="A52" s="128">
        <v>15</v>
      </c>
      <c r="B52" s="168" t="s">
        <v>191</v>
      </c>
      <c r="C52" s="169" t="s">
        <v>172</v>
      </c>
      <c r="D52" s="163">
        <v>4.08</v>
      </c>
      <c r="E52" s="162"/>
      <c r="M52" s="162"/>
    </row>
    <row r="53" spans="1:13" x14ac:dyDescent="0.2">
      <c r="A53" s="128">
        <v>16</v>
      </c>
      <c r="B53" s="168" t="s">
        <v>192</v>
      </c>
      <c r="C53" s="169" t="s">
        <v>169</v>
      </c>
      <c r="D53" s="163">
        <v>10.199999999999999</v>
      </c>
      <c r="E53" s="162"/>
      <c r="M53" s="162"/>
    </row>
    <row r="54" spans="1:13" x14ac:dyDescent="0.2">
      <c r="A54" s="128">
        <v>17</v>
      </c>
      <c r="B54" s="168" t="s">
        <v>193</v>
      </c>
      <c r="C54" s="169"/>
      <c r="D54" s="163">
        <v>0</v>
      </c>
      <c r="E54" s="162"/>
      <c r="M54" s="162"/>
    </row>
    <row r="55" spans="1:13" x14ac:dyDescent="0.2">
      <c r="A55" s="128">
        <v>18</v>
      </c>
      <c r="B55" s="168" t="s">
        <v>194</v>
      </c>
      <c r="C55" s="169" t="s">
        <v>169</v>
      </c>
      <c r="D55" s="163">
        <v>10.199999999999999</v>
      </c>
      <c r="E55" s="162"/>
      <c r="F55" s="162"/>
      <c r="G55" s="162"/>
      <c r="H55" s="162"/>
      <c r="I55" s="162"/>
      <c r="J55" s="162"/>
      <c r="K55" s="162"/>
      <c r="L55" s="162"/>
      <c r="M55" s="162"/>
    </row>
    <row r="56" spans="1:13" x14ac:dyDescent="0.2">
      <c r="A56" s="128">
        <v>19</v>
      </c>
      <c r="B56" s="168" t="s">
        <v>195</v>
      </c>
      <c r="C56" s="169" t="s">
        <v>172</v>
      </c>
      <c r="D56" s="163">
        <v>10.199999999999999</v>
      </c>
      <c r="E56" s="162"/>
      <c r="F56" s="162"/>
      <c r="G56" s="162"/>
      <c r="H56" s="162"/>
      <c r="I56" s="162"/>
      <c r="J56" s="162"/>
      <c r="K56" s="162"/>
      <c r="L56" s="162"/>
      <c r="M56" s="162"/>
    </row>
    <row r="57" spans="1:13" x14ac:dyDescent="0.2">
      <c r="A57" s="128">
        <v>20</v>
      </c>
      <c r="B57" s="178" t="s">
        <v>196</v>
      </c>
      <c r="C57" s="169" t="s">
        <v>174</v>
      </c>
      <c r="D57" s="163">
        <v>0</v>
      </c>
      <c r="E57" s="162"/>
      <c r="F57" s="162"/>
      <c r="G57" s="162"/>
      <c r="H57" s="162"/>
      <c r="I57" s="162"/>
      <c r="J57" s="162"/>
      <c r="K57" s="162"/>
      <c r="L57" s="162"/>
      <c r="M57" s="162"/>
    </row>
    <row r="58" spans="1:13" x14ac:dyDescent="0.2">
      <c r="A58" s="128">
        <v>21</v>
      </c>
      <c r="B58" s="178" t="s">
        <v>197</v>
      </c>
      <c r="C58" s="169" t="s">
        <v>169</v>
      </c>
      <c r="D58" s="163">
        <v>5.0999999999999996</v>
      </c>
      <c r="E58" s="162"/>
      <c r="F58" s="162"/>
      <c r="G58" s="162"/>
      <c r="H58" s="162"/>
      <c r="I58" s="162"/>
      <c r="J58" s="162"/>
      <c r="K58" s="162"/>
      <c r="L58" s="162"/>
      <c r="M58" s="162"/>
    </row>
    <row r="59" spans="1:13" x14ac:dyDescent="0.2">
      <c r="A59" s="128">
        <v>22</v>
      </c>
      <c r="B59" s="178" t="s">
        <v>198</v>
      </c>
      <c r="C59" s="169" t="s">
        <v>172</v>
      </c>
      <c r="D59" s="163">
        <v>0</v>
      </c>
      <c r="E59" s="162"/>
      <c r="F59" s="162"/>
      <c r="G59" s="162"/>
      <c r="H59" s="162"/>
      <c r="I59" s="162"/>
      <c r="J59" s="162"/>
      <c r="K59" s="162"/>
      <c r="L59" s="162"/>
      <c r="M59" s="162"/>
    </row>
    <row r="60" spans="1:13" x14ac:dyDescent="0.2">
      <c r="A60" s="128">
        <v>23</v>
      </c>
      <c r="B60" s="168" t="s">
        <v>199</v>
      </c>
      <c r="C60" s="169" t="s">
        <v>174</v>
      </c>
      <c r="D60" s="163">
        <v>4.76</v>
      </c>
      <c r="E60" s="162"/>
      <c r="F60" s="162"/>
      <c r="G60" s="162"/>
      <c r="H60" s="162"/>
      <c r="I60" s="162"/>
      <c r="J60" s="162"/>
      <c r="K60" s="162"/>
      <c r="L60" s="162"/>
      <c r="M60" s="162"/>
    </row>
    <row r="61" spans="1:13" x14ac:dyDescent="0.2">
      <c r="A61" s="128">
        <v>24</v>
      </c>
      <c r="B61" s="168" t="s">
        <v>200</v>
      </c>
      <c r="C61" s="169" t="s">
        <v>172</v>
      </c>
      <c r="D61" s="163">
        <v>5.12</v>
      </c>
      <c r="E61" s="162"/>
      <c r="F61" s="162"/>
      <c r="G61" s="162"/>
      <c r="H61" s="162"/>
      <c r="I61" s="162"/>
      <c r="J61" s="162"/>
      <c r="K61" s="162"/>
      <c r="L61" s="162"/>
      <c r="M61" s="162"/>
    </row>
    <row r="62" spans="1:13" x14ac:dyDescent="0.2">
      <c r="A62" s="128">
        <v>25</v>
      </c>
      <c r="B62" s="168" t="s">
        <v>201</v>
      </c>
      <c r="C62" s="169"/>
      <c r="D62" s="163">
        <v>0</v>
      </c>
      <c r="E62" s="162"/>
      <c r="F62" s="162"/>
      <c r="G62" s="162"/>
      <c r="H62" s="162"/>
      <c r="I62" s="162"/>
      <c r="J62" s="162"/>
      <c r="K62" s="162"/>
      <c r="L62" s="162"/>
      <c r="M62" s="162"/>
    </row>
    <row r="63" spans="1:13" x14ac:dyDescent="0.2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</row>
    <row r="65" spans="2:9" x14ac:dyDescent="0.2">
      <c r="B65" s="164"/>
      <c r="C65" s="268" t="s">
        <v>77</v>
      </c>
      <c r="D65" s="268"/>
      <c r="E65" s="166">
        <v>12.98</v>
      </c>
      <c r="F65" s="164"/>
      <c r="G65" s="167"/>
      <c r="H65" s="164"/>
    </row>
    <row r="66" spans="2:9" x14ac:dyDescent="0.2">
      <c r="B66" s="266" t="s">
        <v>170</v>
      </c>
      <c r="C66" s="266"/>
      <c r="D66" s="266"/>
      <c r="E66" s="266"/>
      <c r="F66" s="266"/>
      <c r="G66" s="164"/>
      <c r="H66" s="164"/>
    </row>
    <row r="67" spans="2:9" x14ac:dyDescent="0.2">
      <c r="B67" s="267" t="s">
        <v>206</v>
      </c>
      <c r="C67" s="171" t="s">
        <v>92</v>
      </c>
      <c r="D67" s="172">
        <v>0.7</v>
      </c>
      <c r="E67" s="172">
        <v>0.9</v>
      </c>
      <c r="F67" s="172">
        <v>1.1000000000000001</v>
      </c>
      <c r="G67" s="164"/>
      <c r="H67" s="173" t="s">
        <v>92</v>
      </c>
      <c r="I67" s="174">
        <f>IF(AND(Capa!$C$46=1,Esforço!$E$9&lt;300),D74,(IF(AND(Capa!$C$46=1,Esforço!$E$9&gt;=300,Esforço!$E$9&lt;=1000),E74,(IF(AND(Capa!$C$46=1,Esforço!$E$9&gt;1000),F74,"")))))</f>
        <v>9.0860000000000003</v>
      </c>
    </row>
    <row r="68" spans="2:9" x14ac:dyDescent="0.2">
      <c r="B68" s="267"/>
      <c r="C68" s="171" t="s">
        <v>91</v>
      </c>
      <c r="D68" s="172">
        <v>0.8</v>
      </c>
      <c r="E68" s="172">
        <v>1</v>
      </c>
      <c r="F68" s="172">
        <v>1.2</v>
      </c>
      <c r="G68" s="164"/>
      <c r="H68" s="173" t="s">
        <v>91</v>
      </c>
      <c r="I68" s="174" t="str">
        <f>IF(AND(Capa!$C$46=2,Esforço!$E$9&lt;300),D75,(IF(AND(Capa!$C$46=2,Esforço!$E$9&gt;=300,Esforço!$E$9&lt;=1000),E75,(IF(AND(Capa!$C$46=2,Esforço!$E$9&gt;1000),F75,"")))))</f>
        <v/>
      </c>
    </row>
    <row r="69" spans="2:9" x14ac:dyDescent="0.2">
      <c r="B69" s="267"/>
      <c r="C69" s="171" t="s">
        <v>90</v>
      </c>
      <c r="D69" s="172">
        <v>0.9</v>
      </c>
      <c r="E69" s="172">
        <v>1.1000000000000001</v>
      </c>
      <c r="F69" s="172">
        <v>1.3</v>
      </c>
      <c r="G69" s="164"/>
      <c r="H69" s="173" t="s">
        <v>90</v>
      </c>
      <c r="I69" s="174" t="str">
        <f>IF(AND(Capa!$C$46=3,Esforço!$E$9&lt;300),D76,(IF(AND(Capa!$C$46=3,Esforço!$E$9&gt;=300,Esforço!$E$9&lt;=1000),E76,(IF(AND(Capa!$C$46=3,Esforço!$E$9&gt;1000),F76,"")))))</f>
        <v/>
      </c>
    </row>
    <row r="70" spans="2:9" x14ac:dyDescent="0.2">
      <c r="B70" s="164"/>
      <c r="C70" s="175"/>
      <c r="D70" s="171" t="s">
        <v>177</v>
      </c>
      <c r="E70" s="171" t="s">
        <v>178</v>
      </c>
      <c r="F70" s="171" t="s">
        <v>179</v>
      </c>
      <c r="G70" s="164"/>
      <c r="H70" s="164"/>
      <c r="I70" s="176">
        <f>SUM(I67:I69)</f>
        <v>9.0860000000000003</v>
      </c>
    </row>
    <row r="71" spans="2:9" x14ac:dyDescent="0.2">
      <c r="B71" s="164"/>
      <c r="C71" s="175"/>
      <c r="D71" s="265" t="s">
        <v>181</v>
      </c>
      <c r="E71" s="265"/>
      <c r="F71" s="265"/>
      <c r="G71" s="164"/>
      <c r="H71" s="164"/>
      <c r="I71" s="164"/>
    </row>
    <row r="72" spans="2:9" x14ac:dyDescent="0.2">
      <c r="B72" s="164"/>
      <c r="C72" s="164"/>
      <c r="D72" s="170"/>
      <c r="E72" s="170"/>
      <c r="F72" s="170"/>
      <c r="G72" s="164"/>
      <c r="H72" s="164"/>
      <c r="I72" s="164"/>
    </row>
    <row r="73" spans="2:9" x14ac:dyDescent="0.2">
      <c r="B73" s="266" t="s">
        <v>184</v>
      </c>
      <c r="C73" s="266"/>
      <c r="D73" s="266"/>
      <c r="E73" s="266"/>
      <c r="F73" s="266"/>
      <c r="G73" s="164"/>
      <c r="H73" s="177" t="s">
        <v>185</v>
      </c>
      <c r="I73" s="166">
        <v>0.3</v>
      </c>
    </row>
    <row r="74" spans="2:9" x14ac:dyDescent="0.2">
      <c r="B74" s="267" t="s">
        <v>206</v>
      </c>
      <c r="C74" s="177" t="s">
        <v>92</v>
      </c>
      <c r="D74" s="166">
        <f t="shared" ref="D74:F76" si="0">$E$65*D67</f>
        <v>9.0860000000000003</v>
      </c>
      <c r="E74" s="166">
        <f t="shared" si="0"/>
        <v>11.682</v>
      </c>
      <c r="F74" s="166">
        <f t="shared" si="0"/>
        <v>14.278000000000002</v>
      </c>
      <c r="G74" s="164"/>
      <c r="H74" s="164"/>
    </row>
    <row r="75" spans="2:9" x14ac:dyDescent="0.2">
      <c r="B75" s="267"/>
      <c r="C75" s="177" t="s">
        <v>91</v>
      </c>
      <c r="D75" s="166">
        <f t="shared" si="0"/>
        <v>10.384</v>
      </c>
      <c r="E75" s="166">
        <f t="shared" si="0"/>
        <v>12.98</v>
      </c>
      <c r="F75" s="166">
        <f t="shared" si="0"/>
        <v>15.576000000000001</v>
      </c>
      <c r="G75" s="164"/>
      <c r="H75" s="164"/>
    </row>
    <row r="76" spans="2:9" x14ac:dyDescent="0.2">
      <c r="B76" s="267"/>
      <c r="C76" s="177" t="s">
        <v>90</v>
      </c>
      <c r="D76" s="166">
        <f t="shared" si="0"/>
        <v>11.682</v>
      </c>
      <c r="E76" s="166">
        <f t="shared" si="0"/>
        <v>14.278000000000002</v>
      </c>
      <c r="F76" s="166">
        <f t="shared" si="0"/>
        <v>16.874000000000002</v>
      </c>
      <c r="G76" s="164"/>
      <c r="H76" s="164"/>
    </row>
    <row r="77" spans="2:9" x14ac:dyDescent="0.2">
      <c r="B77" s="164"/>
      <c r="C77" s="164"/>
      <c r="D77" s="165" t="s">
        <v>177</v>
      </c>
      <c r="E77" s="165" t="s">
        <v>178</v>
      </c>
      <c r="F77" s="165" t="s">
        <v>179</v>
      </c>
      <c r="G77" s="164"/>
      <c r="H77" s="164"/>
    </row>
    <row r="78" spans="2:9" x14ac:dyDescent="0.2">
      <c r="B78" s="164"/>
      <c r="C78" s="164"/>
      <c r="D78" s="268" t="s">
        <v>181</v>
      </c>
      <c r="E78" s="268"/>
      <c r="F78" s="268"/>
      <c r="G78" s="164"/>
      <c r="H78" s="164"/>
    </row>
    <row r="79" spans="2:9" x14ac:dyDescent="0.2">
      <c r="B79" s="162"/>
      <c r="C79" s="162"/>
      <c r="D79" s="162"/>
      <c r="E79" s="162"/>
      <c r="F79" s="162"/>
      <c r="G79" s="162"/>
      <c r="H79" s="162"/>
    </row>
    <row r="80" spans="2:9" x14ac:dyDescent="0.2">
      <c r="B80" s="162"/>
      <c r="C80" s="162"/>
      <c r="D80" s="162"/>
      <c r="E80" s="162"/>
      <c r="F80" s="162"/>
      <c r="G80" s="162"/>
      <c r="H80" s="162"/>
    </row>
    <row r="81" spans="2:8" x14ac:dyDescent="0.2">
      <c r="B81" s="162"/>
      <c r="C81" s="162"/>
      <c r="D81" s="162"/>
      <c r="E81" s="162"/>
      <c r="F81" s="162"/>
      <c r="G81" s="162"/>
      <c r="H81" s="162"/>
    </row>
  </sheetData>
  <sheetProtection password="83AD" sheet="1" objects="1" scenarios="1" selectLockedCells="1" selectUnlockedCells="1"/>
  <mergeCells count="11">
    <mergeCell ref="I2:I4"/>
    <mergeCell ref="B2:H2"/>
    <mergeCell ref="B67:B69"/>
    <mergeCell ref="B37:C37"/>
    <mergeCell ref="C65:D65"/>
    <mergeCell ref="B66:F66"/>
    <mergeCell ref="A2:A4"/>
    <mergeCell ref="D71:F71"/>
    <mergeCell ref="B73:F73"/>
    <mergeCell ref="B74:B76"/>
    <mergeCell ref="D78:F78"/>
  </mergeCells>
  <phoneticPr fontId="25" type="noConversion"/>
  <dataValidations disablePrompts="1" count="2">
    <dataValidation allowBlank="1" showInputMessage="1" showErrorMessage="1" promptTitle="Descrever o código gerado no TQC" prompt="Insira o código sequencial gerdao pelo sistema TQC, contendo 4 números." sqref="I2">
      <formula1>0</formula1>
      <formula2>0</formula2>
    </dataValidation>
    <dataValidation allowBlank="1" showInputMessage="1" showErrorMessage="1" promptTitle="Escrever o título do formulário" prompt="Escrever o título do formulário igual ao texto escrito no campo propriedade no TQC." sqref="B2">
      <formula1>0</formula1>
      <formula2>0</formula2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B1:Z69"/>
  <sheetViews>
    <sheetView tabSelected="1" zoomScale="85" workbookViewId="0">
      <selection sqref="A1:IV65536"/>
    </sheetView>
  </sheetViews>
  <sheetFormatPr defaultRowHeight="12.75" x14ac:dyDescent="0.2"/>
  <cols>
    <col min="1" max="1" width="2.7109375" style="135" customWidth="1"/>
    <col min="2" max="2" width="10.85546875" style="135" customWidth="1"/>
    <col min="3" max="3" width="18.42578125" style="135" customWidth="1"/>
    <col min="4" max="4" width="11.42578125" style="135" customWidth="1"/>
    <col min="5" max="6" width="15.7109375" style="135" customWidth="1"/>
    <col min="7" max="7" width="12" style="135" customWidth="1"/>
    <col min="8" max="8" width="10.85546875" style="135" customWidth="1"/>
    <col min="9" max="11" width="9.140625" style="135"/>
    <col min="12" max="12" width="13.85546875" style="135" customWidth="1"/>
    <col min="13" max="16384" width="9.140625" style="135"/>
  </cols>
  <sheetData>
    <row r="1" spans="2:9" ht="12.75" customHeight="1" thickBot="1" x14ac:dyDescent="0.25"/>
    <row r="2" spans="2:9" ht="12.75" customHeight="1" x14ac:dyDescent="0.2">
      <c r="B2" s="136"/>
      <c r="C2" s="298" t="s">
        <v>154</v>
      </c>
      <c r="D2" s="298"/>
      <c r="E2" s="298"/>
      <c r="F2" s="298"/>
      <c r="G2" s="298"/>
      <c r="H2" s="132"/>
    </row>
    <row r="3" spans="2:9" x14ac:dyDescent="0.2">
      <c r="B3" s="137"/>
      <c r="C3" s="299"/>
      <c r="D3" s="299"/>
      <c r="E3" s="299"/>
      <c r="F3" s="299"/>
      <c r="G3" s="299"/>
      <c r="H3" s="133"/>
    </row>
    <row r="4" spans="2:9" ht="12.75" customHeight="1" thickBot="1" x14ac:dyDescent="0.25">
      <c r="B4" s="138"/>
      <c r="C4" s="300"/>
      <c r="D4" s="300"/>
      <c r="E4" s="300"/>
      <c r="F4" s="300"/>
      <c r="G4" s="300"/>
      <c r="H4" s="134" t="s">
        <v>155</v>
      </c>
    </row>
    <row r="5" spans="2:9" ht="12.75" customHeight="1" x14ac:dyDescent="0.2">
      <c r="B5" s="139"/>
      <c r="C5" s="139"/>
      <c r="D5" s="140"/>
      <c r="E5" s="140"/>
      <c r="F5" s="140"/>
      <c r="G5" s="140"/>
      <c r="H5" s="140"/>
      <c r="I5" s="141"/>
    </row>
    <row r="6" spans="2:9" x14ac:dyDescent="0.2">
      <c r="B6" s="142" t="s">
        <v>202</v>
      </c>
      <c r="C6" s="301">
        <f>NomeCliente</f>
        <v>0</v>
      </c>
      <c r="D6" s="301"/>
      <c r="E6" s="301"/>
      <c r="F6" s="301"/>
      <c r="G6" s="301"/>
      <c r="H6" s="301"/>
      <c r="I6" s="141"/>
    </row>
    <row r="7" spans="2:9" ht="12.75" customHeight="1" x14ac:dyDescent="0.2">
      <c r="B7" s="142" t="s">
        <v>203</v>
      </c>
      <c r="C7" s="301">
        <f>NomeProjeto</f>
        <v>0</v>
      </c>
      <c r="D7" s="301"/>
      <c r="E7" s="301"/>
      <c r="F7" s="301"/>
      <c r="G7" s="301"/>
      <c r="H7" s="301"/>
      <c r="I7" s="141"/>
    </row>
    <row r="8" spans="2:9" x14ac:dyDescent="0.2">
      <c r="B8" s="139"/>
      <c r="C8" s="139"/>
      <c r="D8" s="140"/>
      <c r="E8" s="140"/>
      <c r="F8" s="140"/>
      <c r="G8" s="140"/>
      <c r="H8" s="140"/>
      <c r="I8" s="141"/>
    </row>
    <row r="9" spans="2:9" ht="18" customHeight="1" x14ac:dyDescent="0.35">
      <c r="B9" s="277" t="s">
        <v>158</v>
      </c>
      <c r="C9" s="277"/>
      <c r="D9" s="277"/>
      <c r="E9" s="143">
        <f>DFP</f>
        <v>0</v>
      </c>
      <c r="G9" s="144"/>
    </row>
    <row r="10" spans="2:9" ht="12.75" customHeight="1" thickBot="1" x14ac:dyDescent="0.25"/>
    <row r="11" spans="2:9" ht="18.75" customHeight="1" thickBot="1" x14ac:dyDescent="0.4">
      <c r="B11" s="145"/>
      <c r="C11" s="292" t="s">
        <v>159</v>
      </c>
      <c r="D11" s="293"/>
      <c r="E11" s="293"/>
      <c r="F11" s="294"/>
    </row>
    <row r="12" spans="2:9" x14ac:dyDescent="0.2">
      <c r="C12" s="295" t="s">
        <v>145</v>
      </c>
      <c r="D12" s="296"/>
      <c r="E12" s="297"/>
      <c r="F12" s="146">
        <f>0.02*Base!I70</f>
        <v>0.18172000000000002</v>
      </c>
    </row>
    <row r="13" spans="2:9" x14ac:dyDescent="0.2">
      <c r="C13" s="283" t="s">
        <v>148</v>
      </c>
      <c r="D13" s="284"/>
      <c r="E13" s="285"/>
      <c r="F13" s="147">
        <f>0.15*Base!I70</f>
        <v>1.3629</v>
      </c>
    </row>
    <row r="14" spans="2:9" x14ac:dyDescent="0.2">
      <c r="C14" s="283" t="s">
        <v>23</v>
      </c>
      <c r="D14" s="284"/>
      <c r="E14" s="285"/>
      <c r="F14" s="147">
        <f>0.3*Base!I70</f>
        <v>2.7258</v>
      </c>
    </row>
    <row r="15" spans="2:9" x14ac:dyDescent="0.2">
      <c r="C15" s="283" t="s">
        <v>142</v>
      </c>
      <c r="D15" s="284"/>
      <c r="E15" s="285"/>
      <c r="F15" s="147">
        <f>VLOOKUP(Ambiente,Base!A38:D62,4,FALSE)</f>
        <v>10.199999999999999</v>
      </c>
    </row>
    <row r="16" spans="2:9" ht="13.5" thickBot="1" x14ac:dyDescent="0.25">
      <c r="C16" s="286" t="s">
        <v>143</v>
      </c>
      <c r="D16" s="287"/>
      <c r="E16" s="288"/>
      <c r="F16" s="148">
        <f>0.15*Base!I70</f>
        <v>1.3629</v>
      </c>
    </row>
    <row r="17" spans="2:26" ht="18.75" thickBot="1" x14ac:dyDescent="0.3">
      <c r="B17" s="149"/>
      <c r="C17" s="289" t="s">
        <v>160</v>
      </c>
      <c r="D17" s="290"/>
      <c r="E17" s="291"/>
      <c r="F17" s="150">
        <f>IF(F15=0, 0, SUM(F12:F16))</f>
        <v>15.833319999999999</v>
      </c>
    </row>
    <row r="18" spans="2:26" x14ac:dyDescent="0.2">
      <c r="B18" s="149"/>
      <c r="C18" s="275" t="str">
        <f>IF(F15=0, "Não existe valor para a liguaguem informada!", "")</f>
        <v/>
      </c>
      <c r="D18" s="275"/>
      <c r="E18" s="275"/>
      <c r="F18" s="275"/>
    </row>
    <row r="19" spans="2:26" x14ac:dyDescent="0.2">
      <c r="B19" s="149"/>
      <c r="C19" s="276"/>
      <c r="D19" s="276"/>
      <c r="E19" s="276"/>
      <c r="F19" s="276"/>
    </row>
    <row r="20" spans="2:26" ht="18" x14ac:dyDescent="0.25">
      <c r="B20" s="277" t="s">
        <v>161</v>
      </c>
      <c r="C20" s="277"/>
      <c r="D20" s="277"/>
      <c r="E20" s="151">
        <f>IF(Tipo_de_Contagem=4,E9*F17*Base!I73,IF(F15=0, 0,E9*F17))</f>
        <v>0</v>
      </c>
    </row>
    <row r="21" spans="2:26" ht="12.75" customHeight="1" thickBot="1" x14ac:dyDescent="0.3">
      <c r="B21" s="152"/>
    </row>
    <row r="22" spans="2:26" ht="15" x14ac:dyDescent="0.25">
      <c r="C22" s="278" t="s">
        <v>162</v>
      </c>
      <c r="D22" s="279"/>
      <c r="E22" s="279"/>
      <c r="F22" s="280"/>
    </row>
    <row r="23" spans="2:26" ht="15" customHeight="1" thickBot="1" x14ac:dyDescent="0.3">
      <c r="C23" s="281" t="s">
        <v>163</v>
      </c>
      <c r="D23" s="282"/>
      <c r="E23" s="153" t="s">
        <v>164</v>
      </c>
      <c r="F23" s="154" t="s">
        <v>165</v>
      </c>
    </row>
    <row r="24" spans="2:26" ht="12.75" customHeight="1" x14ac:dyDescent="0.2">
      <c r="C24" s="273" t="str">
        <f>C12</f>
        <v>Avaliação Técnica</v>
      </c>
      <c r="D24" s="273"/>
      <c r="E24" s="155">
        <f>IF($F$17=0, 0, F12/$F$17)</f>
        <v>1.1477062296473516E-2</v>
      </c>
      <c r="F24" s="156">
        <f>$E$20*E24</f>
        <v>0</v>
      </c>
    </row>
    <row r="25" spans="2:26" ht="12.75" customHeight="1" x14ac:dyDescent="0.2">
      <c r="C25" s="274" t="str">
        <f>C13</f>
        <v>Concepção</v>
      </c>
      <c r="D25" s="274"/>
      <c r="E25" s="155">
        <f>IF($F$17=0, 0, F13/$F$17)</f>
        <v>8.6077967223551349E-2</v>
      </c>
      <c r="F25" s="156">
        <f>$E$20*E25</f>
        <v>0</v>
      </c>
    </row>
    <row r="26" spans="2:26" ht="12.75" customHeight="1" x14ac:dyDescent="0.2">
      <c r="C26" s="273" t="str">
        <f>C14</f>
        <v>Elaboração</v>
      </c>
      <c r="D26" s="273"/>
      <c r="E26" s="155">
        <f>IF($F$17=0, 0, F14/$F$17)</f>
        <v>0.1721559344471027</v>
      </c>
      <c r="F26" s="156">
        <f>$E$20*E26</f>
        <v>0</v>
      </c>
    </row>
    <row r="27" spans="2:26" ht="12.75" customHeight="1" x14ac:dyDescent="0.2">
      <c r="C27" s="274" t="str">
        <f>C15</f>
        <v>Construção</v>
      </c>
      <c r="D27" s="274"/>
      <c r="E27" s="155">
        <f>IF($F$17=0, 0, F15/$F$17)</f>
        <v>0.64421106880932111</v>
      </c>
      <c r="F27" s="156">
        <f>$E$20*E27</f>
        <v>0</v>
      </c>
    </row>
    <row r="28" spans="2:26" ht="12.75" customHeight="1" thickBot="1" x14ac:dyDescent="0.25">
      <c r="C28" s="272" t="str">
        <f>C16</f>
        <v>Implantação</v>
      </c>
      <c r="D28" s="272"/>
      <c r="E28" s="155">
        <f>IF($F$17=0, 0, F16/$F$17)</f>
        <v>8.6077967223551349E-2</v>
      </c>
      <c r="F28" s="156">
        <f>$E$20*E28</f>
        <v>0</v>
      </c>
    </row>
    <row r="29" spans="2:26" ht="18.75" thickBot="1" x14ac:dyDescent="0.3">
      <c r="C29" s="157" t="s">
        <v>166</v>
      </c>
      <c r="D29" s="158"/>
      <c r="E29" s="159">
        <f>SUM(E24:E28)</f>
        <v>1</v>
      </c>
      <c r="F29" s="160">
        <f>SUM(F24:F28)</f>
        <v>0</v>
      </c>
    </row>
    <row r="30" spans="2:26" x14ac:dyDescent="0.2"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2:26" x14ac:dyDescent="0.2"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2:26" x14ac:dyDescent="0.2"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5:26" x14ac:dyDescent="0.2"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5:26" x14ac:dyDescent="0.2"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5:26" x14ac:dyDescent="0.2"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5:26" x14ac:dyDescent="0.2"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5:26" x14ac:dyDescent="0.2"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5:26" x14ac:dyDescent="0.2"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5:26" x14ac:dyDescent="0.2"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5:26" x14ac:dyDescent="0.2"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5:26" x14ac:dyDescent="0.2"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5:26" x14ac:dyDescent="0.2"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5:26" ht="12.75" customHeight="1" x14ac:dyDescent="0.2"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5:26" x14ac:dyDescent="0.2"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5:26" x14ac:dyDescent="0.2"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5:26" x14ac:dyDescent="0.2"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5:26" x14ac:dyDescent="0.2"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5:26" x14ac:dyDescent="0.2"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2:26" x14ac:dyDescent="0.2"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2:26" x14ac:dyDescent="0.2"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2:26" x14ac:dyDescent="0.2"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2:26" x14ac:dyDescent="0.2"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2:26" x14ac:dyDescent="0.2"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2:26" x14ac:dyDescent="0.2"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2:26" x14ac:dyDescent="0.2"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2:26" x14ac:dyDescent="0.2"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spans="2:26" x14ac:dyDescent="0.2"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spans="2:26" x14ac:dyDescent="0.2"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</row>
    <row r="59" spans="2:26" x14ac:dyDescent="0.2"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2:26" x14ac:dyDescent="0.2"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r="61" spans="2:26" x14ac:dyDescent="0.2"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spans="2:26" x14ac:dyDescent="0.2"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</row>
    <row r="63" spans="2:26" x14ac:dyDescent="0.2"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spans="2:26" x14ac:dyDescent="0.2"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spans="2:26" x14ac:dyDescent="0.2"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spans="2:26" x14ac:dyDescent="0.2"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spans="2:26" x14ac:dyDescent="0.2"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spans="2:26" x14ac:dyDescent="0.2"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</row>
    <row r="69" spans="2:26" x14ac:dyDescent="0.2"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</sheetData>
  <sheetProtection password="974A" sheet="1" objects="1" scenarios="1" selectLockedCells="1" selectUnlockedCells="1"/>
  <mergeCells count="22">
    <mergeCell ref="C14:E14"/>
    <mergeCell ref="B9:D9"/>
    <mergeCell ref="C11:F11"/>
    <mergeCell ref="C12:E12"/>
    <mergeCell ref="C13:E13"/>
    <mergeCell ref="C2:G4"/>
    <mergeCell ref="C6:E6"/>
    <mergeCell ref="F6:H6"/>
    <mergeCell ref="C7:E7"/>
    <mergeCell ref="F7:H7"/>
    <mergeCell ref="C18:F19"/>
    <mergeCell ref="B20:D20"/>
    <mergeCell ref="C22:F22"/>
    <mergeCell ref="C23:D23"/>
    <mergeCell ref="C15:E15"/>
    <mergeCell ref="C16:E16"/>
    <mergeCell ref="C17:E17"/>
    <mergeCell ref="C28:D28"/>
    <mergeCell ref="C24:D24"/>
    <mergeCell ref="C25:D25"/>
    <mergeCell ref="C26:D26"/>
    <mergeCell ref="C27:D27"/>
  </mergeCells>
  <phoneticPr fontId="25" type="noConversion"/>
  <dataValidations disablePrompts="1" count="1">
    <dataValidation allowBlank="1" showInputMessage="1" showErrorMessage="1" promptTitle="Descrever o código gerado no TQC" prompt="Insira o código sequencial gerdao pelo sistema TQC, contendo 4 números." sqref="I2:I3"/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B1:J67"/>
  <sheetViews>
    <sheetView workbookViewId="0">
      <selection activeCell="L6" sqref="L6"/>
    </sheetView>
  </sheetViews>
  <sheetFormatPr defaultColWidth="11.7109375" defaultRowHeight="12.75" x14ac:dyDescent="0.2"/>
  <cols>
    <col min="1" max="1" width="2.85546875" customWidth="1"/>
    <col min="2" max="2" width="11.7109375" customWidth="1"/>
    <col min="3" max="6" width="8.85546875" customWidth="1"/>
    <col min="7" max="7" width="12.28515625" customWidth="1"/>
    <col min="8" max="10" width="8" customWidth="1"/>
    <col min="11" max="11" width="5.5703125" customWidth="1"/>
  </cols>
  <sheetData>
    <row r="1" spans="2:10" x14ac:dyDescent="0.2">
      <c r="B1" s="247"/>
      <c r="C1" s="247"/>
      <c r="D1" s="247"/>
      <c r="E1" s="247"/>
      <c r="F1" s="247"/>
      <c r="G1" s="247"/>
      <c r="H1" s="247"/>
    </row>
    <row r="2" spans="2:10" s="1" customFormat="1" ht="12.75" customHeight="1" x14ac:dyDescent="0.2">
      <c r="B2" s="229"/>
      <c r="C2" s="248" t="s">
        <v>0</v>
      </c>
      <c r="D2" s="248"/>
      <c r="E2" s="248"/>
      <c r="F2" s="248"/>
      <c r="G2" s="248"/>
      <c r="H2" s="248"/>
      <c r="I2" s="249" t="s">
        <v>1</v>
      </c>
      <c r="J2" s="249"/>
    </row>
    <row r="3" spans="2:10" s="1" customFormat="1" x14ac:dyDescent="0.2">
      <c r="B3" s="229"/>
      <c r="C3" s="248"/>
      <c r="D3" s="248"/>
      <c r="E3" s="248"/>
      <c r="F3" s="248"/>
      <c r="G3" s="248"/>
      <c r="H3" s="248"/>
      <c r="I3" s="15"/>
      <c r="J3" s="2"/>
    </row>
    <row r="4" spans="2:10" s="1" customFormat="1" ht="26.25" customHeight="1" x14ac:dyDescent="0.2">
      <c r="B4" s="229"/>
      <c r="C4" s="248"/>
      <c r="D4" s="248"/>
      <c r="E4" s="248"/>
      <c r="F4" s="248"/>
      <c r="G4" s="248"/>
      <c r="H4" s="248"/>
      <c r="I4" s="234" t="s">
        <v>2</v>
      </c>
      <c r="J4" s="234"/>
    </row>
    <row r="5" spans="2:10" x14ac:dyDescent="0.2">
      <c r="B5" s="63"/>
      <c r="C5" s="63"/>
      <c r="D5" s="63"/>
      <c r="E5" s="63"/>
      <c r="F5" s="63"/>
      <c r="G5" s="63"/>
      <c r="H5" s="63"/>
      <c r="I5" s="63"/>
      <c r="J5" s="63"/>
    </row>
    <row r="6" spans="2:10" x14ac:dyDescent="0.2">
      <c r="B6" s="307" t="s">
        <v>85</v>
      </c>
      <c r="C6" s="307"/>
      <c r="D6" s="307"/>
      <c r="E6" s="307"/>
      <c r="F6" s="307"/>
      <c r="G6" s="307"/>
      <c r="H6" s="307"/>
      <c r="I6" s="307"/>
      <c r="J6" s="307"/>
    </row>
    <row r="7" spans="2:10" x14ac:dyDescent="0.2">
      <c r="B7" s="11"/>
      <c r="C7" s="11"/>
      <c r="D7" s="11"/>
      <c r="E7" s="11"/>
      <c r="F7" s="11"/>
      <c r="G7" s="11"/>
      <c r="H7" s="11"/>
      <c r="I7" s="11"/>
      <c r="J7" s="11"/>
    </row>
    <row r="8" spans="2:10" ht="25.35" customHeight="1" x14ac:dyDescent="0.2">
      <c r="B8" s="64" t="s">
        <v>86</v>
      </c>
      <c r="C8" s="303" t="s">
        <v>87</v>
      </c>
      <c r="D8" s="303"/>
      <c r="E8" s="303"/>
      <c r="F8" s="303"/>
      <c r="G8" s="65" t="s">
        <v>88</v>
      </c>
      <c r="H8" s="304" t="s">
        <v>89</v>
      </c>
      <c r="I8" s="304"/>
      <c r="J8" s="304"/>
    </row>
    <row r="9" spans="2:10" x14ac:dyDescent="0.2">
      <c r="B9" s="302" t="s">
        <v>40</v>
      </c>
      <c r="C9" s="41"/>
      <c r="D9" s="41"/>
      <c r="E9" s="41"/>
      <c r="F9" s="41"/>
      <c r="G9" s="41"/>
      <c r="H9" s="41"/>
      <c r="I9" s="41"/>
      <c r="J9" s="42"/>
    </row>
    <row r="10" spans="2:10" x14ac:dyDescent="0.2">
      <c r="B10" s="302"/>
      <c r="C10" s="47">
        <f>COUNTIF(CF,"EEL")</f>
        <v>0</v>
      </c>
      <c r="D10" s="36"/>
      <c r="E10" s="36" t="s">
        <v>90</v>
      </c>
      <c r="F10" s="66">
        <v>3</v>
      </c>
      <c r="G10" s="47">
        <f>C10*F10</f>
        <v>0</v>
      </c>
      <c r="H10" s="36"/>
      <c r="I10" s="36"/>
      <c r="J10" s="45"/>
    </row>
    <row r="11" spans="2:10" x14ac:dyDescent="0.2">
      <c r="B11" s="302"/>
      <c r="C11" s="47">
        <f>COUNTIF(CF,"EEA")</f>
        <v>0</v>
      </c>
      <c r="D11" s="36"/>
      <c r="E11" s="36" t="s">
        <v>91</v>
      </c>
      <c r="F11" s="66">
        <v>4</v>
      </c>
      <c r="G11" s="47">
        <f>C11*F11</f>
        <v>0</v>
      </c>
      <c r="H11" s="36"/>
      <c r="I11" s="36"/>
      <c r="J11" s="45"/>
    </row>
    <row r="12" spans="2:10" x14ac:dyDescent="0.2">
      <c r="B12" s="302"/>
      <c r="C12" s="47">
        <f>COUNTIF(CF,"EEH")</f>
        <v>0</v>
      </c>
      <c r="D12" s="36"/>
      <c r="E12" s="36" t="s">
        <v>92</v>
      </c>
      <c r="F12" s="66">
        <v>6</v>
      </c>
      <c r="G12" s="47">
        <f>C12*F12</f>
        <v>0</v>
      </c>
      <c r="H12" s="36"/>
      <c r="I12" s="47">
        <f>SUM(G10:G12)</f>
        <v>0</v>
      </c>
      <c r="J12" s="45"/>
    </row>
    <row r="13" spans="2:10" x14ac:dyDescent="0.2">
      <c r="B13" s="302"/>
      <c r="C13" s="39"/>
      <c r="D13" s="47"/>
      <c r="E13" s="47"/>
      <c r="F13" s="47"/>
      <c r="G13" s="39"/>
      <c r="H13" s="47"/>
      <c r="I13" s="47"/>
      <c r="J13" s="48"/>
    </row>
    <row r="14" spans="2:10" x14ac:dyDescent="0.2">
      <c r="B14" s="302" t="s">
        <v>93</v>
      </c>
      <c r="C14" s="36"/>
      <c r="D14" s="41"/>
      <c r="E14" s="41"/>
      <c r="F14" s="41"/>
      <c r="G14" s="36"/>
      <c r="H14" s="41"/>
      <c r="I14" s="41"/>
      <c r="J14" s="42"/>
    </row>
    <row r="15" spans="2:10" x14ac:dyDescent="0.2">
      <c r="B15" s="302" t="s">
        <v>41</v>
      </c>
      <c r="C15" s="47">
        <f>COUNTIF(CF,"EECL")</f>
        <v>0</v>
      </c>
      <c r="D15" s="36"/>
      <c r="E15" s="36" t="s">
        <v>90</v>
      </c>
      <c r="F15" s="66">
        <v>3</v>
      </c>
      <c r="G15" s="47">
        <f>C15*F15</f>
        <v>0</v>
      </c>
      <c r="H15" s="36"/>
      <c r="I15" s="36"/>
      <c r="J15" s="45"/>
    </row>
    <row r="16" spans="2:10" x14ac:dyDescent="0.2">
      <c r="B16" s="302"/>
      <c r="C16" s="47">
        <f>COUNTIF(CF,"EECA")</f>
        <v>0</v>
      </c>
      <c r="D16" s="36"/>
      <c r="E16" s="36" t="s">
        <v>91</v>
      </c>
      <c r="F16" s="66">
        <v>4</v>
      </c>
      <c r="G16" s="47">
        <f>C16*F16</f>
        <v>0</v>
      </c>
      <c r="H16" s="36"/>
      <c r="I16" s="36"/>
      <c r="J16" s="45"/>
    </row>
    <row r="17" spans="2:10" x14ac:dyDescent="0.2">
      <c r="B17" s="302"/>
      <c r="C17" s="47">
        <f>COUNTIF(CF,"EECH")</f>
        <v>0</v>
      </c>
      <c r="D17" s="36"/>
      <c r="E17" s="36" t="s">
        <v>92</v>
      </c>
      <c r="F17" s="66">
        <v>6</v>
      </c>
      <c r="G17" s="47">
        <f>C17*F17</f>
        <v>0</v>
      </c>
      <c r="H17" s="36"/>
      <c r="I17" s="47">
        <f>SUM(G15:G17)</f>
        <v>0</v>
      </c>
      <c r="J17" s="45"/>
    </row>
    <row r="18" spans="2:10" x14ac:dyDescent="0.2">
      <c r="B18" s="302"/>
      <c r="C18" s="39"/>
      <c r="D18" s="47"/>
      <c r="E18" s="47"/>
      <c r="F18" s="47"/>
      <c r="G18" s="39"/>
      <c r="H18" s="47"/>
      <c r="I18" s="47"/>
      <c r="J18" s="48"/>
    </row>
    <row r="19" spans="2:10" x14ac:dyDescent="0.2">
      <c r="B19" s="302" t="s">
        <v>41</v>
      </c>
      <c r="C19" s="36"/>
      <c r="D19" s="41"/>
      <c r="E19" s="41"/>
      <c r="F19" s="41"/>
      <c r="G19" s="36"/>
      <c r="H19" s="41"/>
      <c r="I19" s="41"/>
      <c r="J19" s="42"/>
    </row>
    <row r="20" spans="2:10" x14ac:dyDescent="0.2">
      <c r="B20" s="302" t="s">
        <v>41</v>
      </c>
      <c r="C20" s="47">
        <f>COUNTIF(CF,"SEL")</f>
        <v>0</v>
      </c>
      <c r="D20" s="36"/>
      <c r="E20" s="36" t="s">
        <v>90</v>
      </c>
      <c r="F20" s="66">
        <v>4</v>
      </c>
      <c r="G20" s="47">
        <f>C20*F20</f>
        <v>0</v>
      </c>
      <c r="H20" s="36"/>
      <c r="I20" s="36"/>
      <c r="J20" s="45"/>
    </row>
    <row r="21" spans="2:10" x14ac:dyDescent="0.2">
      <c r="B21" s="302"/>
      <c r="C21" s="47">
        <f>COUNTIF(CF,"SEA")</f>
        <v>0</v>
      </c>
      <c r="D21" s="36"/>
      <c r="E21" s="36" t="s">
        <v>91</v>
      </c>
      <c r="F21" s="66">
        <v>5</v>
      </c>
      <c r="G21" s="47">
        <f>C21*F21</f>
        <v>0</v>
      </c>
      <c r="H21" s="36"/>
      <c r="I21" s="36"/>
      <c r="J21" s="45"/>
    </row>
    <row r="22" spans="2:10" x14ac:dyDescent="0.2">
      <c r="B22" s="302"/>
      <c r="C22" s="47">
        <f>COUNTIF(CF,"SEH")</f>
        <v>0</v>
      </c>
      <c r="D22" s="36"/>
      <c r="E22" s="36" t="s">
        <v>92</v>
      </c>
      <c r="F22" s="66">
        <v>7</v>
      </c>
      <c r="G22" s="47">
        <f>C22*F22</f>
        <v>0</v>
      </c>
      <c r="H22" s="36"/>
      <c r="I22" s="47">
        <f>SUM(G20:G22)</f>
        <v>0</v>
      </c>
      <c r="J22" s="45"/>
    </row>
    <row r="23" spans="2:10" x14ac:dyDescent="0.2">
      <c r="B23" s="302"/>
      <c r="C23" s="39"/>
      <c r="D23" s="47"/>
      <c r="E23" s="47"/>
      <c r="F23" s="47"/>
      <c r="G23" s="39"/>
      <c r="H23" s="47"/>
      <c r="I23" s="47"/>
      <c r="J23" s="48"/>
    </row>
    <row r="24" spans="2:10" x14ac:dyDescent="0.2">
      <c r="B24" s="302" t="s">
        <v>94</v>
      </c>
      <c r="C24" s="36"/>
      <c r="D24" s="41"/>
      <c r="E24" s="41"/>
      <c r="F24" s="41"/>
      <c r="G24" s="36"/>
      <c r="H24" s="41"/>
      <c r="I24" s="41"/>
      <c r="J24" s="42"/>
    </row>
    <row r="25" spans="2:10" x14ac:dyDescent="0.2">
      <c r="B25" s="302" t="s">
        <v>41</v>
      </c>
      <c r="C25" s="47">
        <f>COUNTIF(CF,"SECL")</f>
        <v>0</v>
      </c>
      <c r="D25" s="36"/>
      <c r="E25" s="36" t="s">
        <v>90</v>
      </c>
      <c r="F25" s="66">
        <v>4</v>
      </c>
      <c r="G25" s="47">
        <f>C25*F25</f>
        <v>0</v>
      </c>
      <c r="H25" s="36"/>
      <c r="I25" s="36"/>
      <c r="J25" s="45"/>
    </row>
    <row r="26" spans="2:10" x14ac:dyDescent="0.2">
      <c r="B26" s="302"/>
      <c r="C26" s="47">
        <f>COUNTIF(CF,"SECA")</f>
        <v>0</v>
      </c>
      <c r="D26" s="36"/>
      <c r="E26" s="36" t="s">
        <v>91</v>
      </c>
      <c r="F26" s="66">
        <v>5</v>
      </c>
      <c r="G26" s="47">
        <f>C26*F26</f>
        <v>0</v>
      </c>
      <c r="H26" s="36"/>
      <c r="I26" s="36"/>
      <c r="J26" s="45"/>
    </row>
    <row r="27" spans="2:10" x14ac:dyDescent="0.2">
      <c r="B27" s="302"/>
      <c r="C27" s="47">
        <f>COUNTIF(CF,"SECH")</f>
        <v>0</v>
      </c>
      <c r="D27" s="36"/>
      <c r="E27" s="36" t="s">
        <v>92</v>
      </c>
      <c r="F27" s="66">
        <v>7</v>
      </c>
      <c r="G27" s="47">
        <f>C27*F27</f>
        <v>0</v>
      </c>
      <c r="H27" s="36"/>
      <c r="I27" s="47">
        <f>SUM(G25:G27)</f>
        <v>0</v>
      </c>
      <c r="J27" s="45"/>
    </row>
    <row r="28" spans="2:10" x14ac:dyDescent="0.2">
      <c r="B28" s="302"/>
      <c r="C28" s="39"/>
      <c r="D28" s="47"/>
      <c r="E28" s="47"/>
      <c r="F28" s="47"/>
      <c r="G28" s="39"/>
      <c r="H28" s="47"/>
      <c r="I28" s="47"/>
      <c r="J28" s="48"/>
    </row>
    <row r="29" spans="2:10" x14ac:dyDescent="0.2">
      <c r="B29" s="302" t="s">
        <v>44</v>
      </c>
      <c r="C29" s="36"/>
      <c r="D29" s="41"/>
      <c r="E29" s="41"/>
      <c r="F29" s="41"/>
      <c r="G29" s="36"/>
      <c r="H29" s="41"/>
      <c r="I29" s="41"/>
      <c r="J29" s="42"/>
    </row>
    <row r="30" spans="2:10" x14ac:dyDescent="0.2">
      <c r="B30" s="302" t="s">
        <v>44</v>
      </c>
      <c r="C30" s="47">
        <f>COUNTIF(CF,"CEL")</f>
        <v>0</v>
      </c>
      <c r="D30" s="36"/>
      <c r="E30" s="36" t="s">
        <v>90</v>
      </c>
      <c r="F30" s="66">
        <v>3</v>
      </c>
      <c r="G30" s="47">
        <f>C30*F30</f>
        <v>0</v>
      </c>
      <c r="H30" s="36"/>
      <c r="I30" s="36"/>
      <c r="J30" s="45"/>
    </row>
    <row r="31" spans="2:10" x14ac:dyDescent="0.2">
      <c r="B31" s="302"/>
      <c r="C31" s="47">
        <f>COUNTIF(CF,"CEA")</f>
        <v>0</v>
      </c>
      <c r="D31" s="36"/>
      <c r="E31" s="36" t="s">
        <v>91</v>
      </c>
      <c r="F31" s="66">
        <v>4</v>
      </c>
      <c r="G31" s="47">
        <f>C31*F31</f>
        <v>0</v>
      </c>
      <c r="H31" s="36"/>
      <c r="I31" s="36"/>
      <c r="J31" s="45"/>
    </row>
    <row r="32" spans="2:10" x14ac:dyDescent="0.2">
      <c r="B32" s="302"/>
      <c r="C32" s="47">
        <f>COUNTIF(CF,"CEH")</f>
        <v>0</v>
      </c>
      <c r="D32" s="36"/>
      <c r="E32" s="36" t="s">
        <v>92</v>
      </c>
      <c r="F32" s="66">
        <v>6</v>
      </c>
      <c r="G32" s="47">
        <f>C32*F32</f>
        <v>0</v>
      </c>
      <c r="H32" s="36"/>
      <c r="I32" s="47">
        <f>SUM(G30:G32)</f>
        <v>0</v>
      </c>
      <c r="J32" s="45"/>
    </row>
    <row r="33" spans="2:10" x14ac:dyDescent="0.2">
      <c r="B33" s="302"/>
      <c r="C33" s="39"/>
      <c r="D33" s="47"/>
      <c r="E33" s="47"/>
      <c r="F33" s="47"/>
      <c r="G33" s="39"/>
      <c r="H33" s="47"/>
      <c r="I33" s="47"/>
      <c r="J33" s="48"/>
    </row>
    <row r="34" spans="2:10" x14ac:dyDescent="0.2">
      <c r="B34" s="306" t="s">
        <v>95</v>
      </c>
      <c r="C34" s="36"/>
      <c r="D34" s="41"/>
      <c r="E34" s="41"/>
      <c r="F34" s="41"/>
      <c r="G34" s="36"/>
      <c r="H34" s="41"/>
      <c r="I34" s="41"/>
      <c r="J34" s="42"/>
    </row>
    <row r="35" spans="2:10" x14ac:dyDescent="0.2">
      <c r="B35" s="306" t="s">
        <v>41</v>
      </c>
      <c r="C35" s="47">
        <f>COUNTIF(CF,"CECL")</f>
        <v>0</v>
      </c>
      <c r="D35" s="36"/>
      <c r="E35" s="36" t="s">
        <v>90</v>
      </c>
      <c r="F35" s="66">
        <v>3</v>
      </c>
      <c r="G35" s="47">
        <f>C35*F35</f>
        <v>0</v>
      </c>
      <c r="H35" s="36"/>
      <c r="I35" s="36"/>
      <c r="J35" s="45"/>
    </row>
    <row r="36" spans="2:10" x14ac:dyDescent="0.2">
      <c r="B36" s="306"/>
      <c r="C36" s="47">
        <f>COUNTIF(CF,"CECA")</f>
        <v>0</v>
      </c>
      <c r="D36" s="36"/>
      <c r="E36" s="36" t="s">
        <v>91</v>
      </c>
      <c r="F36" s="66">
        <v>4</v>
      </c>
      <c r="G36" s="47">
        <f>C36*F36</f>
        <v>0</v>
      </c>
      <c r="H36" s="36"/>
      <c r="I36" s="36"/>
      <c r="J36" s="45"/>
    </row>
    <row r="37" spans="2:10" x14ac:dyDescent="0.2">
      <c r="B37" s="306"/>
      <c r="C37" s="47">
        <f>COUNTIF(CF,"CECH")</f>
        <v>0</v>
      </c>
      <c r="D37" s="36"/>
      <c r="E37" s="36" t="s">
        <v>92</v>
      </c>
      <c r="F37" s="66">
        <v>6</v>
      </c>
      <c r="G37" s="47">
        <f>C37*F37</f>
        <v>0</v>
      </c>
      <c r="H37" s="36"/>
      <c r="I37" s="47">
        <f>SUM(G35:G37)</f>
        <v>0</v>
      </c>
      <c r="J37" s="45"/>
    </row>
    <row r="38" spans="2:10" x14ac:dyDescent="0.2">
      <c r="B38" s="306"/>
      <c r="C38" s="39"/>
      <c r="D38" s="47"/>
      <c r="E38" s="47"/>
      <c r="F38" s="47"/>
      <c r="G38" s="39"/>
      <c r="H38" s="47"/>
      <c r="I38" s="47"/>
      <c r="J38" s="48"/>
    </row>
    <row r="39" spans="2:10" x14ac:dyDescent="0.2">
      <c r="B39" s="302" t="s">
        <v>43</v>
      </c>
      <c r="C39" s="41"/>
      <c r="D39" s="41"/>
      <c r="E39" s="41"/>
      <c r="F39" s="41"/>
      <c r="G39" s="41"/>
      <c r="H39" s="41"/>
      <c r="I39" s="41"/>
      <c r="J39" s="42"/>
    </row>
    <row r="40" spans="2:10" x14ac:dyDescent="0.2">
      <c r="B40" s="302" t="s">
        <v>43</v>
      </c>
      <c r="C40" s="47">
        <f>COUNTIF(CF,"ALIL")</f>
        <v>0</v>
      </c>
      <c r="D40" s="36"/>
      <c r="E40" s="36" t="s">
        <v>90</v>
      </c>
      <c r="F40" s="66">
        <v>7</v>
      </c>
      <c r="G40" s="47">
        <f>C40*F40</f>
        <v>0</v>
      </c>
      <c r="H40" s="36"/>
      <c r="I40" s="36"/>
      <c r="J40" s="45"/>
    </row>
    <row r="41" spans="2:10" x14ac:dyDescent="0.2">
      <c r="B41" s="302"/>
      <c r="C41" s="47">
        <f>COUNTIF(CF,"ALIA")</f>
        <v>0</v>
      </c>
      <c r="D41" s="36"/>
      <c r="E41" s="36" t="s">
        <v>91</v>
      </c>
      <c r="F41" s="66">
        <v>10</v>
      </c>
      <c r="G41" s="47">
        <f>C41*F41</f>
        <v>0</v>
      </c>
      <c r="H41" s="36"/>
      <c r="I41" s="36"/>
      <c r="J41" s="45"/>
    </row>
    <row r="42" spans="2:10" x14ac:dyDescent="0.2">
      <c r="B42" s="302"/>
      <c r="C42" s="47">
        <f>COUNTIF(CF,"ALIH")</f>
        <v>0</v>
      </c>
      <c r="D42" s="36"/>
      <c r="E42" s="36" t="s">
        <v>92</v>
      </c>
      <c r="F42" s="66">
        <v>15</v>
      </c>
      <c r="G42" s="47">
        <f>C42*F42</f>
        <v>0</v>
      </c>
      <c r="H42" s="36"/>
      <c r="I42" s="47">
        <f>SUM(G40:G42)</f>
        <v>0</v>
      </c>
      <c r="J42" s="45"/>
    </row>
    <row r="43" spans="2:10" x14ac:dyDescent="0.2">
      <c r="B43" s="302"/>
      <c r="C43" s="39"/>
      <c r="D43" s="47"/>
      <c r="E43" s="47"/>
      <c r="F43" s="47"/>
      <c r="G43" s="39"/>
      <c r="H43" s="47"/>
      <c r="I43" s="47"/>
      <c r="J43" s="48"/>
    </row>
    <row r="44" spans="2:10" x14ac:dyDescent="0.2">
      <c r="B44" s="302" t="s">
        <v>46</v>
      </c>
      <c r="C44" s="36"/>
      <c r="D44" s="41"/>
      <c r="E44" s="41"/>
      <c r="F44" s="41"/>
      <c r="G44" s="36"/>
      <c r="H44" s="41"/>
      <c r="I44" s="41"/>
      <c r="J44" s="42"/>
    </row>
    <row r="45" spans="2:10" x14ac:dyDescent="0.2">
      <c r="B45" s="302" t="s">
        <v>46</v>
      </c>
      <c r="C45" s="47">
        <f>COUNTIF(CF,"AIEL")</f>
        <v>0</v>
      </c>
      <c r="D45" s="36"/>
      <c r="E45" s="36" t="s">
        <v>90</v>
      </c>
      <c r="F45" s="66">
        <v>5</v>
      </c>
      <c r="G45" s="47">
        <f>C45*F45</f>
        <v>0</v>
      </c>
      <c r="H45" s="36"/>
      <c r="I45" s="36"/>
      <c r="J45" s="45"/>
    </row>
    <row r="46" spans="2:10" x14ac:dyDescent="0.2">
      <c r="B46" s="302"/>
      <c r="C46" s="47">
        <f>COUNTIF(CF,"AIEA")</f>
        <v>0</v>
      </c>
      <c r="D46" s="36"/>
      <c r="E46" s="36" t="s">
        <v>91</v>
      </c>
      <c r="F46" s="66">
        <v>7</v>
      </c>
      <c r="G46" s="47">
        <f>C46*F46</f>
        <v>0</v>
      </c>
      <c r="H46" s="36"/>
      <c r="I46" s="36"/>
      <c r="J46" s="45"/>
    </row>
    <row r="47" spans="2:10" x14ac:dyDescent="0.2">
      <c r="B47" s="302"/>
      <c r="C47" s="47">
        <f>COUNTIF(CF,"AIEH")</f>
        <v>0</v>
      </c>
      <c r="D47" s="36"/>
      <c r="E47" s="36" t="s">
        <v>92</v>
      </c>
      <c r="F47" s="66">
        <v>10</v>
      </c>
      <c r="G47" s="47">
        <f>C47*F47</f>
        <v>0</v>
      </c>
      <c r="H47" s="36"/>
      <c r="I47" s="47">
        <f>SUM(G45:G47)</f>
        <v>0</v>
      </c>
      <c r="J47" s="45"/>
    </row>
    <row r="48" spans="2:10" x14ac:dyDescent="0.2">
      <c r="B48" s="302"/>
      <c r="C48" s="47"/>
      <c r="D48" s="47"/>
      <c r="E48" s="47"/>
      <c r="F48" s="47"/>
      <c r="G48" s="47"/>
      <c r="H48" s="47"/>
      <c r="I48" s="47"/>
      <c r="J48" s="48"/>
    </row>
    <row r="49" spans="2:10" x14ac:dyDescent="0.2">
      <c r="B49" s="40"/>
      <c r="C49" s="41"/>
      <c r="D49" s="41"/>
      <c r="E49" s="41"/>
      <c r="F49" s="41"/>
      <c r="G49" s="41"/>
      <c r="H49" s="41"/>
      <c r="I49" s="41"/>
      <c r="J49" s="42"/>
    </row>
    <row r="50" spans="2:10" x14ac:dyDescent="0.2">
      <c r="B50" s="67" t="s">
        <v>96</v>
      </c>
      <c r="C50" s="36"/>
      <c r="D50" s="36"/>
      <c r="E50" s="36"/>
      <c r="F50" s="36"/>
      <c r="G50" s="36"/>
      <c r="H50" s="36"/>
      <c r="I50" s="47">
        <f>SUM(I9:I47)</f>
        <v>0</v>
      </c>
      <c r="J50" s="45"/>
    </row>
    <row r="51" spans="2:10" x14ac:dyDescent="0.2">
      <c r="B51" s="46"/>
      <c r="C51" s="47"/>
      <c r="D51" s="47"/>
      <c r="E51" s="47"/>
      <c r="F51" s="47"/>
      <c r="G51" s="47"/>
      <c r="H51" s="47"/>
      <c r="I51" s="47"/>
      <c r="J51" s="48"/>
    </row>
    <row r="52" spans="2:10" x14ac:dyDescent="0.2">
      <c r="B52" s="36"/>
      <c r="C52" s="36"/>
      <c r="D52" s="36"/>
      <c r="E52" s="36"/>
      <c r="F52" s="36"/>
      <c r="G52" s="36"/>
      <c r="H52" s="36"/>
      <c r="I52" s="36"/>
      <c r="J52" s="36"/>
    </row>
    <row r="53" spans="2:10" x14ac:dyDescent="0.2">
      <c r="B53" s="36"/>
      <c r="C53" s="36"/>
      <c r="D53" s="36"/>
      <c r="E53" s="36"/>
      <c r="F53" s="36"/>
      <c r="G53" s="36"/>
      <c r="H53" s="36"/>
      <c r="I53" s="36"/>
      <c r="J53" s="36"/>
    </row>
    <row r="54" spans="2:10" x14ac:dyDescent="0.2">
      <c r="B54" s="36"/>
      <c r="C54" s="36"/>
      <c r="D54" s="36"/>
      <c r="E54" s="36"/>
      <c r="F54" s="36"/>
      <c r="G54" s="36"/>
      <c r="H54" s="36"/>
      <c r="I54" s="36"/>
      <c r="J54" s="36"/>
    </row>
    <row r="55" spans="2:10" x14ac:dyDescent="0.2">
      <c r="B55" s="305" t="s">
        <v>97</v>
      </c>
      <c r="C55" s="305"/>
      <c r="D55" s="305"/>
      <c r="E55" s="305"/>
      <c r="F55" s="305"/>
      <c r="G55" s="305"/>
      <c r="H55" s="305"/>
      <c r="I55" s="305"/>
      <c r="J55" s="305"/>
    </row>
    <row r="56" spans="2:10" x14ac:dyDescent="0.2">
      <c r="B56" s="68"/>
      <c r="C56" s="68"/>
      <c r="D56" s="68"/>
      <c r="E56" s="68"/>
      <c r="F56" s="68"/>
      <c r="G56" s="68"/>
      <c r="H56" s="68"/>
      <c r="I56" s="68"/>
      <c r="J56" s="68"/>
    </row>
    <row r="57" spans="2:10" x14ac:dyDescent="0.2">
      <c r="B57" s="69" t="s">
        <v>98</v>
      </c>
      <c r="C57" s="36" t="s">
        <v>99</v>
      </c>
      <c r="D57" s="36"/>
      <c r="E57" s="11"/>
      <c r="F57" s="36"/>
      <c r="G57" s="36"/>
      <c r="H57" s="36"/>
      <c r="I57" s="47">
        <f>I50-I58</f>
        <v>0</v>
      </c>
      <c r="J57" s="11"/>
    </row>
    <row r="58" spans="2:10" x14ac:dyDescent="0.2">
      <c r="B58" s="69" t="s">
        <v>100</v>
      </c>
      <c r="C58" s="36" t="s">
        <v>101</v>
      </c>
      <c r="D58" s="36"/>
      <c r="E58" s="11"/>
      <c r="F58" s="36"/>
      <c r="G58" s="36"/>
      <c r="H58" s="36"/>
      <c r="I58" s="39">
        <f>I17+I27+I37</f>
        <v>0</v>
      </c>
      <c r="J58" s="11"/>
    </row>
    <row r="59" spans="2:10" x14ac:dyDescent="0.2">
      <c r="B59" s="69"/>
      <c r="C59" s="36"/>
      <c r="D59" s="36"/>
      <c r="E59" s="11"/>
      <c r="F59" s="36"/>
      <c r="G59" s="36"/>
      <c r="H59" s="36"/>
      <c r="I59" s="36"/>
      <c r="J59" s="11"/>
    </row>
    <row r="60" spans="2:10" x14ac:dyDescent="0.2">
      <c r="B60" s="69" t="s">
        <v>102</v>
      </c>
      <c r="C60" s="11" t="s">
        <v>103</v>
      </c>
      <c r="D60" s="11"/>
      <c r="E60" s="11"/>
      <c r="F60" s="11"/>
      <c r="G60" s="11"/>
      <c r="H60" s="11"/>
      <c r="I60" s="70">
        <f>VAF</f>
        <v>1.35</v>
      </c>
      <c r="J60" s="11"/>
    </row>
    <row r="64" spans="2:10" x14ac:dyDescent="0.2">
      <c r="B64" s="305" t="s">
        <v>104</v>
      </c>
      <c r="C64" s="305"/>
      <c r="D64" s="305"/>
      <c r="E64" s="305"/>
      <c r="F64" s="305"/>
      <c r="G64" s="305"/>
      <c r="H64" s="305"/>
      <c r="I64" s="305"/>
      <c r="J64" s="305"/>
    </row>
    <row r="65" spans="2:10" x14ac:dyDescent="0.2">
      <c r="B65" s="68"/>
      <c r="C65" s="68"/>
      <c r="D65" s="68"/>
      <c r="E65" s="68"/>
      <c r="F65" s="68"/>
      <c r="G65" s="68"/>
      <c r="H65" s="68"/>
      <c r="I65" s="68"/>
      <c r="J65" s="68"/>
    </row>
    <row r="66" spans="2:10" x14ac:dyDescent="0.2">
      <c r="B66" t="s">
        <v>105</v>
      </c>
    </row>
    <row r="67" spans="2:10" x14ac:dyDescent="0.2">
      <c r="B67" t="s">
        <v>106</v>
      </c>
      <c r="C67" s="71">
        <f>(UFP+CFP)*VAF</f>
        <v>0</v>
      </c>
    </row>
  </sheetData>
  <sheetProtection password="B78A" sheet="1" objects="1" scenarios="1"/>
  <mergeCells count="18">
    <mergeCell ref="B29:B33"/>
    <mergeCell ref="B64:J64"/>
    <mergeCell ref="B34:B38"/>
    <mergeCell ref="B39:B43"/>
    <mergeCell ref="B44:B48"/>
    <mergeCell ref="B55:J55"/>
    <mergeCell ref="B24:B28"/>
    <mergeCell ref="B1:H1"/>
    <mergeCell ref="B2:B4"/>
    <mergeCell ref="C2:H4"/>
    <mergeCell ref="C8:F8"/>
    <mergeCell ref="H8:J8"/>
    <mergeCell ref="B9:B13"/>
    <mergeCell ref="B14:B18"/>
    <mergeCell ref="I2:J2"/>
    <mergeCell ref="I4:J4"/>
    <mergeCell ref="B6:J6"/>
    <mergeCell ref="B19:B23"/>
  </mergeCells>
  <phoneticPr fontId="25" type="noConversion"/>
  <dataValidations count="2">
    <dataValidation allowBlank="1" showInputMessage="1" showErrorMessage="1" promptTitle="Descrever o código gerado no TQC" prompt="Insira o código sequencial gerdao pelo sistema TQC, contendo 4 números." sqref="I2">
      <formula1>0</formula1>
      <formula2>0</formula2>
    </dataValidation>
    <dataValidation allowBlank="1" showInputMessage="1" showErrorMessage="1" promptTitle="Escrever o título do formulário" prompt="Escrever o título do formulário igual ao texto escrito no campo propriedade no TQC." sqref="C2">
      <formula1>0</formula1>
      <formula2>0</formula2>
    </dataValidation>
  </dataValidations>
  <printOptions horizontalCentered="1"/>
  <pageMargins left="0.78749999999999998" right="0.78749999999999998" top="0.98402777777777783" bottom="0.98472222222222228" header="0.51180555555555562" footer="0.31527777777777777"/>
  <pageSetup paperSize="9" scale="78" firstPageNumber="0" orientation="portrait" horizontalDpi="300" verticalDpi="300" r:id="rId1"/>
  <headerFooter alignWithMargins="0">
    <oddFooter>&amp;CPágina &amp;P&amp;Rproposta de PPF.xls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B1:G29"/>
  <sheetViews>
    <sheetView zoomScaleSheetLayoutView="100" workbookViewId="0">
      <selection activeCell="H14" sqref="H14"/>
    </sheetView>
  </sheetViews>
  <sheetFormatPr defaultRowHeight="12.75" x14ac:dyDescent="0.2"/>
  <cols>
    <col min="1" max="1" width="3.85546875" customWidth="1"/>
    <col min="2" max="2" width="26.140625" customWidth="1"/>
    <col min="3" max="3" width="13.28515625" customWidth="1"/>
    <col min="4" max="4" width="6.28515625" customWidth="1"/>
    <col min="5" max="5" width="32.85546875" customWidth="1"/>
    <col min="6" max="6" width="3" customWidth="1"/>
  </cols>
  <sheetData>
    <row r="1" spans="2:7" x14ac:dyDescent="0.2">
      <c r="C1" s="247"/>
      <c r="D1" s="247"/>
      <c r="E1" s="247"/>
    </row>
    <row r="2" spans="2:7" s="1" customFormat="1" ht="12.75" customHeight="1" x14ac:dyDescent="0.2">
      <c r="B2" s="229"/>
      <c r="C2" s="248" t="s">
        <v>0</v>
      </c>
      <c r="D2" s="248"/>
      <c r="E2" s="248"/>
      <c r="F2" s="249" t="s">
        <v>1</v>
      </c>
      <c r="G2" s="249"/>
    </row>
    <row r="3" spans="2:7" s="1" customFormat="1" x14ac:dyDescent="0.2">
      <c r="B3" s="229"/>
      <c r="C3" s="248"/>
      <c r="D3" s="248"/>
      <c r="E3" s="248"/>
      <c r="F3" s="309"/>
      <c r="G3" s="309"/>
    </row>
    <row r="4" spans="2:7" s="1" customFormat="1" ht="26.25" customHeight="1" x14ac:dyDescent="0.2">
      <c r="B4" s="229"/>
      <c r="C4" s="248"/>
      <c r="D4" s="248"/>
      <c r="E4" s="248"/>
      <c r="F4" s="234" t="s">
        <v>2</v>
      </c>
      <c r="G4" s="234"/>
    </row>
    <row r="6" spans="2:7" ht="15" x14ac:dyDescent="0.2">
      <c r="B6" s="244" t="s">
        <v>78</v>
      </c>
      <c r="C6" s="244"/>
      <c r="D6" s="244"/>
      <c r="E6" s="244"/>
      <c r="F6" s="244"/>
      <c r="G6" s="244"/>
    </row>
    <row r="7" spans="2:7" x14ac:dyDescent="0.2">
      <c r="B7" s="245" t="str">
        <f>CONCATENATE("Projeto  : ",NomeProjeto)</f>
        <v xml:space="preserve">Projeto  : </v>
      </c>
      <c r="C7" s="245"/>
      <c r="D7" s="245"/>
      <c r="E7" s="245"/>
      <c r="F7" s="245"/>
      <c r="G7" s="245"/>
    </row>
    <row r="8" spans="2:7" x14ac:dyDescent="0.2">
      <c r="B8" s="308" t="str">
        <f>CONCATENATE("Responsável : ",Responsavel)</f>
        <v xml:space="preserve">Responsável : </v>
      </c>
      <c r="C8" s="308"/>
      <c r="D8" s="308"/>
      <c r="E8" s="308"/>
      <c r="F8" s="308"/>
      <c r="G8" s="308"/>
    </row>
    <row r="10" spans="2:7" x14ac:dyDescent="0.2">
      <c r="B10" s="73" t="s">
        <v>79</v>
      </c>
      <c r="C10" s="74" t="s">
        <v>107</v>
      </c>
      <c r="E10" s="75" t="s">
        <v>108</v>
      </c>
      <c r="F10" s="76" t="s">
        <v>109</v>
      </c>
    </row>
    <row r="11" spans="2:7" x14ac:dyDescent="0.2">
      <c r="B11" s="77" t="s">
        <v>80</v>
      </c>
      <c r="C11" s="78">
        <f>SUM(Sumário!C40:C42)</f>
        <v>0</v>
      </c>
      <c r="E11" t="str">
        <f>'Fator de Ajuste'!C12</f>
        <v>01 - Comunicação de Dados</v>
      </c>
      <c r="F11" s="78">
        <f>'Fator de Ajuste'!G12</f>
        <v>5</v>
      </c>
    </row>
    <row r="12" spans="2:7" x14ac:dyDescent="0.2">
      <c r="B12" s="77" t="s">
        <v>81</v>
      </c>
      <c r="C12" s="78">
        <f>SUM(Sumário!C45:C47)</f>
        <v>0</v>
      </c>
      <c r="E12" t="str">
        <f>'Fator de Ajuste'!C13</f>
        <v>02 - Processamento Distribuído</v>
      </c>
      <c r="F12" s="78">
        <f>'Fator de Ajuste'!G13</f>
        <v>5</v>
      </c>
    </row>
    <row r="13" spans="2:7" x14ac:dyDescent="0.2">
      <c r="B13" s="77" t="s">
        <v>82</v>
      </c>
      <c r="C13" s="78">
        <f>SUM(Sumário!C10:C17)</f>
        <v>0</v>
      </c>
      <c r="E13" t="str">
        <f>'Fator de Ajuste'!C14</f>
        <v>03 - Performance</v>
      </c>
      <c r="F13" s="78">
        <f>'Fator de Ajuste'!G14</f>
        <v>5</v>
      </c>
    </row>
    <row r="14" spans="2:7" x14ac:dyDescent="0.2">
      <c r="B14" s="77" t="s">
        <v>83</v>
      </c>
      <c r="C14" s="78">
        <f>SUM(Sumário!C30:C37)</f>
        <v>0</v>
      </c>
      <c r="E14" t="str">
        <f>'Fator de Ajuste'!C15</f>
        <v>04 - Configuração Altamente Utilizada</v>
      </c>
      <c r="F14" s="78">
        <f>'Fator de Ajuste'!G15</f>
        <v>5</v>
      </c>
    </row>
    <row r="15" spans="2:7" x14ac:dyDescent="0.2">
      <c r="B15" s="77" t="s">
        <v>84</v>
      </c>
      <c r="C15" s="78">
        <f>SUM(Sumário!C20:C27)</f>
        <v>0</v>
      </c>
      <c r="E15" t="str">
        <f>'Fator de Ajuste'!C16</f>
        <v>05 - Volume de Transações</v>
      </c>
      <c r="F15" s="78">
        <f>'Fator de Ajuste'!G16</f>
        <v>5</v>
      </c>
    </row>
    <row r="16" spans="2:7" x14ac:dyDescent="0.2">
      <c r="B16" s="79" t="s">
        <v>110</v>
      </c>
      <c r="C16" s="80">
        <f>SUM(C11:C15)</f>
        <v>0</v>
      </c>
      <c r="E16" t="str">
        <f>'Fator de Ajuste'!C17</f>
        <v>06 - Entrada de Dados On-line</v>
      </c>
      <c r="F16" s="78">
        <f>'Fator de Ajuste'!G17</f>
        <v>5</v>
      </c>
    </row>
    <row r="17" spans="2:6" x14ac:dyDescent="0.2">
      <c r="E17" t="str">
        <f>'Fator de Ajuste'!C18</f>
        <v>07 - Eficiência do Usuário Final</v>
      </c>
      <c r="F17" s="78">
        <f>'Fator de Ajuste'!G18</f>
        <v>5</v>
      </c>
    </row>
    <row r="18" spans="2:6" x14ac:dyDescent="0.2">
      <c r="E18" t="str">
        <f>'Fator de Ajuste'!C19</f>
        <v>08 - Atualização On-Line</v>
      </c>
      <c r="F18" s="78">
        <f>'Fator de Ajuste'!G19</f>
        <v>5</v>
      </c>
    </row>
    <row r="19" spans="2:6" x14ac:dyDescent="0.2">
      <c r="E19" t="str">
        <f>'Fator de Ajuste'!C20</f>
        <v>09 - Processamento Complexo</v>
      </c>
      <c r="F19" s="78">
        <f>'Fator de Ajuste'!G20</f>
        <v>5</v>
      </c>
    </row>
    <row r="20" spans="2:6" x14ac:dyDescent="0.2">
      <c r="B20" s="81" t="s">
        <v>111</v>
      </c>
      <c r="C20" s="82" t="s">
        <v>109</v>
      </c>
      <c r="E20" t="str">
        <f>'Fator de Ajuste'!C21</f>
        <v>10 - Reusabilidade</v>
      </c>
      <c r="F20" s="78">
        <f>'Fator de Ajuste'!G21</f>
        <v>5</v>
      </c>
    </row>
    <row r="21" spans="2:6" x14ac:dyDescent="0.2">
      <c r="B21" s="77" t="s">
        <v>112</v>
      </c>
      <c r="C21" s="78">
        <f>SUM(Sumário!C40:C42)</f>
        <v>0</v>
      </c>
      <c r="E21" t="str">
        <f>'Fator de Ajuste'!C22</f>
        <v>11 - Facilidade de Instalação</v>
      </c>
      <c r="F21" s="78">
        <f>'Fator de Ajuste'!G22</f>
        <v>5</v>
      </c>
    </row>
    <row r="22" spans="2:6" x14ac:dyDescent="0.2">
      <c r="B22" s="77" t="s">
        <v>113</v>
      </c>
      <c r="C22" s="78">
        <f>SUM(Sumário!C45:C47)</f>
        <v>0</v>
      </c>
      <c r="E22" t="str">
        <f>'Fator de Ajuste'!C23</f>
        <v>12 - Facilidade de Operação</v>
      </c>
      <c r="F22" s="78">
        <f>'Fator de Ajuste'!G23</f>
        <v>5</v>
      </c>
    </row>
    <row r="23" spans="2:6" x14ac:dyDescent="0.2">
      <c r="B23" s="83" t="s">
        <v>114</v>
      </c>
      <c r="C23" s="80">
        <f>(C21*35)+(C22*15)</f>
        <v>0</v>
      </c>
      <c r="E23" t="str">
        <f>'Fator de Ajuste'!C24</f>
        <v>13 - Múltiplos Locais</v>
      </c>
      <c r="F23" s="78">
        <f>'Fator de Ajuste'!G24</f>
        <v>5</v>
      </c>
    </row>
    <row r="24" spans="2:6" x14ac:dyDescent="0.2">
      <c r="E24" t="str">
        <f>'Fator de Ajuste'!C25</f>
        <v>14 - Modificação Facilitada</v>
      </c>
      <c r="F24" s="78">
        <f>'Fator de Ajuste'!G25</f>
        <v>5</v>
      </c>
    </row>
    <row r="25" spans="2:6" x14ac:dyDescent="0.2">
      <c r="E25" s="79" t="s">
        <v>115</v>
      </c>
      <c r="F25" s="80">
        <f>SUM(F11:F24)</f>
        <v>70</v>
      </c>
    </row>
    <row r="27" spans="2:6" x14ac:dyDescent="0.2">
      <c r="B27" s="84" t="s">
        <v>116</v>
      </c>
      <c r="C27" s="85" t="s">
        <v>109</v>
      </c>
    </row>
    <row r="28" spans="2:6" ht="18" x14ac:dyDescent="0.25">
      <c r="B28" s="86" t="s">
        <v>114</v>
      </c>
      <c r="C28" s="87">
        <f>DFP</f>
        <v>0</v>
      </c>
    </row>
    <row r="29" spans="2:6" ht="26.25" x14ac:dyDescent="0.25">
      <c r="B29" s="88" t="s">
        <v>117</v>
      </c>
      <c r="C29" s="87">
        <f>VAF</f>
        <v>1.35</v>
      </c>
    </row>
  </sheetData>
  <sheetProtection password="F6AD" sheet="1" objects="1" scenarios="1"/>
  <mergeCells count="9">
    <mergeCell ref="B6:G6"/>
    <mergeCell ref="B7:G7"/>
    <mergeCell ref="B8:G8"/>
    <mergeCell ref="C1:E1"/>
    <mergeCell ref="B2:B4"/>
    <mergeCell ref="C2:E4"/>
    <mergeCell ref="F2:G2"/>
    <mergeCell ref="F3:G3"/>
    <mergeCell ref="F4:G4"/>
  </mergeCells>
  <phoneticPr fontId="25" type="noConversion"/>
  <dataValidations count="2">
    <dataValidation allowBlank="1" showInputMessage="1" showErrorMessage="1" promptTitle="Descrever o código gerado no TQC" prompt="Insira o código sequencial gerdao pelo sistema TQC, contendo 4 números." sqref="F2">
      <formula1>0</formula1>
      <formula2>0</formula2>
    </dataValidation>
    <dataValidation allowBlank="1" showInputMessage="1" showErrorMessage="1" promptTitle="Escrever o título do formulário" prompt="Escrever o título do formulário igual ao texto escrito no campo propriedade no TQC." sqref="C2">
      <formula1>0</formula1>
      <formula2>0</formula2>
    </dataValidation>
  </dataValidations>
  <printOptions horizontalCentered="1"/>
  <pageMargins left="0.78749999999999998" right="0.78749999999999998" top="0.98402777777777783" bottom="0.98472222222222228" header="0.51180555555555562" footer="0.31527777777777777"/>
  <pageSetup paperSize="9" scale="78" firstPageNumber="0" orientation="portrait" horizontalDpi="300" verticalDpi="300" r:id="rId1"/>
  <headerFooter alignWithMargins="0">
    <oddFooter>&amp;CPágina &amp;P&amp;Rproposta de PPF.xls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36</vt:i4>
      </vt:variant>
    </vt:vector>
  </HeadingPairs>
  <TitlesOfParts>
    <vt:vector size="44" baseType="lpstr">
      <vt:lpstr>Capa</vt:lpstr>
      <vt:lpstr>Funcionalidades</vt:lpstr>
      <vt:lpstr>Fator de Ajuste</vt:lpstr>
      <vt:lpstr>Relatório</vt:lpstr>
      <vt:lpstr>Base</vt:lpstr>
      <vt:lpstr>Esforço</vt:lpstr>
      <vt:lpstr>Sumário</vt:lpstr>
      <vt:lpstr>Resumo Geral</vt:lpstr>
      <vt:lpstr>Ambiente</vt:lpstr>
      <vt:lpstr>Capa!Area_de_impressao</vt:lpstr>
      <vt:lpstr>Funcionalidades!Area_de_impressao</vt:lpstr>
      <vt:lpstr>CF</vt:lpstr>
      <vt:lpstr>CFP</vt:lpstr>
      <vt:lpstr>CFPS</vt:lpstr>
      <vt:lpstr>DataContagem</vt:lpstr>
      <vt:lpstr>DFP</vt:lpstr>
      <vt:lpstr>Documentação</vt:lpstr>
      <vt:lpstr>EscopoDaContagem</vt:lpstr>
      <vt:lpstr>Excel_BuiltIn__FilterDatabase_1</vt:lpstr>
      <vt:lpstr>FaseProjeto</vt:lpstr>
      <vt:lpstr>Identificador</vt:lpstr>
      <vt:lpstr>ListaExperiencia</vt:lpstr>
      <vt:lpstr>ListaExperienciaAnos</vt:lpstr>
      <vt:lpstr>ListaFaseProjeto</vt:lpstr>
      <vt:lpstr>ListaMetodo</vt:lpstr>
      <vt:lpstr>ListaNivelDetalhe</vt:lpstr>
      <vt:lpstr>ListaResponsavel</vt:lpstr>
      <vt:lpstr>ListaTipoContagem</vt:lpstr>
      <vt:lpstr>Maturidade</vt:lpstr>
      <vt:lpstr>Metodo</vt:lpstr>
      <vt:lpstr>NivelDetalhe</vt:lpstr>
      <vt:lpstr>NomeCliente</vt:lpstr>
      <vt:lpstr>NomeDepartamento</vt:lpstr>
      <vt:lpstr>NomeProjeto</vt:lpstr>
      <vt:lpstr>NomeSolicitante</vt:lpstr>
      <vt:lpstr>Observações</vt:lpstr>
      <vt:lpstr>PFNA</vt:lpstr>
      <vt:lpstr>PropositoDaContagem</vt:lpstr>
      <vt:lpstr>Responsavel</vt:lpstr>
      <vt:lpstr>Tipo_de_Contagem</vt:lpstr>
      <vt:lpstr>TipoContagem</vt:lpstr>
      <vt:lpstr>UFP</vt:lpstr>
      <vt:lpstr>UtilizacaoHistorico</vt:lpstr>
      <vt:lpstr>VAF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Lima</dc:creator>
  <cp:lastModifiedBy>Jaqueline Lima</cp:lastModifiedBy>
  <cp:lastPrinted>2009-09-30T20:28:07Z</cp:lastPrinted>
  <dcterms:created xsi:type="dcterms:W3CDTF">2009-05-20T20:43:40Z</dcterms:created>
  <dcterms:modified xsi:type="dcterms:W3CDTF">2012-02-20T14:35:31Z</dcterms:modified>
</cp:coreProperties>
</file>