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XT &amp; TASKS" sheetId="1" r:id="rId4"/>
    <sheet state="visible" name="CLUBDATA" sheetId="2" r:id="rId5"/>
    <sheet state="visible" name="FITNESS TABLE" sheetId="3" r:id="rId6"/>
    <sheet state="visible" name="PIVOT" sheetId="4" r:id="rId7"/>
    <sheet state="visible" name="RECORDCOUNT" sheetId="5" r:id="rId8"/>
    <sheet state="visible" name="ALLFEMALE" sheetId="6" r:id="rId9"/>
    <sheet state="visible" name="ALLFEMALESPORTS" sheetId="7" r:id="rId10"/>
  </sheets>
  <definedNames>
    <definedName hidden="1" localSheetId="1" name="_xlnm._FilterDatabase">CLUBDATA!$A$2:$AC$52</definedName>
    <definedName hidden="1" localSheetId="5" name="_xlnm._FilterDatabase">ALLFEMALE!$A$1:$AX$126</definedName>
    <definedName hidden="1" localSheetId="5" name="Z_3E6E5867_8D53_4D75_B94C_61E1B635FC5B_.wvu.FilterData">ALLFEMALE!$A$1:$AX$126</definedName>
  </definedNames>
  <calcPr/>
  <customWorkbookViews>
    <customWorkbookView activeSheetId="0" maximized="1" windowHeight="0" windowWidth="0" guid="{3E6E5867-8D53-4D75-B94C-61E1B635FC5B}" name="Filter 1"/>
  </customWorkbookViews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<sst xmlns="http://schemas.openxmlformats.org/spreadsheetml/2006/main" count="1847" uniqueCount="478">
  <si>
    <t>This test should not take you more than 30 minutes.</t>
  </si>
  <si>
    <t>EXCEL SKILLS AND FAMILIARITY REQUIRED</t>
  </si>
  <si>
    <t>ACTIVITIES</t>
  </si>
  <si>
    <t xml:space="preserve">Meltize is an international club of diverse individuals across many countries. 
Migas Miro, the club's President, has taken up the challenge to systematize the roster. 
In a very short time, he has pulled together a lot of information! 
An extract of 50 such records is available on the tab, CLUBDATA. 
This is the portion, where we need your EXCEL expertise... </t>
  </si>
  <si>
    <t>Starting with the tab, CLUBDATA, Migas would like you to help her solve the following queries:</t>
  </si>
  <si>
    <t>TAB</t>
  </si>
  <si>
    <t>COLUMN</t>
  </si>
  <si>
    <t xml:space="preserve">Inputting data </t>
  </si>
  <si>
    <t xml:space="preserve">Formatting data </t>
  </si>
  <si>
    <t xml:space="preserve">Using tabs </t>
  </si>
  <si>
    <t xml:space="preserve">Using formulas </t>
  </si>
  <si>
    <t xml:space="preserve">Creating pivot tables </t>
  </si>
  <si>
    <t xml:space="preserve">Filtering and sorting data </t>
  </si>
  <si>
    <t xml:space="preserve">Creating graphs and charts </t>
  </si>
  <si>
    <t xml:space="preserve">Using VLOOKUP </t>
  </si>
  <si>
    <t xml:space="preserve">Inputting data using flashfill </t>
  </si>
  <si>
    <t xml:space="preserve">Creating IF formulas </t>
  </si>
  <si>
    <t>INSTRUCTION</t>
  </si>
  <si>
    <t>EXAMPLES</t>
  </si>
  <si>
    <t>STAGE 1: STANDARDIZING THE DATASET</t>
  </si>
  <si>
    <t>CLUBDATA</t>
  </si>
  <si>
    <t xml:space="preserve">Col 2. </t>
  </si>
  <si>
    <t>Y</t>
  </si>
  <si>
    <t>Populate the FULLNAME consisting of the following fields ONLY, in the prescribed format: PREFIX FIRSTNAME LASTNAME. (Note: All UPPERCASE)</t>
  </si>
  <si>
    <t>JOHN DOE</t>
  </si>
  <si>
    <t>Col 10.</t>
  </si>
  <si>
    <t>Generate the EMAIL ADDRESS for those members, who speak English, in the prescribed format : lastname.firstname@pecinow.org. (Note: All lowercase)</t>
  </si>
  <si>
    <t>doe.john@pecinow.org</t>
  </si>
  <si>
    <t>Col 11.</t>
  </si>
  <si>
    <t>Generate the USER NAME for only those members, who don't speak English, in the prescribed format : FIRSTNAME(Initial in Uppercase)LASTNAME(lowercase)COUNTRYCODE.INDEX</t>
  </si>
  <si>
    <t>JdoeUS.72</t>
  </si>
  <si>
    <t>CONVERT only the Columns 2, 10 and 11 to NUMERICAL values. (NO FORMULAS MUST BE VISIBLE.)</t>
  </si>
  <si>
    <t>THIS IS A GOOD TIME TO VERIFY WE HAVE MET THE FOLLOWING OBJECTIVES :</t>
  </si>
  <si>
    <t>A. All members who speak English, have an email address?</t>
  </si>
  <si>
    <t>B. All members who don't speak English, have a user name?</t>
  </si>
  <si>
    <t xml:space="preserve">C. No members have both an email address and a user name? </t>
  </si>
  <si>
    <t>STAGE 2: CONVERSIONS</t>
  </si>
  <si>
    <t>Col.25</t>
  </si>
  <si>
    <t>Col.13 has the members' height in CENTIMETERS. Jennifer needs it converted to INCHES in column 25, rounded to ONE significant digit. ( Note: 1 cm = 0.3937007874 inch. )</t>
  </si>
  <si>
    <t>Col.26</t>
  </si>
  <si>
    <t>Col.14 has the members' weight in KILOGRAMS. Jennifer needs it converted to POUNDS in column 26, rounded to TWO significant digits. ( Note: 1 Kg = 2.2046226218 Lbs. )</t>
  </si>
  <si>
    <t>Col.27</t>
  </si>
  <si>
    <t>Using data computed in Col.25 and Col.26, calculate PECI-SCORE in Col.27 using the formula : 703 x Weight [ LBS] / ( Height [ INCH]^2 ). Ensure that the calculated number is ROUNDED to one significant digit after decimal.</t>
  </si>
  <si>
    <t>Col.28</t>
  </si>
  <si>
    <t xml:space="preserve">Using data computed in Col.27, use VLOOKUP to populate PECI-CODE from the tab FITNESS TABLE. Use AUTOFILL. Right justify the results. </t>
  </si>
  <si>
    <t>P</t>
  </si>
  <si>
    <t>Col.29</t>
  </si>
  <si>
    <t xml:space="preserve">Use IF formula to tag the PECI-CODE in Col.28 with these conditional STATUS : If 'W', tag 'POSTPONE'. If 'U', tag 'EXAMINE', if 'P', tag 'REFUSE', if 'F',  tag 'ADMIT'. Right justify the results. </t>
  </si>
  <si>
    <t>REFUSE</t>
  </si>
  <si>
    <t>A. All members have their height listed in INCHES in the format ##.#</t>
  </si>
  <si>
    <t>B. All members have their weight listed in POUNDS in the format ###.##</t>
  </si>
  <si>
    <t>C. All members have their PECI-SCORE as a WHOLE NUMBER in format ##.#</t>
  </si>
  <si>
    <t xml:space="preserve">D. All members have their PECI-CODE assigned to them. </t>
  </si>
  <si>
    <t>STAGE 3: PIVOT TABLE 1</t>
  </si>
  <si>
    <t>PIVOT</t>
  </si>
  <si>
    <t xml:space="preserve">Create a PIVOT table in the tab, PIVOT, starting at cell B3, with the following details: </t>
  </si>
  <si>
    <t>In COLUMNS (Group : YEARS only. Remove QUARTERS and BIRTHDATE.)</t>
  </si>
  <si>
    <t>In ROWS (Group : SEX. COUNTRY.)</t>
  </si>
  <si>
    <t>In VALUES (Calculate AVERAGE OF HEIGHT IN INCHES, formatted as ##.#)</t>
  </si>
  <si>
    <t>Remove GRAND TOTAL</t>
  </si>
  <si>
    <t>Freeze both panes from cell D5.</t>
  </si>
  <si>
    <t>Adjust COLUMN WIDTH from D to the end of the PIVOT table, to the value, 8.</t>
  </si>
  <si>
    <t>STAGE 4: PIVOT TABLE 2</t>
  </si>
  <si>
    <t>Make a duplicate of the PIVOT tab. RENAME it to RECORDCOUNT</t>
  </si>
  <si>
    <t>RECORDCOUNT</t>
  </si>
  <si>
    <t>Change VALUE to COUNT.</t>
  </si>
  <si>
    <t>In the GRAND TOTAL column, double click the total for row FEMALE TOTAL. (This will result in a separate tab with all records where SEX = Female).</t>
  </si>
  <si>
    <t>RENAME the resulting tab, ALLFEMALE.</t>
  </si>
  <si>
    <t>STAGE 5: SORTING AND PIVOTCHART</t>
  </si>
  <si>
    <t>ALLFEMALE</t>
  </si>
  <si>
    <t>In a SINGLE STEP, SORT the tab ALLFEMALE, in the following NESTING order : 1. Alphabetically descending order for LASTNAME. 2. By newest to oldest BIRTHDATE.</t>
  </si>
  <si>
    <t>Add a column at the end of this table, YEAR. EXTRACT the YEAR for each record from the BIRTHDATE, using the appropriate formula.</t>
  </si>
  <si>
    <t>The column ZODIAC, is extraneous to this dataset. HIDE the column from THIS TAB ONLY.</t>
  </si>
  <si>
    <t>On its OWN TAB, create a PIVOT CHART using the following COLUMNS: SPORTS LOCATION, SPORTS, FAVORITE COLOR, SEX, LANGUAGE, COUNTRY. Name this tab, ALLFEMALESPORTS.</t>
  </si>
  <si>
    <t>ALLFEMALESPORTS</t>
  </si>
  <si>
    <t>Under LEGENDS: Show SPORTS LOCATION (E.g. OUTDOOR and INDOOR)</t>
  </si>
  <si>
    <t>Under VALUES: Show COUNT OF SPORTS</t>
  </si>
  <si>
    <t>Under AXIS: Show COUNTRY in ALPHABETICAL ORDER.</t>
  </si>
  <si>
    <t xml:space="preserve">Ensure the chart height is 4 and width is 6. Then Lock Aspect Ratios. </t>
  </si>
  <si>
    <t xml:space="preserve">Format the resulting chart to showcase your skills with making it aesthetically presentable. </t>
  </si>
  <si>
    <t>TALLY OF EXCEL REFERENCES &gt;</t>
  </si>
  <si>
    <t>Col.1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</si>
  <si>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</si>
  <si>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</si>
  <si>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</si>
  <si>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</si>
  <si>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</si>
  <si>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</si>
  <si>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</si>
  <si>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</si>
  <si>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</si>
  <si>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Col.11</t>
  </si>
  <si>
    <t>Col.12</t>
  </si>
  <si>
    <t>Col.13</t>
  </si>
  <si>
    <t>Col.14</t>
  </si>
  <si>
    <t>Col.15</t>
  </si>
  <si>
    <t>Col.16</t>
  </si>
  <si>
    <t>Col.17</t>
  </si>
  <si>
    <t>Col.18</t>
  </si>
  <si>
    <t>Col.19</t>
  </si>
  <si>
    <t>Col.20</t>
  </si>
  <si>
    <t>Col.21</t>
  </si>
  <si>
    <t>Col.22</t>
  </si>
  <si>
    <t>Col.23</t>
  </si>
  <si>
    <t>Col.24</t>
  </si>
  <si>
    <t>INDEX</t>
  </si>
  <si>
    <t>FULL NAME</t>
  </si>
  <si>
    <t>PREFIX</t>
  </si>
  <si>
    <t>FIRSTNAME</t>
  </si>
  <si>
    <t>MIDDLENAME</t>
  </si>
  <si>
    <t>LASTNAME</t>
  </si>
  <si>
    <t>SUFFIX</t>
  </si>
  <si>
    <t>BIRTHDATE</t>
  </si>
  <si>
    <t>ZODIAC</t>
  </si>
  <si>
    <t>EMAIL ADDRESS</t>
  </si>
  <si>
    <t>USERNAME</t>
  </si>
  <si>
    <t>HEIGHT (CMS)</t>
  </si>
  <si>
    <t>WEIGHT (KGS)</t>
  </si>
  <si>
    <t>EYECOLOR</t>
  </si>
  <si>
    <t>BLOODTYPE</t>
  </si>
  <si>
    <t>HAIRTYPE</t>
  </si>
  <si>
    <t>HAIRCOLOR</t>
  </si>
  <si>
    <t>SPORTS LOCATION</t>
  </si>
  <si>
    <t>SPORTS</t>
  </si>
  <si>
    <t>FAVORITE COLOR</t>
  </si>
  <si>
    <t>SEX</t>
  </si>
  <si>
    <t>LANGUAGE</t>
  </si>
  <si>
    <t>COUNTRY</t>
  </si>
  <si>
    <t>COUNTRYCODE</t>
  </si>
  <si>
    <t>HEIGHT (INCHES)</t>
  </si>
  <si>
    <t>WEIGHT (LBS)</t>
  </si>
  <si>
    <t>PECI-SCORE</t>
  </si>
  <si>
    <t>PECI-CODE</t>
  </si>
  <si>
    <t>STATUS</t>
  </si>
  <si>
    <t>Ms.</t>
  </si>
  <si>
    <t>Annie</t>
  </si>
  <si>
    <t>Abbott</t>
  </si>
  <si>
    <t>DVM</t>
  </si>
  <si>
    <t>Libra</t>
  </si>
  <si>
    <t>Green</t>
  </si>
  <si>
    <t>A−</t>
  </si>
  <si>
    <t>Strands</t>
  </si>
  <si>
    <t>Black</t>
  </si>
  <si>
    <t>INDOOR</t>
  </si>
  <si>
    <t>Cycling Track</t>
  </si>
  <si>
    <t>silver</t>
  </si>
  <si>
    <t>Female</t>
  </si>
  <si>
    <t>English</t>
  </si>
  <si>
    <t>USA</t>
  </si>
  <si>
    <t>US</t>
  </si>
  <si>
    <t>Aurelie</t>
  </si>
  <si>
    <t>Liesuchke</t>
  </si>
  <si>
    <t>Aquarius</t>
  </si>
  <si>
    <t>Brown</t>
  </si>
  <si>
    <t>O−</t>
  </si>
  <si>
    <t>Curly</t>
  </si>
  <si>
    <t>Blond</t>
  </si>
  <si>
    <t>Boxing</t>
  </si>
  <si>
    <t>blue</t>
  </si>
  <si>
    <t>Sr.</t>
  </si>
  <si>
    <t>Tomas</t>
  </si>
  <si>
    <t>Ferreira</t>
  </si>
  <si>
    <t>Filho</t>
  </si>
  <si>
    <t>Cancer</t>
  </si>
  <si>
    <t>Amber</t>
  </si>
  <si>
    <t>Straight</t>
  </si>
  <si>
    <t>OUTDOOR</t>
  </si>
  <si>
    <t>Football</t>
  </si>
  <si>
    <t>teal</t>
  </si>
  <si>
    <t>Male</t>
  </si>
  <si>
    <t>Portuguese</t>
  </si>
  <si>
    <t>BRAZIL</t>
  </si>
  <si>
    <t>BR</t>
  </si>
  <si>
    <t>Darby</t>
  </si>
  <si>
    <t>Cruickshank</t>
  </si>
  <si>
    <t>Taurus</t>
  </si>
  <si>
    <t>Alpine Skiing</t>
  </si>
  <si>
    <t>aqua</t>
  </si>
  <si>
    <t>Dr.</t>
  </si>
  <si>
    <t>Jaydon</t>
  </si>
  <si>
    <t>Borer</t>
  </si>
  <si>
    <t>MD</t>
  </si>
  <si>
    <t>Blue</t>
  </si>
  <si>
    <t>B−</t>
  </si>
  <si>
    <t>Wavy</t>
  </si>
  <si>
    <t>Water Polo</t>
  </si>
  <si>
    <t>gray</t>
  </si>
  <si>
    <t>Mr.</t>
  </si>
  <si>
    <t xml:space="preserve">Moriah </t>
  </si>
  <si>
    <t>Lynch</t>
  </si>
  <si>
    <t>Sagittarius</t>
  </si>
  <si>
    <t>Fencing</t>
  </si>
  <si>
    <t>Amiya</t>
  </si>
  <si>
    <t>Eichmann</t>
  </si>
  <si>
    <t>Leo</t>
  </si>
  <si>
    <t>Cycling Road</t>
  </si>
  <si>
    <t>olive</t>
  </si>
  <si>
    <t>Pierce</t>
  </si>
  <si>
    <t>Rau</t>
  </si>
  <si>
    <t>A+</t>
  </si>
  <si>
    <t>Auburn</t>
  </si>
  <si>
    <t>Curling</t>
  </si>
  <si>
    <t>black</t>
  </si>
  <si>
    <t>Amelia</t>
  </si>
  <si>
    <t>Stevens</t>
  </si>
  <si>
    <t>Shooting</t>
  </si>
  <si>
    <t>UK</t>
  </si>
  <si>
    <t>GB</t>
  </si>
  <si>
    <t>Toby</t>
  </si>
  <si>
    <t>Simpson</t>
  </si>
  <si>
    <t>O+</t>
  </si>
  <si>
    <t>Sir</t>
  </si>
  <si>
    <t>Ethan</t>
  </si>
  <si>
    <t>Murphy</t>
  </si>
  <si>
    <t>Scorpio</t>
  </si>
  <si>
    <t>Freestyle Skiing</t>
  </si>
  <si>
    <t>maroon</t>
  </si>
  <si>
    <t>Mrs.</t>
  </si>
  <si>
    <t>Ashley</t>
  </si>
  <si>
    <t>Wood</t>
  </si>
  <si>
    <t>Archery</t>
  </si>
  <si>
    <t>Megan</t>
  </si>
  <si>
    <t>Scott</t>
  </si>
  <si>
    <t>Rugby</t>
  </si>
  <si>
    <t>white</t>
  </si>
  <si>
    <t>Hr.</t>
  </si>
  <si>
    <t>Helmut</t>
  </si>
  <si>
    <t>Weinhae</t>
  </si>
  <si>
    <t>Virgo</t>
  </si>
  <si>
    <t>Gray</t>
  </si>
  <si>
    <t>Very curly</t>
  </si>
  <si>
    <t>Canoe Sprint</t>
  </si>
  <si>
    <t>green</t>
  </si>
  <si>
    <t>German</t>
  </si>
  <si>
    <t>GERMANY</t>
  </si>
  <si>
    <t>DE</t>
  </si>
  <si>
    <t>Prof.</t>
  </si>
  <si>
    <t>Milena</t>
  </si>
  <si>
    <t>Schotin</t>
  </si>
  <si>
    <t>Pisces</t>
  </si>
  <si>
    <t>Cycling BMX</t>
  </si>
  <si>
    <t>Lothar</t>
  </si>
  <si>
    <t>Birnbaum</t>
  </si>
  <si>
    <t>Pietro</t>
  </si>
  <si>
    <t>Stolze</t>
  </si>
  <si>
    <t>Handball</t>
  </si>
  <si>
    <t xml:space="preserve">Richard </t>
  </si>
  <si>
    <t>Tlustek</t>
  </si>
  <si>
    <t>B.A.</t>
  </si>
  <si>
    <t>Cycling Mountain Bike</t>
  </si>
  <si>
    <t>fuchsia</t>
  </si>
  <si>
    <t>Earnestine</t>
  </si>
  <si>
    <t>Raynor</t>
  </si>
  <si>
    <t>Short Track Speed Skating</t>
  </si>
  <si>
    <t>navy</t>
  </si>
  <si>
    <t>AUSTRALIA</t>
  </si>
  <si>
    <t>OZ</t>
  </si>
  <si>
    <t>Jason</t>
  </si>
  <si>
    <t>Gaylord</t>
  </si>
  <si>
    <t>Capricorn</t>
  </si>
  <si>
    <t>Basketball</t>
  </si>
  <si>
    <t>purple</t>
  </si>
  <si>
    <t>Kendrick</t>
  </si>
  <si>
    <t>Sauer</t>
  </si>
  <si>
    <t>Triathlon</t>
  </si>
  <si>
    <t>Annabell</t>
  </si>
  <si>
    <t>Olson</t>
  </si>
  <si>
    <t>Aries</t>
  </si>
  <si>
    <t>Equestrian / Dressage</t>
  </si>
  <si>
    <t>Jena</t>
  </si>
  <si>
    <t>Upton</t>
  </si>
  <si>
    <t>Beach Volleyball</t>
  </si>
  <si>
    <t>Shanny</t>
  </si>
  <si>
    <t>Bins</t>
  </si>
  <si>
    <t>Canoe Slalom</t>
  </si>
  <si>
    <t>Tia</t>
  </si>
  <si>
    <t>Abshire</t>
  </si>
  <si>
    <t>Isabel</t>
  </si>
  <si>
    <t>Runolfsdottir</t>
  </si>
  <si>
    <t>B+</t>
  </si>
  <si>
    <t>Barney</t>
  </si>
  <si>
    <t>Wesack</t>
  </si>
  <si>
    <t>Volleyball</t>
  </si>
  <si>
    <t>AUSTRIA</t>
  </si>
  <si>
    <t>AU</t>
  </si>
  <si>
    <t>Baruch</t>
  </si>
  <si>
    <t>Kade</t>
  </si>
  <si>
    <t>Chestnut</t>
  </si>
  <si>
    <t>Liesbeth</t>
  </si>
  <si>
    <t>Rosemann</t>
  </si>
  <si>
    <t>MBA.</t>
  </si>
  <si>
    <t>Mme.</t>
  </si>
  <si>
    <t>Valentine</t>
  </si>
  <si>
    <t>Moreau</t>
  </si>
  <si>
    <t>Golf</t>
  </si>
  <si>
    <t>French</t>
  </si>
  <si>
    <t>FRANCE</t>
  </si>
  <si>
    <t>FR</t>
  </si>
  <si>
    <t>Paulette</t>
  </si>
  <si>
    <t>Durand</t>
  </si>
  <si>
    <t>Laure-Alix</t>
  </si>
  <si>
    <t>Chevalier</t>
  </si>
  <si>
    <t>yellow</t>
  </si>
  <si>
    <t>M.</t>
  </si>
  <si>
    <t>Claude</t>
  </si>
  <si>
    <t>Toussaint</t>
  </si>
  <si>
    <t>Diving</t>
  </si>
  <si>
    <t>Victor</t>
  </si>
  <si>
    <t>Lenoir</t>
  </si>
  <si>
    <t>Arthur</t>
  </si>
  <si>
    <t>Hockey</t>
  </si>
  <si>
    <t>Benjamin</t>
  </si>
  <si>
    <t>Lebrun-Brun</t>
  </si>
  <si>
    <t>Antoine</t>
  </si>
  <si>
    <t>Maillard</t>
  </si>
  <si>
    <t>Sailing</t>
  </si>
  <si>
    <t>Bernard</t>
  </si>
  <si>
    <t>Hoarau-Guyon</t>
  </si>
  <si>
    <t>Hidalgo</t>
  </si>
  <si>
    <t>Cantu</t>
  </si>
  <si>
    <t>Tercero</t>
  </si>
  <si>
    <t>lime</t>
  </si>
  <si>
    <t>Spanish</t>
  </si>
  <si>
    <t>ARGENTINA</t>
  </si>
  <si>
    <t>AG</t>
  </si>
  <si>
    <t>Hadalgo</t>
  </si>
  <si>
    <t>Polanco</t>
  </si>
  <si>
    <t>Gemini</t>
  </si>
  <si>
    <t>Sra.</t>
  </si>
  <si>
    <t>Laura</t>
  </si>
  <si>
    <t>Oliviera</t>
  </si>
  <si>
    <t>Athletics</t>
  </si>
  <si>
    <t>Ainhoa</t>
  </si>
  <si>
    <t>Garza</t>
  </si>
  <si>
    <t>Gymnastics Artistic</t>
  </si>
  <si>
    <t>SPAIN</t>
  </si>
  <si>
    <t>ES</t>
  </si>
  <si>
    <t>Banda</t>
  </si>
  <si>
    <t>Carolota</t>
  </si>
  <si>
    <t>Mateos</t>
  </si>
  <si>
    <t>Mw.</t>
  </si>
  <si>
    <t>Elize</t>
  </si>
  <si>
    <t>Prins</t>
  </si>
  <si>
    <t>Judo</t>
  </si>
  <si>
    <t>donkergroen</t>
  </si>
  <si>
    <t>Dutch</t>
  </si>
  <si>
    <t>NETHERLANDS</t>
  </si>
  <si>
    <t>DU</t>
  </si>
  <si>
    <t>dhr.</t>
  </si>
  <si>
    <t>Ryan</t>
  </si>
  <si>
    <t>Pham</t>
  </si>
  <si>
    <t>groenblauw</t>
  </si>
  <si>
    <t>Mw</t>
  </si>
  <si>
    <t>Elise</t>
  </si>
  <si>
    <t>Rotteveel</t>
  </si>
  <si>
    <t>zwart</t>
  </si>
  <si>
    <t>Fru.</t>
  </si>
  <si>
    <t>Mirjam</t>
  </si>
  <si>
    <t>Soderberg</t>
  </si>
  <si>
    <t>Swedish</t>
  </si>
  <si>
    <t>SWEDEN</t>
  </si>
  <si>
    <t>SV</t>
  </si>
  <si>
    <t>H.</t>
  </si>
  <si>
    <t>Berndt</t>
  </si>
  <si>
    <t>Palsson</t>
  </si>
  <si>
    <t>Biathlon</t>
  </si>
  <si>
    <t>Adriano</t>
  </si>
  <si>
    <t>Pontes</t>
  </si>
  <si>
    <t>Sobrinho</t>
  </si>
  <si>
    <t>Swimming</t>
  </si>
  <si>
    <t>PECI-LEVEL</t>
  </si>
  <si>
    <t xml:space="preserve">WEAK </t>
  </si>
  <si>
    <t>W</t>
  </si>
  <si>
    <t>FIT</t>
  </si>
  <si>
    <t>F</t>
  </si>
  <si>
    <t>UNFIT</t>
  </si>
  <si>
    <t>U</t>
  </si>
  <si>
    <t>POOR</t>
  </si>
  <si>
    <t>PIVOT TABLE</t>
  </si>
  <si>
    <t>YEARS</t>
  </si>
  <si>
    <t>1955</t>
  </si>
  <si>
    <t>1959</t>
  </si>
  <si>
    <t>1960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</si>
  <si>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</si>
  <si>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</si>
  <si>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</si>
  <si>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</si>
  <si>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</si>
  <si>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</si>
  <si>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</si>
  <si>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</si>
  <si>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</si>
  <si>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</si>
  <si>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</si>
  <si>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</si>
  <si>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</si>
  <si>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</si>
  <si>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</si>
  <si>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</si>
  <si>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</si>
  <si>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</si>
  <si>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</si>
  <si>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</si>
  <si>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</si>
  <si>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</si>
  <si>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</si>
  <si>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</si>
  <si>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</si>
  <si>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</si>
  <si>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1992</t>
  </si>
  <si>
    <t>1993</t>
  </si>
  <si>
    <t>1994</t>
  </si>
  <si>
    <t>1996</t>
  </si>
  <si>
    <t>1997</t>
  </si>
  <si>
    <t>1999</t>
  </si>
  <si>
    <t>Grand Total</t>
  </si>
  <si>
    <t>Female Total</t>
  </si>
  <si>
    <t>Male Total</t>
  </si>
  <si>
    <t>YEAR</t>
  </si>
  <si>
    <t>MRS. ASHLEY WOOD</t>
  </si>
  <si>
    <t>wood.ashley@pecinow.org</t>
  </si>
  <si>
    <t/>
  </si>
  <si>
    <t>DR. JENA UPTON</t>
  </si>
  <si>
    <t>upton.jena@pecinow.org</t>
  </si>
  <si>
    <t>EXAMINE</t>
  </si>
  <si>
    <t>MS. AMELIA STEVENS</t>
  </si>
  <si>
    <t>stevens.amelia@pecinow.org</t>
  </si>
  <si>
    <t>ADMIT</t>
  </si>
  <si>
    <t>FRU. MIRJAM SODERBERG</t>
  </si>
  <si>
    <t xml:space="preserve"> </t>
  </si>
  <si>
    <t>MsoderbergSV.48</t>
  </si>
  <si>
    <t>MS. MEGAN SCOTT</t>
  </si>
  <si>
    <t>scott.megan@pecinow.org</t>
  </si>
  <si>
    <t>PROF. MILENA SCHOTIN</t>
  </si>
  <si>
    <t>MschotinDE.15</t>
  </si>
  <si>
    <t>MS. ISABEL RUNOLFSDOTTIR</t>
  </si>
  <si>
    <t>runolfsdottir.isabel@pecinow.org</t>
  </si>
  <si>
    <t>MW ELISE ROTTEVEEL</t>
  </si>
  <si>
    <t>ErotteveelDU.47</t>
  </si>
  <si>
    <t>POSTPONE</t>
  </si>
  <si>
    <t>PROF. LIESBETH ROSEMANN</t>
  </si>
  <si>
    <t>LrosemannAU.29</t>
  </si>
  <si>
    <t>DR. EARNESTINE RAYNOR</t>
  </si>
  <si>
    <t>raynor.earnestine@pecinow.org</t>
  </si>
  <si>
    <t>MW. ELIZE PRINS</t>
  </si>
  <si>
    <t>EprinsDU.45</t>
  </si>
  <si>
    <t>DR. ANNABELL OLSON</t>
  </si>
  <si>
    <t>olson.annabell@pecinow.org</t>
  </si>
  <si>
    <t>SRA. LAURA OLIVIERA</t>
  </si>
  <si>
    <t>LolivieraAG.41</t>
  </si>
  <si>
    <t>MME. VALENTINE MOREAU</t>
  </si>
  <si>
    <t>VmoreauFR.30</t>
  </si>
  <si>
    <t>SRA. CAROLOTA MATEOS</t>
  </si>
  <si>
    <t>CmateosES.44</t>
  </si>
  <si>
    <t>MS. AURELIE LIESUCHKE</t>
  </si>
  <si>
    <t>liesuchke.aurelie@pecinow.org</t>
  </si>
  <si>
    <t>SRA. AINHOA GARZA</t>
  </si>
  <si>
    <t>AgarzaES.42</t>
  </si>
  <si>
    <t>MS. AMIYA EICHMANN</t>
  </si>
  <si>
    <t>eichmann.amiya@pecinow.org</t>
  </si>
  <si>
    <t>MME. PAULETTE DURAND</t>
  </si>
  <si>
    <t>PdurandFR.31</t>
  </si>
  <si>
    <t>MS. DARBY CRUICKSHANK</t>
  </si>
  <si>
    <t>cruickshank.darby@pecinow.org</t>
  </si>
  <si>
    <t>MME. LAURE-ALIX CHEVALIER</t>
  </si>
  <si>
    <t>LchevalierFR.32</t>
  </si>
  <si>
    <t>DR. SHANNY BINS</t>
  </si>
  <si>
    <t>bins.shanny@pecinow.org</t>
  </si>
  <si>
    <t>SRA. ISABEL BANDA</t>
  </si>
  <si>
    <t>IbandaES.43</t>
  </si>
  <si>
    <t>DR. TIA ABSHIRE</t>
  </si>
  <si>
    <t>abshire.tia@pecinow.org</t>
  </si>
  <si>
    <t>MS. ANNIE ABBOTT</t>
  </si>
  <si>
    <t>abbott.annie@pecinow.org</t>
  </si>
  <si>
    <t>FEMALE SPORTS</t>
  </si>
  <si>
    <t>SPORTS COUNT</t>
  </si>
  <si>
    <t>LOCATION</t>
  </si>
  <si>
    <t>FAV.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</si>
</sst>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#00"/>
    <numFmt numFmtId="165" formatCode="0.0"/>
    <numFmt numFmtId="166" formatCode="mm/dd/yyyy"/>
    <numFmt numFmtId="167" formatCode="m/d/yyyy h:mm:ss"/>
  </numFmts>
  <fonts count="19">
    <font>
      <sz val="10.0"/>
      <color theme="1"/>
      <name val="Calibri"/>
      <scheme val="minor"/>
    </font>
    <font>
      <sz val="10.0"/>
      <color theme="1"/>
      <name val="Calibri"/>
    </font>
    <font>
      <b/>
      <i/>
      <sz val="18.0"/>
      <color theme="1"/>
      <name val="Calibri"/>
    </font>
    <font/>
    <font>
      <b/>
      <i/>
      <sz val="12.0"/>
      <color theme="0"/>
      <name val="Calibri"/>
    </font>
    <font>
      <i/>
      <sz val="10.0"/>
      <color theme="0"/>
      <name val="Calibri"/>
    </font>
    <font>
      <b/>
      <i/>
      <sz val="12.0"/>
      <color theme="1"/>
      <name val="Calibri"/>
    </font>
    <font>
      <i/>
      <sz val="10.0"/>
      <color theme="1"/>
      <name val="Calibri"/>
    </font>
    <font>
      <sz val="10.0"/>
      <color theme="0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b/>
      <sz val="12.0"/>
      <color theme="0"/>
      <name val="Calibri"/>
    </font>
    <font>
      <b/>
      <sz val="18.0"/>
      <color theme="0"/>
      <name val="Calibri"/>
    </font>
    <font>
      <b/>
      <sz val="12.0"/>
      <color theme="1"/>
      <name val="Calibri"/>
    </font>
    <font>
      <b/>
      <sz val="10.0"/>
      <color rgb="FFC29400"/>
      <name val="Calibri"/>
    </font>
    <font>
      <sz val="10.0"/>
      <color rgb="FFC29400"/>
      <name val="Calibri"/>
    </font>
    <font>
      <color theme="1"/>
      <name val="Calibri"/>
      <scheme val="minor"/>
    </font>
    <font>
      <b/>
      <color rgb="FFFFFF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06786"/>
        <bgColor rgb="FF306786"/>
      </patternFill>
    </fill>
    <fill>
      <patternFill patternType="solid">
        <fgColor rgb="FF89B9D4"/>
        <bgColor rgb="FF89B9D4"/>
      </patternFill>
    </fill>
    <fill>
      <patternFill patternType="solid">
        <fgColor rgb="FFB0D0E2"/>
        <bgColor rgb="FFB0D0E2"/>
      </patternFill>
    </fill>
    <fill>
      <patternFill patternType="solid">
        <fgColor rgb="FFD3E070"/>
        <bgColor rgb="FFD3E070"/>
      </patternFill>
    </fill>
    <fill>
      <patternFill patternType="solid">
        <fgColor rgb="FFFEE69B"/>
        <bgColor rgb="FFFEE69B"/>
      </patternFill>
    </fill>
    <fill>
      <patternFill patternType="solid">
        <fgColor rgb="FFF8DCD3"/>
        <bgColor rgb="FFF8DCD3"/>
      </patternFill>
    </fill>
    <fill>
      <patternFill patternType="solid">
        <fgColor rgb="FF6C7687"/>
        <bgColor rgb="FF6C7687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</fills>
  <borders count="3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/>
      <top style="thick">
        <color rgb="FF000000"/>
      </top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</border>
    <border>
      <left/>
      <right/>
      <top/>
      <bottom/>
    </border>
    <border>
      <left/>
      <right/>
    </border>
    <border>
      <right style="thick">
        <color rgb="FF000000"/>
      </right>
    </border>
    <border>
      <left/>
      <right/>
      <bottom/>
    </border>
    <border>
      <left style="thick">
        <color rgb="FF000000"/>
      </left>
      <right/>
      <top/>
      <bottom/>
    </border>
    <border>
      <left/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top/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left style="thin">
        <color rgb="FFEBEFF1"/>
      </left>
      <right style="thin">
        <color rgb="FFEBEFF1"/>
      </right>
      <top style="thin">
        <color rgb="FFEBEFF1"/>
      </top>
      <bottom style="thin">
        <color rgb="FFEBEFF1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4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Border="1" applyFont="1"/>
    <xf borderId="7" fillId="3" fontId="6" numFmtId="0" xfId="0" applyAlignment="1" applyBorder="1" applyFill="1" applyFont="1">
      <alignment horizontal="center" textRotation="90"/>
    </xf>
    <xf borderId="3" fillId="3" fontId="6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0" fontId="7" numFmtId="0" xfId="0" applyFont="1"/>
    <xf borderId="9" fillId="0" fontId="1" numFmtId="0" xfId="0" applyBorder="1" applyFont="1"/>
    <xf borderId="10" fillId="2" fontId="8" numFmtId="0" xfId="0" applyAlignment="1" applyBorder="1" applyFont="1">
      <alignment horizontal="center"/>
    </xf>
    <xf borderId="11" fillId="0" fontId="3" numFmtId="0" xfId="0" applyBorder="1" applyFont="1"/>
    <xf borderId="0" fillId="0" fontId="9" numFmtId="0" xfId="0" applyAlignment="1" applyFont="1">
      <alignment shrinkToFit="0" wrapText="1"/>
    </xf>
    <xf borderId="12" fillId="0" fontId="1" numFmtId="0" xfId="0" applyBorder="1" applyFont="1"/>
    <xf borderId="9" fillId="0" fontId="10" numFmtId="0" xfId="0" applyBorder="1" applyFont="1"/>
    <xf borderId="0" fillId="0" fontId="10" numFmtId="0" xfId="0" applyFont="1"/>
    <xf borderId="0" fillId="0" fontId="10" numFmtId="0" xfId="0" applyAlignment="1" applyFont="1">
      <alignment horizontal="center" textRotation="90"/>
    </xf>
    <xf borderId="10" fillId="2" fontId="11" numFmtId="0" xfId="0" applyAlignment="1" applyBorder="1" applyFont="1">
      <alignment horizontal="center" textRotation="90"/>
    </xf>
    <xf borderId="13" fillId="0" fontId="3" numFmtId="0" xfId="0" applyBorder="1" applyFont="1"/>
    <xf borderId="0" fillId="0" fontId="10" numFmtId="0" xfId="0" applyAlignment="1" applyFont="1">
      <alignment shrinkToFit="0" wrapText="1"/>
    </xf>
    <xf borderId="12" fillId="0" fontId="10" numFmtId="0" xfId="0" applyAlignment="1" applyBorder="1" applyFont="1">
      <alignment shrinkToFit="0" wrapText="1"/>
    </xf>
    <xf borderId="14" fillId="2" fontId="8" numFmtId="0" xfId="0" applyAlignment="1" applyBorder="1" applyFont="1">
      <alignment vertical="center"/>
    </xf>
    <xf borderId="10" fillId="2" fontId="8" numFmtId="0" xfId="0" applyAlignment="1" applyBorder="1" applyFont="1">
      <alignment vertical="center"/>
    </xf>
    <xf borderId="10" fillId="2" fontId="8" numFmtId="0" xfId="0" applyAlignment="1" applyBorder="1" applyFont="1">
      <alignment horizontal="center" vertical="center"/>
    </xf>
    <xf borderId="10" fillId="2" fontId="12" numFmtId="0" xfId="0" applyAlignment="1" applyBorder="1" applyFont="1">
      <alignment horizontal="center" vertical="center"/>
    </xf>
    <xf borderId="15" fillId="2" fontId="13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0" fillId="0" fontId="1" numFmtId="0" xfId="0" applyAlignment="1" applyFont="1">
      <alignment vertical="center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6" fillId="2" fontId="8" numFmtId="0" xfId="0" applyAlignment="1" applyBorder="1" applyFont="1">
      <alignment horizontal="center"/>
    </xf>
    <xf borderId="6" fillId="3" fontId="14" numFmtId="0" xfId="0" applyAlignment="1" applyBorder="1" applyFont="1">
      <alignment horizontal="center"/>
    </xf>
    <xf borderId="2" fillId="0" fontId="10" numFmtId="0" xfId="0" applyAlignment="1" applyBorder="1" applyFont="1">
      <alignment shrinkToFit="0" wrapText="1"/>
    </xf>
    <xf borderId="17" fillId="0" fontId="1" numFmtId="0" xfId="0" applyBorder="1" applyFont="1"/>
    <xf borderId="10" fillId="3" fontId="14" numFmtId="0" xfId="0" applyAlignment="1" applyBorder="1" applyFont="1">
      <alignment horizontal="center"/>
    </xf>
    <xf borderId="10" fillId="4" fontId="14" numFmtId="0" xfId="0" applyAlignment="1" applyBorder="1" applyFill="1" applyFont="1">
      <alignment horizontal="center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8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horizontal="center"/>
    </xf>
    <xf borderId="20" fillId="2" fontId="8" numFmtId="0" xfId="0" applyAlignment="1" applyBorder="1" applyFont="1">
      <alignment horizontal="center"/>
    </xf>
    <xf borderId="20" fillId="4" fontId="14" numFmtId="0" xfId="0" applyAlignment="1" applyBorder="1" applyFont="1">
      <alignment horizontal="center"/>
    </xf>
    <xf borderId="19" fillId="0" fontId="16" numFmtId="0" xfId="0" applyAlignment="1" applyBorder="1" applyFont="1">
      <alignment shrinkToFit="0" wrapText="1"/>
    </xf>
    <xf borderId="21" fillId="0" fontId="1" numFmtId="0" xfId="0" applyBorder="1" applyFont="1"/>
    <xf borderId="17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20" fillId="3" fontId="14" numFmtId="0" xfId="0" applyAlignment="1" applyBorder="1" applyFont="1">
      <alignment horizontal="center"/>
    </xf>
    <xf borderId="19" fillId="0" fontId="10" numFmtId="0" xfId="0" applyAlignment="1" applyBorder="1" applyFont="1">
      <alignment shrinkToFit="0" wrapText="1"/>
    </xf>
    <xf borderId="10" fillId="3" fontId="10" numFmtId="0" xfId="0" applyBorder="1" applyFont="1"/>
    <xf borderId="10" fillId="3" fontId="1" numFmtId="0" xfId="0" applyBorder="1" applyFont="1"/>
    <xf borderId="10" fillId="3" fontId="10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0" fillId="2" fontId="11" numFmtId="0" xfId="0" applyAlignment="1" applyBorder="1" applyFont="1">
      <alignment textRotation="90"/>
    </xf>
    <xf borderId="10" fillId="2" fontId="11" numFmtId="164" xfId="0" applyAlignment="1" applyBorder="1" applyFont="1" applyNumberFormat="1">
      <alignment textRotation="90"/>
    </xf>
    <xf borderId="10" fillId="2" fontId="11" numFmtId="4" xfId="0" applyAlignment="1" applyBorder="1" applyFont="1" applyNumberFormat="1">
      <alignment textRotation="90"/>
    </xf>
    <xf borderId="10" fillId="2" fontId="11" numFmtId="165" xfId="0" applyAlignment="1" applyBorder="1" applyFont="1" applyNumberFormat="1">
      <alignment textRotation="90"/>
    </xf>
    <xf borderId="10" fillId="2" fontId="11" numFmtId="2" xfId="0" applyAlignment="1" applyBorder="1" applyFont="1" applyNumberFormat="1">
      <alignment textRotation="90"/>
    </xf>
    <xf borderId="10" fillId="3" fontId="10" numFmtId="0" xfId="0" applyAlignment="1" applyBorder="1" applyFont="1">
      <alignment textRotation="90"/>
    </xf>
    <xf borderId="10" fillId="5" fontId="10" numFmtId="164" xfId="0" applyAlignment="1" applyBorder="1" applyFill="1" applyFont="1" applyNumberFormat="1">
      <alignment textRotation="90"/>
    </xf>
    <xf borderId="10" fillId="3" fontId="10" numFmtId="166" xfId="0" applyAlignment="1" applyBorder="1" applyFont="1" applyNumberFormat="1">
      <alignment horizontal="right" textRotation="90"/>
    </xf>
    <xf borderId="10" fillId="5" fontId="10" numFmtId="4" xfId="0" applyAlignment="1" applyBorder="1" applyFont="1" applyNumberFormat="1">
      <alignment textRotation="90"/>
    </xf>
    <xf borderId="10" fillId="3" fontId="10" numFmtId="165" xfId="0" applyAlignment="1" applyBorder="1" applyFont="1" applyNumberFormat="1">
      <alignment textRotation="90"/>
    </xf>
    <xf borderId="10" fillId="3" fontId="10" numFmtId="0" xfId="0" applyAlignment="1" applyBorder="1" applyFont="1">
      <alignment horizontal="right" textRotation="90"/>
    </xf>
    <xf borderId="10" fillId="5" fontId="10" numFmtId="165" xfId="0" applyAlignment="1" applyBorder="1" applyFont="1" applyNumberFormat="1">
      <alignment textRotation="90"/>
    </xf>
    <xf borderId="10" fillId="5" fontId="10" numFmtId="2" xfId="0" applyAlignment="1" applyBorder="1" applyFont="1" applyNumberFormat="1">
      <alignment textRotation="90"/>
    </xf>
    <xf borderId="10" fillId="5" fontId="10" numFmtId="0" xfId="0" applyAlignment="1" applyBorder="1" applyFont="1">
      <alignment textRotation="9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right"/>
    </xf>
    <xf borderId="0" fillId="0" fontId="1" numFmtId="4" xfId="0" applyAlignment="1" applyFont="1" applyNumberFormat="1">
      <alignment horizontal="left"/>
    </xf>
    <xf borderId="0" fillId="0" fontId="1" numFmtId="165" xfId="0" applyFont="1" applyNumberFormat="1"/>
    <xf borderId="0" fillId="0" fontId="1" numFmtId="0" xfId="0" applyAlignment="1" applyFont="1">
      <alignment horizontal="right"/>
    </xf>
    <xf borderId="0" fillId="0" fontId="1" numFmtId="2" xfId="0" applyFont="1" applyNumberFormat="1"/>
    <xf borderId="0" fillId="0" fontId="1" numFmtId="1" xfId="0" applyFont="1" applyNumberFormat="1"/>
    <xf borderId="0" fillId="0" fontId="1" numFmtId="0" xfId="0" applyAlignment="1" applyFont="1">
      <alignment horizontal="right" readingOrder="0"/>
    </xf>
    <xf borderId="0" fillId="0" fontId="17" numFmtId="164" xfId="0" applyFont="1" applyNumberFormat="1"/>
    <xf borderId="0" fillId="0" fontId="17" numFmtId="4" xfId="0" applyFont="1" applyNumberFormat="1"/>
    <xf borderId="0" fillId="0" fontId="17" numFmtId="165" xfId="0" applyFont="1" applyNumberFormat="1"/>
    <xf borderId="0" fillId="0" fontId="17" numFmtId="2" xfId="0" applyFont="1" applyNumberFormat="1"/>
    <xf borderId="0" fillId="0" fontId="10" numFmtId="0" xfId="0" applyAlignment="1" applyFont="1">
      <alignment horizontal="center"/>
    </xf>
    <xf borderId="22" fillId="0" fontId="10" numFmtId="0" xfId="0" applyAlignment="1" applyBorder="1" applyFont="1">
      <alignment horizontal="center" textRotation="90"/>
    </xf>
    <xf borderId="23" fillId="0" fontId="10" numFmtId="0" xfId="0" applyAlignment="1" applyBorder="1" applyFont="1">
      <alignment horizontal="center" textRotation="90"/>
    </xf>
    <xf borderId="24" fillId="0" fontId="10" numFmtId="0" xfId="0" applyAlignment="1" applyBorder="1" applyFont="1">
      <alignment horizontal="center" textRotation="90"/>
    </xf>
    <xf borderId="25" fillId="4" fontId="1" numFmtId="0" xfId="0" applyAlignment="1" applyBorder="1" applyFont="1">
      <alignment horizontal="center"/>
    </xf>
    <xf borderId="26" fillId="4" fontId="10" numFmtId="0" xfId="0" applyAlignment="1" applyBorder="1" applyFont="1">
      <alignment horizontal="center"/>
    </xf>
    <xf borderId="27" fillId="4" fontId="10" numFmtId="0" xfId="0" applyAlignment="1" applyBorder="1" applyFont="1">
      <alignment horizontal="center"/>
    </xf>
    <xf borderId="25" fillId="5" fontId="1" numFmtId="0" xfId="0" applyAlignment="1" applyBorder="1" applyFont="1">
      <alignment horizontal="center"/>
    </xf>
    <xf borderId="26" fillId="5" fontId="10" numFmtId="0" xfId="0" applyAlignment="1" applyBorder="1" applyFont="1">
      <alignment horizontal="center"/>
    </xf>
    <xf borderId="27" fillId="5" fontId="10" numFmtId="0" xfId="0" applyAlignment="1" applyBorder="1" applyFont="1">
      <alignment horizontal="center"/>
    </xf>
    <xf borderId="25" fillId="6" fontId="1" numFmtId="0" xfId="0" applyAlignment="1" applyBorder="1" applyFill="1" applyFont="1">
      <alignment horizontal="center"/>
    </xf>
    <xf borderId="26" fillId="6" fontId="10" numFmtId="0" xfId="0" applyAlignment="1" applyBorder="1" applyFont="1">
      <alignment horizontal="center"/>
    </xf>
    <xf borderId="27" fillId="6" fontId="10" numFmtId="0" xfId="0" applyAlignment="1" applyBorder="1" applyFont="1">
      <alignment horizontal="center"/>
    </xf>
    <xf borderId="25" fillId="7" fontId="1" numFmtId="0" xfId="0" applyAlignment="1" applyBorder="1" applyFill="1" applyFont="1">
      <alignment horizontal="center"/>
    </xf>
    <xf borderId="26" fillId="7" fontId="10" numFmtId="0" xfId="0" applyAlignment="1" applyBorder="1" applyFont="1">
      <alignment horizontal="center"/>
    </xf>
    <xf borderId="27" fillId="7" fontId="10" numFmtId="0" xfId="0" applyAlignment="1" applyBorder="1" applyFont="1">
      <alignment horizontal="center"/>
    </xf>
    <xf borderId="28" fillId="7" fontId="1" numFmtId="0" xfId="0" applyAlignment="1" applyBorder="1" applyFont="1">
      <alignment horizontal="center"/>
    </xf>
    <xf borderId="29" fillId="7" fontId="10" numFmtId="0" xfId="0" applyAlignment="1" applyBorder="1" applyFont="1">
      <alignment horizontal="center"/>
    </xf>
    <xf borderId="30" fillId="7" fontId="10" numFmtId="0" xfId="0" applyAlignment="1" applyBorder="1" applyFont="1">
      <alignment horizontal="center"/>
    </xf>
    <xf borderId="0" fillId="0" fontId="17" numFmtId="0" xfId="0" applyFont="1"/>
    <xf borderId="0" fillId="0" fontId="17" numFmtId="167" xfId="0" applyFont="1" applyNumberFormat="1"/>
    <xf borderId="31" fillId="8" fontId="18" numFmtId="0" xfId="0" applyAlignment="1" applyBorder="1" applyFill="1" applyFont="1">
      <alignment horizontal="center" readingOrder="0"/>
    </xf>
    <xf borderId="32" fillId="8" fontId="18" numFmtId="164" xfId="0" applyAlignment="1" applyBorder="1" applyFont="1" applyNumberFormat="1">
      <alignment horizontal="center" readingOrder="0"/>
    </xf>
    <xf borderId="32" fillId="8" fontId="18" numFmtId="0" xfId="0" applyAlignment="1" applyBorder="1" applyFont="1">
      <alignment horizontal="center" readingOrder="0"/>
    </xf>
    <xf borderId="32" fillId="8" fontId="18" numFmtId="4" xfId="0" applyAlignment="1" applyBorder="1" applyFont="1" applyNumberFormat="1">
      <alignment horizontal="center" readingOrder="0"/>
    </xf>
    <xf borderId="32" fillId="8" fontId="18" numFmtId="165" xfId="0" applyAlignment="1" applyBorder="1" applyFont="1" applyNumberFormat="1">
      <alignment horizontal="center" readingOrder="0"/>
    </xf>
    <xf borderId="32" fillId="8" fontId="18" numFmtId="2" xfId="0" applyAlignment="1" applyBorder="1" applyFont="1" applyNumberFormat="1">
      <alignment horizontal="center" readingOrder="0"/>
    </xf>
    <xf borderId="33" fillId="8" fontId="18" numFmtId="0" xfId="0" applyAlignment="1" applyBorder="1" applyFont="1">
      <alignment horizontal="center" readingOrder="0"/>
    </xf>
    <xf borderId="33" fillId="8" fontId="18" numFmtId="0" xfId="0" applyAlignment="1" applyBorder="1" applyFont="1">
      <alignment horizontal="center" readingOrder="0"/>
    </xf>
    <xf borderId="34" fillId="9" fontId="17" numFmtId="0" xfId="0" applyAlignment="1" applyBorder="1" applyFill="1" applyFont="1">
      <alignment readingOrder="0"/>
    </xf>
    <xf borderId="35" fillId="9" fontId="17" numFmtId="164" xfId="0" applyAlignment="1" applyBorder="1" applyFont="1" applyNumberFormat="1">
      <alignment readingOrder="0"/>
    </xf>
    <xf borderId="35" fillId="9" fontId="17" numFmtId="0" xfId="0" applyAlignment="1" applyBorder="1" applyFont="1">
      <alignment readingOrder="0"/>
    </xf>
    <xf borderId="35" fillId="9" fontId="17" numFmtId="0" xfId="0" applyBorder="1" applyFont="1"/>
    <xf borderId="35" fillId="9" fontId="17" numFmtId="166" xfId="0" applyAlignment="1" applyBorder="1" applyFont="1" applyNumberFormat="1">
      <alignment readingOrder="0"/>
    </xf>
    <xf borderId="35" fillId="9" fontId="17" numFmtId="4" xfId="0" applyAlignment="1" applyBorder="1" applyFont="1" applyNumberFormat="1">
      <alignment readingOrder="0"/>
    </xf>
    <xf borderId="35" fillId="9" fontId="17" numFmtId="165" xfId="0" applyAlignment="1" applyBorder="1" applyFont="1" applyNumberFormat="1">
      <alignment readingOrder="0"/>
    </xf>
    <xf borderId="35" fillId="9" fontId="17" numFmtId="2" xfId="0" applyAlignment="1" applyBorder="1" applyFont="1" applyNumberFormat="1">
      <alignment readingOrder="0"/>
    </xf>
    <xf borderId="35" fillId="9" fontId="17" numFmtId="1" xfId="0" applyAlignment="1" applyBorder="1" applyFont="1" applyNumberFormat="1">
      <alignment readingOrder="0"/>
    </xf>
    <xf borderId="36" fillId="9" fontId="17" numFmtId="0" xfId="0" applyAlignment="1" applyBorder="1" applyFont="1">
      <alignment readingOrder="0"/>
    </xf>
    <xf borderId="34" fillId="10" fontId="17" numFmtId="0" xfId="0" applyAlignment="1" applyBorder="1" applyFill="1" applyFont="1">
      <alignment readingOrder="0"/>
    </xf>
    <xf borderId="35" fillId="10" fontId="17" numFmtId="164" xfId="0" applyAlignment="1" applyBorder="1" applyFont="1" applyNumberFormat="1">
      <alignment readingOrder="0"/>
    </xf>
    <xf borderId="35" fillId="10" fontId="17" numFmtId="0" xfId="0" applyAlignment="1" applyBorder="1" applyFont="1">
      <alignment readingOrder="0"/>
    </xf>
    <xf borderId="35" fillId="10" fontId="17" numFmtId="0" xfId="0" applyBorder="1" applyFont="1"/>
    <xf borderId="35" fillId="10" fontId="17" numFmtId="166" xfId="0" applyAlignment="1" applyBorder="1" applyFont="1" applyNumberFormat="1">
      <alignment readingOrder="0"/>
    </xf>
    <xf borderId="35" fillId="10" fontId="17" numFmtId="4" xfId="0" applyAlignment="1" applyBorder="1" applyFont="1" applyNumberFormat="1">
      <alignment readingOrder="0"/>
    </xf>
    <xf borderId="35" fillId="10" fontId="17" numFmtId="165" xfId="0" applyAlignment="1" applyBorder="1" applyFont="1" applyNumberFormat="1">
      <alignment readingOrder="0"/>
    </xf>
    <xf borderId="35" fillId="10" fontId="17" numFmtId="2" xfId="0" applyAlignment="1" applyBorder="1" applyFont="1" applyNumberFormat="1">
      <alignment readingOrder="0"/>
    </xf>
    <xf borderId="35" fillId="10" fontId="17" numFmtId="1" xfId="0" applyAlignment="1" applyBorder="1" applyFont="1" applyNumberFormat="1">
      <alignment readingOrder="0"/>
    </xf>
    <xf borderId="36" fillId="10" fontId="17" numFmtId="0" xfId="0" applyAlignment="1" applyBorder="1" applyFont="1">
      <alignment readingOrder="0"/>
    </xf>
    <xf borderId="37" fillId="0" fontId="17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ALLFEMALESPOR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52" sheet="CLUBDATA"/>
  </cacheSource>
  <cacheFields>
    <cacheField name="Col.1">
      <sharedItems containsMixedTypes="1" containsNumber="1" containsInteger="1">
        <s v="INDEX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</sharedItems>
    </cacheField>
    <cacheField name="Col.2" numFmtId="164">
      <sharedItems>
        <s v="FULL NAME"/>
        <s v="MS. ANNIE ABBOTT"/>
        <s v="MS. AURELIE LIESUCHKE"/>
        <s v="SR. TOMAS FILHO"/>
        <s v="MS. DARBY CRUICKSHANK"/>
        <s v="DR. JAYDON BORER"/>
        <s v="MR. MORIAH  LYNCH"/>
        <s v="MS. AMIYA EICHMANN"/>
        <s v="MR. PIERCE RAU"/>
        <s v="MS. AMELIA STEVENS"/>
        <s v="MR. TOBY SIMPSON"/>
        <s v="SIR ETHAN MURPHY"/>
        <s v="MRS. ASHLEY WOOD"/>
        <s v="MS. MEGAN SCOTT"/>
        <s v="HR. HELMUT WEINHAE"/>
        <s v="PROF. MILENA SCHOTIN"/>
        <s v="HR. LOTHAR BIRNBAUM"/>
        <s v="HR. PIETRO STOLZE"/>
        <s v="HR. RICHARD  TLUSTEK"/>
        <s v="DR. EARNESTINE RAYNOR"/>
        <s v="MR. JASON GAYLORD"/>
        <s v="MR. KENDRICK SAUER"/>
        <s v="DR. ANNABELL OLSON"/>
        <s v="DR. JENA UPTON"/>
        <s v="DR. SHANNY BINS"/>
        <s v="DR. TIA ABSHIRE"/>
        <s v="MS. ISABEL RUNOLFSDOTTIR"/>
        <s v="HR. BARNEY WESACK"/>
        <s v="HR. BARUCH KADE"/>
        <s v="PROF. LIESBETH ROSEMANN"/>
        <s v="MME. VALENTINE MOREAU"/>
        <s v="MME. PAULETTE DURAND"/>
        <s v="MME. LAURE-ALIX CHEVALIER"/>
        <s v="M. CLAUDE TOUSSAINT"/>
        <s v="M. VICTOR LENOIR"/>
        <s v="M. ARTHUR LENOIR"/>
        <s v="M. BENJAMIN LEBRUN-BRUN"/>
        <s v="M. ANTOINE MAILLARD"/>
        <s v="M. BERNARD HOARAU-GUYON"/>
        <s v="SR. HIDALGO TERCERO"/>
        <s v="SR. HADALGO POLANCO"/>
        <s v="SRA. LAURA OLIVIERA"/>
        <s v="SRA. AINHOA GARZA"/>
        <s v="SRA. ISABEL BANDA"/>
        <s v="SRA. CAROLOTA MATEOS"/>
        <s v="MW. ELIZE PRINS"/>
        <s v="DHR. RYAN PHAM"/>
        <s v="MW ELISE ROTTEVEEL"/>
        <s v="FRU. MIRJAM SODERBERG"/>
        <s v="H. BERNDT PALSSON"/>
        <s v="SR. ADRIANO SOBRINHO"/>
      </sharedItems>
    </cacheField>
    <cacheField name="Col.3" numFmtId="0">
      <sharedItems>
        <s v="PREFIX"/>
        <s v="Ms."/>
        <s v="Sr."/>
        <s v="Dr."/>
        <s v="Mr."/>
        <s v="Sir"/>
        <s v="Mrs."/>
        <s v="Hr."/>
        <s v="Prof."/>
        <s v="Mme."/>
        <s v="M."/>
        <s v="Sra."/>
        <s v="Mw."/>
        <s v="dhr."/>
        <s v="Mw"/>
        <s v="Fru."/>
        <s v="H."/>
      </sharedItems>
    </cacheField>
    <cacheField name="Col.4" numFmtId="0">
      <sharedItems>
        <s v="FIRSTNAME"/>
        <s v="Annie"/>
        <s v="Aurelie"/>
        <s v="Tomas"/>
        <s v="Darby"/>
        <s v="Jaydon"/>
        <s v="Moriah "/>
        <s v="Amiya"/>
        <s v="Pierce"/>
        <s v="Amelia"/>
        <s v="Toby"/>
        <s v="Ethan"/>
        <s v="Ashley"/>
        <s v="Megan"/>
        <s v="Helmut"/>
        <s v="Milena"/>
        <s v="Lothar"/>
        <s v="Pietro"/>
        <s v="Richard "/>
        <s v="Earnestine"/>
        <s v="Jason"/>
        <s v="Kendrick"/>
        <s v="Annabell"/>
        <s v="Jena"/>
        <s v="Shanny"/>
        <s v="Tia"/>
        <s v="Isabel"/>
        <s v="Barney"/>
        <s v="Baruch"/>
        <s v="Liesbeth"/>
        <s v="Valentine"/>
        <s v="Paulette"/>
        <s v="Laure-Alix"/>
        <s v="Claude"/>
        <s v="Victor"/>
        <s v="Arthur"/>
        <s v="Benjamin"/>
        <s v="Antoine"/>
        <s v="Bernard"/>
        <s v="Hidalgo"/>
        <s v="Hadalgo"/>
        <s v="Laura"/>
        <s v="Ainhoa"/>
        <s v="Carolota"/>
        <s v="Elize"/>
        <s v="Ryan"/>
        <s v="Elise"/>
        <s v="Mirjam"/>
        <s v="Berndt"/>
        <s v="Adriano"/>
      </sharedItems>
    </cacheField>
    <cacheField name="Col.5" numFmtId="0">
      <sharedItems containsBlank="1">
        <s v="MIDDLENAME"/>
        <m/>
        <s v="Ferreira"/>
        <s v="Cantu"/>
        <s v="Pontes"/>
      </sharedItems>
    </cacheField>
    <cacheField name="Col.6" numFmtId="0">
      <sharedItems>
        <s v="LASTNAME"/>
        <s v="Abbott"/>
        <s v="Liesuchke"/>
        <s v="Filho"/>
        <s v="Cruickshank"/>
        <s v="Borer"/>
        <s v="Lynch"/>
        <s v="Eichmann"/>
        <s v="Rau"/>
        <s v="Stevens"/>
        <s v="Simpson"/>
        <s v="Murphy"/>
        <s v="Wood"/>
        <s v="Scott"/>
        <s v="Weinhae"/>
        <s v="Schotin"/>
        <s v="Birnbaum"/>
        <s v="Stolze"/>
        <s v="Tlustek"/>
        <s v="Raynor"/>
        <s v="Gaylord"/>
        <s v="Sauer"/>
        <s v="Olson"/>
        <s v="Upton"/>
        <s v="Bins"/>
        <s v="Abshire"/>
        <s v="Runolfsdottir"/>
        <s v="Wesack"/>
        <s v="Kade"/>
        <s v="Rosemann"/>
        <s v="Moreau"/>
        <s v="Durand"/>
        <s v="Chevalier"/>
        <s v="Toussaint"/>
        <s v="Lenoir"/>
        <s v="Lebrun-Brun"/>
        <s v="Maillard"/>
        <s v="Hoarau-Guyon"/>
        <s v="Tercero"/>
        <s v="Polanco"/>
        <s v="Oliviera"/>
        <s v="Garza"/>
        <s v="Banda"/>
        <s v="Mateos"/>
        <s v="Prins"/>
        <s v="Pham"/>
        <s v="Rotteveel"/>
        <s v="Soderberg"/>
        <s v="Palsson"/>
        <s v="Sobrinho"/>
      </sharedItems>
    </cacheField>
    <cacheField name="Col.7" numFmtId="0">
      <sharedItems containsBlank="1">
        <s v="SUFFIX"/>
        <s v="DVM"/>
        <m/>
        <s v="Sr."/>
        <s v="MD"/>
        <s v="B.A."/>
        <s v="MBA."/>
      </sharedItems>
    </cacheField>
    <cacheField name="Col.8">
      <sharedItems containsDate="1" containsMixedTypes="1">
        <s v="BIRTHDATE"/>
        <d v="1997-09-26T00:00:00Z"/>
        <d v="1992-02-07T00:00:00Z"/>
        <d v="1969-07-10T00:00:00Z"/>
        <d v="1975-05-18T00:00:00Z"/>
        <d v="1970-05-18T00:00:00Z"/>
        <d v="1992-12-06T00:00:00Z"/>
        <d v="1999-07-29T00:00:00Z"/>
        <d v="1963-05-10T00:00:00Z"/>
        <d v="1971-02-01T00:00:00Z"/>
        <d v="1964-12-21T00:00:00Z"/>
        <d v="1986-11-17T00:00:00Z"/>
        <d v="1977-10-14T00:00:00Z"/>
        <d v="1977-02-12T00:00:00Z"/>
        <d v="1959-08-26T00:00:00Z"/>
        <d v="1965-03-03T00:00:00Z"/>
        <d v="1969-07-21T00:00:00Z"/>
        <d v="1972-10-10T00:00:00Z"/>
        <d v="1959-08-31T00:00:00Z"/>
        <d v="1977-05-17T00:00:00Z"/>
        <d v="1976-01-08T00:00:00Z"/>
        <d v="1996-07-22T00:00:00Z"/>
        <d v="1964-04-16T00:00:00Z"/>
        <d v="1955-12-14T00:00:00Z"/>
        <d v="1999-08-28T00:00:00Z"/>
        <d v="1966-07-21T00:00:00Z"/>
        <d v="1978-03-21T00:00:00Z"/>
        <d v="1970-07-18T00:00:00Z"/>
        <d v="1982-03-10T00:00:00Z"/>
        <d v="1994-01-27T00:00:00Z"/>
        <d v="1979-10-09T00:00:00Z"/>
        <d v="1989-12-25T00:00:00Z"/>
        <d v="1970-12-23T00:00:00Z"/>
        <d v="1980-11-04T00:00:00Z"/>
        <d v="1981-10-16T00:00:00Z"/>
        <d v="1955-07-30T00:00:00Z"/>
        <d v="1975-02-03T00:00:00Z"/>
        <d v="1986-06-22T00:00:00Z"/>
        <d v="1983-01-11T00:00:00Z"/>
        <d v="1984-11-30T00:00:00Z"/>
        <d v="1988-06-20T00:00:00Z"/>
        <d v="1974-02-16T00:00:00Z"/>
        <d v="1990-03-09T00:00:00Z"/>
        <d v="1960-01-12T00:00:00Z"/>
        <d v="1965-07-29T00:00:00Z"/>
        <d v="1960-05-08T00:00:00Z"/>
        <d v="1973-10-03T00:00:00Z"/>
        <d v="1968-04-08T00:00:00Z"/>
        <d v="1997-05-17T00:00:00Z"/>
        <d v="1987-02-24T00:00:00Z"/>
        <d v="1993-07-28T00:00:00Z"/>
      </sharedItems>
    </cacheField>
    <cacheField name="Col.9" numFmtId="0">
      <sharedItems>
        <s v="ZODIAC"/>
        <s v="Libra"/>
        <s v="Aquarius"/>
        <s v="Cancer"/>
        <s v="Taurus"/>
        <s v="Sagittarius"/>
        <s v="Leo"/>
        <s v="Scorpio"/>
        <s v="Virgo"/>
        <s v="Pisces"/>
        <s v="Capricorn"/>
        <s v="Aries"/>
        <s v="Gemini"/>
      </sharedItems>
    </cacheField>
    <cacheField name="Col.10" numFmtId="4">
      <sharedItems>
        <s v="EMAIL ADDRESS"/>
        <s v="abbott.annie@pecinow.org"/>
        <s v="liesuchke.aurelie@pecinow.org"/>
        <s v=" "/>
        <s v="cruickshank.darby@pecinow.org"/>
        <s v="borer.jaydon@pecinow.org"/>
        <s v="lynch.moriah @pecinow.org"/>
        <s v="eichmann.amiya@pecinow.org"/>
        <s v="rau.pierce@pecinow.org"/>
        <s v="stevens.amelia@pecinow.org"/>
        <s v="simpson.toby@pecinow.org"/>
        <s v="murphy.ethan@pecinow.org"/>
        <s v="wood.ashley@pecinow.org"/>
        <s v="scott.megan@pecinow.org"/>
        <s v="raynor.earnestine@pecinow.org"/>
        <s v="gaylord.jason@pecinow.org"/>
        <s v="sauer.kendrick@pecinow.org"/>
        <s v="olson.annabell@pecinow.org"/>
        <s v="upton.jena@pecinow.org"/>
        <s v="bins.shanny@pecinow.org"/>
        <s v="abshire.tia@pecinow.org"/>
        <s v="runolfsdottir.isabel@pecinow.org"/>
      </sharedItems>
    </cacheField>
    <cacheField name="Col.11" numFmtId="4">
      <sharedItems>
        <s v="USERNAME"/>
        <s v=""/>
        <s v="TfilhoBR.3"/>
        <s v="HweinhaeDE.14"/>
        <s v="MschotinDE.15"/>
        <s v="LbirnbaumDE.16"/>
        <s v="PstolzeDE.17"/>
        <s v="RtlustekDE.18"/>
        <s v="BwesackAU.27"/>
        <s v="BkadeAU.28"/>
        <s v="LrosemannAU.29"/>
        <s v="VmoreauFR.30"/>
        <s v="PdurandFR.31"/>
        <s v="LchevalierFR.32"/>
        <s v="CtoussaintFR.33"/>
        <s v="VlenoirFR.34"/>
        <s v="AlenoirFR.35"/>
        <s v="Blebrun-brunFR.36"/>
        <s v="AmaillardFR.37"/>
        <s v="Bhoarau-guyonFR.38"/>
        <s v="HterceroAG.39"/>
        <s v="HpolancoAG.40"/>
        <s v="LolivieraAG.41"/>
        <s v="AgarzaES.42"/>
        <s v="IbandaES.43"/>
        <s v="CmateosES.44"/>
        <s v="EprinsDU.45"/>
        <s v="RphamDU.46"/>
        <s v="ErotteveelDU.47"/>
        <s v="MsoderbergSV.48"/>
        <s v="BpalssonSV.49"/>
        <s v="AsobrinhoBR.50"/>
      </sharedItems>
    </cacheField>
    <cacheField name="Col.12">
      <sharedItems containsMixedTypes="1" containsNumber="1" containsInteger="1">
        <s v="HEIGHT (CMS)"/>
        <n v="205.0"/>
        <n v="185.0"/>
        <n v="175.0"/>
        <n v="168.0"/>
        <n v="201.0"/>
        <n v="164.0"/>
        <n v="191.0"/>
        <n v="167.0"/>
        <n v="160.0"/>
        <n v="190.0"/>
        <n v="181.0"/>
        <n v="183.0"/>
        <n v="156.0"/>
        <n v="165.0"/>
        <n v="154.0"/>
        <n v="184.0"/>
        <n v="155.0"/>
        <n v="170.0"/>
        <n v="161.0"/>
        <n v="193.0"/>
        <n v="206.0"/>
        <n v="203.0"/>
        <n v="199.0"/>
        <n v="174.0"/>
        <n v="147.0"/>
        <n v="180.0"/>
        <n v="149.0"/>
        <n v="146.0"/>
        <n v="189.0"/>
        <n v="197.0"/>
        <n v="179.0"/>
        <n v="196.0"/>
        <n v="159.0"/>
        <n v="178.0"/>
        <n v="187.0"/>
        <n v="172.0"/>
        <n v="158.0"/>
        <n v="200.0"/>
      </sharedItems>
    </cacheField>
    <cacheField name="Col.13">
      <sharedItems containsMixedTypes="1" containsNumber="1">
        <s v="WEIGHT (KGS)"/>
        <n v="94.0"/>
        <n v="84.2"/>
        <n v="52.9"/>
        <n v="48.9"/>
        <n v="84.8"/>
        <n v="83.2"/>
        <n v="61.1"/>
        <n v="105.7"/>
        <n v="65.3"/>
        <n v="62.9"/>
        <n v="104.3"/>
        <n v="100.7"/>
        <n v="70.9"/>
        <n v="68.3"/>
        <n v="105.3"/>
        <n v="48.6"/>
        <n v="105.9"/>
        <n v="71.1"/>
        <n v="70.3"/>
        <n v="54.7"/>
        <n v="100.9"/>
        <n v="84.3"/>
        <n v="66.8"/>
        <n v="59.4"/>
        <n v="77.8"/>
        <n v="85.9"/>
        <n v="93.4"/>
        <n v="95.5"/>
        <n v="52.2"/>
        <n v="74.6"/>
        <n v="81.7"/>
        <n v="78.1"/>
        <n v="57.1"/>
        <n v="56.0"/>
        <n v="88.6"/>
        <n v="78.2"/>
        <n v="95.8"/>
        <n v="59.7"/>
        <n v="77.7"/>
        <n v="98.0"/>
        <n v="51.9"/>
        <n v="55.6"/>
        <n v="102.3"/>
        <n v="58.8"/>
        <n v="63.8"/>
        <n v="98.6"/>
        <n v="61.8"/>
        <n v="50.0"/>
        <n v="45.9"/>
        <n v="92.5"/>
      </sharedItems>
    </cacheField>
    <cacheField name="Col.14" numFmtId="0">
      <sharedItems>
        <s v="EYECOLOR"/>
        <s v="Green"/>
        <s v="Brown"/>
        <s v="Amber"/>
        <s v="Blue"/>
        <s v="Gray"/>
      </sharedItems>
    </cacheField>
    <cacheField name="Col.15" numFmtId="0">
      <sharedItems>
        <s v="BLOODTYPE"/>
        <s v="A−"/>
        <s v="O−"/>
        <s v="B−"/>
        <s v="A+"/>
        <s v="O+"/>
        <s v="B+"/>
      </sharedItems>
    </cacheField>
    <cacheField name="Col.16" numFmtId="0">
      <sharedItems>
        <s v="HAIRTYPE"/>
        <s v="Strands"/>
        <s v="Curly"/>
        <s v="Straight"/>
        <s v="Wavy"/>
        <s v="Very curly"/>
      </sharedItems>
    </cacheField>
    <cacheField name="Col.17" numFmtId="0">
      <sharedItems>
        <s v="HAIRCOLOR"/>
        <s v="Black"/>
        <s v="Blond"/>
        <s v="Brown"/>
        <s v="Auburn"/>
        <s v="Chestnut"/>
      </sharedItems>
    </cacheField>
    <cacheField name="Col.18" numFmtId="0">
      <sharedItems>
        <s v="SPORTS LOCATION"/>
        <s v="INDOOR"/>
        <s v="OUTDOOR"/>
      </sharedItems>
    </cacheField>
    <cacheField name="Col.19" numFmtId="0">
      <sharedItems>
        <s v="SPORTS"/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</sharedItems>
    </cacheField>
    <cacheField name="Col.20" numFmtId="0">
      <sharedItems>
        <s v="FAVORITE COLOR"/>
        <s v="silver"/>
        <s v="blue"/>
        <s v="teal"/>
        <s v="aqua"/>
        <s v="gray"/>
        <s v="olive"/>
        <s v="black"/>
        <s v="maroon"/>
        <s v="white"/>
        <s v="green"/>
        <s v="fuchsia"/>
        <s v="navy"/>
        <s v="purple"/>
        <s v="yellow"/>
        <s v="lime"/>
        <s v="donkergroen"/>
        <s v="groenblauw"/>
        <s v="zwart"/>
      </sharedItems>
    </cacheField>
    <cacheField name="Col.21" numFmtId="0">
      <sharedItems>
        <s v="SEX"/>
        <s v="Female"/>
        <s v="Male"/>
      </sharedItems>
    </cacheField>
    <cacheField name="Col.22" numFmtId="0">
      <sharedItems>
        <s v="LANGUAGE"/>
        <s v="English"/>
        <s v="Portuguese"/>
        <s v="German"/>
        <s v="French"/>
        <s v="Spanish"/>
        <s v="Dutch"/>
        <s v="Swedish"/>
      </sharedItems>
    </cacheField>
    <cacheField name="Col.23" numFmtId="0">
      <sharedItems>
        <s v="COUNTRY"/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Col.24" numFmtId="0">
      <sharedItems>
        <s v="COUNTRYCODE"/>
        <s v="US"/>
        <s v="BR"/>
        <s v="GB"/>
        <s v="DE"/>
        <s v="OZ"/>
        <s v="AU"/>
        <s v="FR"/>
        <s v="AG"/>
        <s v="ES"/>
        <s v="DU"/>
        <s v="SV"/>
      </sharedItems>
    </cacheField>
    <cacheField name="Col.25">
      <sharedItems containsMixedTypes="1" containsNumber="1">
        <s v="HEIGHT (INCHES)"/>
        <n v="80.7086614173229"/>
        <n v="72.8346456692914"/>
        <n v="68.8976377952756"/>
        <n v="66.1417322834646"/>
        <n v="79.1338582677166"/>
        <n v="64.5669291338583"/>
        <n v="75.1968503937008"/>
        <n v="65.748031496063"/>
        <n v="62.992125984252"/>
        <n v="74.8031496062993"/>
        <n v="71.2598425196851"/>
        <n v="72.0472440944882"/>
        <n v="61.4173228346457"/>
        <n v="64.9606299212599"/>
        <n v="60.6299212598426"/>
        <n v="72.4409448818898"/>
        <n v="61.0236220472441"/>
        <n v="66.9291338582678"/>
        <n v="63.3858267716536"/>
        <n v="75.984251968504"/>
        <n v="81.1023622047245"/>
        <n v="79.9212598425197"/>
        <n v="78.3464566929134"/>
        <n v="68.5039370078741"/>
        <n v="57.8740157480315"/>
        <n v="70.8661417322835"/>
        <n v="58.6614173228347"/>
        <n v="57.48031496063"/>
        <n v="74.4094488188977"/>
        <n v="77.5590551181103"/>
        <n v="70.4724409448819"/>
        <n v="77.1653543307087"/>
        <n v="62.5984251968504"/>
        <n v="70.0787401574804"/>
        <n v="73.6220472440945"/>
        <n v="67.7165354330709"/>
        <n v="62.2047244094489"/>
        <n v="78.740157480315"/>
      </sharedItems>
    </cacheField>
    <cacheField name="Col.26">
      <sharedItems containsMixedTypes="1" containsNumber="1">
        <s v="WEIGHT (LBS)"/>
        <n v="207.234526453785"/>
        <n v="185.629224759667"/>
        <n v="116.6245366958"/>
        <n v="107.806046208405"/>
        <n v="186.951998332777"/>
        <n v="183.424602137819"/>
        <n v="134.70244219496"/>
        <n v="233.028611129416"/>
        <n v="143.961857206725"/>
        <n v="138.670762914288"/>
        <n v="229.942139458828"/>
        <n v="222.005498020172"/>
        <n v="156.307743889079"/>
        <n v="150.575725072272"/>
        <n v="232.146762080677"/>
        <n v="107.144659421851"/>
        <n v="233.469535653786"/>
        <n v="156.748668413448"/>
        <n v="154.984970315969"/>
        <n v="120.592857415128"/>
        <n v="222.446422544542"/>
        <n v="185.849687021852"/>
        <n v="147.268791139499"/>
        <n v="130.954583737818"/>
        <n v="171.519639979835"/>
        <n v="189.37708321681"/>
        <n v="205.911752880676"/>
        <n v="210.541460386559"/>
        <n v="115.081300860506"/>
        <n v="164.464847589919"/>
        <n v="180.117668205045"/>
        <n v="172.18102676639"/>
        <n v="125.883951707565"/>
        <n v="123.458866823532"/>
        <n v="195.329564295802"/>
        <n v="172.401489028575"/>
        <n v="211.202847173113"/>
        <n v="131.615970524372"/>
        <n v="171.29917771765"/>
        <n v="216.05301694118"/>
        <n v="114.419914073952"/>
        <n v="122.577017774792"/>
        <n v="225.53289421513"/>
        <n v="129.631810164708"/>
        <n v="140.654923273952"/>
        <n v="217.37579051429"/>
        <n v="136.245678030255"/>
        <n v="110.231131092439"/>
        <n v="101.192178342859"/>
        <n v="203.927592521012"/>
      </sharedItems>
    </cacheField>
    <cacheField name="Col.27">
      <sharedItems containsMixedTypes="1" containsNumber="1" containsInteger="1">
        <s v="PECI-SCORE"/>
        <n v="22.0"/>
        <n v="20.0"/>
        <n v="15.0"/>
        <n v="16.0"/>
        <n v="30.0"/>
        <n v="21.0"/>
        <n v="23.0"/>
        <n v="29.0"/>
        <n v="25.0"/>
        <n v="31.0"/>
        <n v="28.0"/>
        <n v="43.0"/>
        <n v="18.0"/>
        <n v="45.0"/>
        <n v="19.0"/>
        <n v="39.0"/>
        <n v="14.0"/>
        <n v="24.0"/>
        <n v="32.0"/>
        <n v="12.0"/>
        <n v="35.0"/>
        <n v="26.0"/>
        <n v="33.0"/>
        <n v="17.0"/>
        <n v="11.0"/>
      </sharedItems>
    </cacheField>
    <cacheField name="Col.28" numFmtId="0">
      <sharedItems>
        <s v="PECI-CODE"/>
        <s v="F"/>
        <s v="W"/>
        <s v="U"/>
        <s v="P"/>
      </sharedItems>
    </cacheField>
    <cacheField name="Col.29" numFmtId="0">
      <sharedItems>
        <s v="STATUS"/>
        <s v="ADMIT"/>
        <s v="POSTPONE"/>
        <s v="EXAMINE"/>
        <s v="REFUS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52" sheet="CLUBDATA"/>
  </cacheSource>
  <cacheFields>
    <cacheField name="Col.1">
      <sharedItems containsMixedTypes="1" containsNumber="1" containsInteger="1">
        <s v="INDEX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</sharedItems>
    </cacheField>
    <cacheField name="Col.2" numFmtId="164">
      <sharedItems>
        <s v="FULL NAME"/>
        <s v="MS. ANNIE ABBOTT"/>
        <s v="MS. AURELIE LIESUCHKE"/>
        <s v="SR. TOMAS FILHO"/>
        <s v="MS. DARBY CRUICKSHANK"/>
        <s v="DR. JAYDON BORER"/>
        <s v="MR. MORIAH  LYNCH"/>
        <s v="MS. AMIYA EICHMANN"/>
        <s v="MR. PIERCE RAU"/>
        <s v="MS. AMELIA STEVENS"/>
        <s v="MR. TOBY SIMPSON"/>
        <s v="SIR ETHAN MURPHY"/>
        <s v="MRS. ASHLEY WOOD"/>
        <s v="MS. MEGAN SCOTT"/>
        <s v="HR. HELMUT WEINHAE"/>
        <s v="PROF. MILENA SCHOTIN"/>
        <s v="HR. LOTHAR BIRNBAUM"/>
        <s v="HR. PIETRO STOLZE"/>
        <s v="HR. RICHARD  TLUSTEK"/>
        <s v="DR. EARNESTINE RAYNOR"/>
        <s v="MR. JASON GAYLORD"/>
        <s v="MR. KENDRICK SAUER"/>
        <s v="DR. ANNABELL OLSON"/>
        <s v="DR. JENA UPTON"/>
        <s v="DR. SHANNY BINS"/>
        <s v="DR. TIA ABSHIRE"/>
        <s v="MS. ISABEL RUNOLFSDOTTIR"/>
        <s v="HR. BARNEY WESACK"/>
        <s v="HR. BARUCH KADE"/>
        <s v="PROF. LIESBETH ROSEMANN"/>
        <s v="MME. VALENTINE MOREAU"/>
        <s v="MME. PAULETTE DURAND"/>
        <s v="MME. LAURE-ALIX CHEVALIER"/>
        <s v="M. CLAUDE TOUSSAINT"/>
        <s v="M. VICTOR LENOIR"/>
        <s v="M. ARTHUR LENOIR"/>
        <s v="M. BENJAMIN LEBRUN-BRUN"/>
        <s v="M. ANTOINE MAILLARD"/>
        <s v="M. BERNARD HOARAU-GUYON"/>
        <s v="SR. HIDALGO TERCERO"/>
        <s v="SR. HADALGO POLANCO"/>
        <s v="SRA. LAURA OLIVIERA"/>
        <s v="SRA. AINHOA GARZA"/>
        <s v="SRA. ISABEL BANDA"/>
        <s v="SRA. CAROLOTA MATEOS"/>
        <s v="MW. ELIZE PRINS"/>
        <s v="DHR. RYAN PHAM"/>
        <s v="MW ELISE ROTTEVEEL"/>
        <s v="FRU. MIRJAM SODERBERG"/>
        <s v="H. BERNDT PALSSON"/>
        <s v="SR. ADRIANO SOBRINHO"/>
      </sharedItems>
    </cacheField>
    <cacheField name="Col.3" numFmtId="0">
      <sharedItems>
        <s v="PREFIX"/>
        <s v="Ms."/>
        <s v="Sr."/>
        <s v="Dr."/>
        <s v="Mr."/>
        <s v="Sir"/>
        <s v="Mrs."/>
        <s v="Hr."/>
        <s v="Prof."/>
        <s v="Mme."/>
        <s v="M."/>
        <s v="Sra."/>
        <s v="Mw."/>
        <s v="dhr."/>
        <s v="Mw"/>
        <s v="Fru."/>
        <s v="H."/>
      </sharedItems>
    </cacheField>
    <cacheField name="Col.4" numFmtId="0">
      <sharedItems>
        <s v="FIRSTNAME"/>
        <s v="Annie"/>
        <s v="Aurelie"/>
        <s v="Tomas"/>
        <s v="Darby"/>
        <s v="Jaydon"/>
        <s v="Moriah "/>
        <s v="Amiya"/>
        <s v="Pierce"/>
        <s v="Amelia"/>
        <s v="Toby"/>
        <s v="Ethan"/>
        <s v="Ashley"/>
        <s v="Megan"/>
        <s v="Helmut"/>
        <s v="Milena"/>
        <s v="Lothar"/>
        <s v="Pietro"/>
        <s v="Richard "/>
        <s v="Earnestine"/>
        <s v="Jason"/>
        <s v="Kendrick"/>
        <s v="Annabell"/>
        <s v="Jena"/>
        <s v="Shanny"/>
        <s v="Tia"/>
        <s v="Isabel"/>
        <s v="Barney"/>
        <s v="Baruch"/>
        <s v="Liesbeth"/>
        <s v="Valentine"/>
        <s v="Paulette"/>
        <s v="Laure-Alix"/>
        <s v="Claude"/>
        <s v="Victor"/>
        <s v="Arthur"/>
        <s v="Benjamin"/>
        <s v="Antoine"/>
        <s v="Bernard"/>
        <s v="Hidalgo"/>
        <s v="Hadalgo"/>
        <s v="Laura"/>
        <s v="Ainhoa"/>
        <s v="Carolota"/>
        <s v="Elize"/>
        <s v="Ryan"/>
        <s v="Elise"/>
        <s v="Mirjam"/>
        <s v="Berndt"/>
        <s v="Adriano"/>
      </sharedItems>
    </cacheField>
    <cacheField name="Col.5" numFmtId="0">
      <sharedItems containsBlank="1">
        <s v="MIDDLENAME"/>
        <m/>
        <s v="Ferreira"/>
        <s v="Cantu"/>
        <s v="Pontes"/>
      </sharedItems>
    </cacheField>
    <cacheField name="Col.6" numFmtId="0">
      <sharedItems>
        <s v="LASTNAME"/>
        <s v="Abbott"/>
        <s v="Liesuchke"/>
        <s v="Filho"/>
        <s v="Cruickshank"/>
        <s v="Borer"/>
        <s v="Lynch"/>
        <s v="Eichmann"/>
        <s v="Rau"/>
        <s v="Stevens"/>
        <s v="Simpson"/>
        <s v="Murphy"/>
        <s v="Wood"/>
        <s v="Scott"/>
        <s v="Weinhae"/>
        <s v="Schotin"/>
        <s v="Birnbaum"/>
        <s v="Stolze"/>
        <s v="Tlustek"/>
        <s v="Raynor"/>
        <s v="Gaylord"/>
        <s v="Sauer"/>
        <s v="Olson"/>
        <s v="Upton"/>
        <s v="Bins"/>
        <s v="Abshire"/>
        <s v="Runolfsdottir"/>
        <s v="Wesack"/>
        <s v="Kade"/>
        <s v="Rosemann"/>
        <s v="Moreau"/>
        <s v="Durand"/>
        <s v="Chevalier"/>
        <s v="Toussaint"/>
        <s v="Lenoir"/>
        <s v="Lebrun-Brun"/>
        <s v="Maillard"/>
        <s v="Hoarau-Guyon"/>
        <s v="Tercero"/>
        <s v="Polanco"/>
        <s v="Oliviera"/>
        <s v="Garza"/>
        <s v="Banda"/>
        <s v="Mateos"/>
        <s v="Prins"/>
        <s v="Pham"/>
        <s v="Rotteveel"/>
        <s v="Soderberg"/>
        <s v="Palsson"/>
        <s v="Sobrinho"/>
      </sharedItems>
    </cacheField>
    <cacheField name="Col.7" numFmtId="0">
      <sharedItems containsBlank="1">
        <s v="SUFFIX"/>
        <s v="DVM"/>
        <m/>
        <s v="Sr."/>
        <s v="MD"/>
        <s v="B.A."/>
        <s v="MBA."/>
      </sharedItems>
    </cacheField>
    <cacheField name="Col.8">
      <sharedItems containsDate="1" containsMixedTypes="1">
        <s v="BIRTHDATE"/>
        <d v="1997-09-26T00:00:00Z"/>
        <d v="1992-02-07T00:00:00Z"/>
        <d v="1969-07-10T00:00:00Z"/>
        <d v="1975-05-18T00:00:00Z"/>
        <d v="1970-05-18T00:00:00Z"/>
        <d v="1992-12-06T00:00:00Z"/>
        <d v="1999-07-29T00:00:00Z"/>
        <d v="1963-05-10T00:00:00Z"/>
        <d v="1971-02-01T00:00:00Z"/>
        <d v="1964-12-21T00:00:00Z"/>
        <d v="1986-11-17T00:00:00Z"/>
        <d v="1977-10-14T00:00:00Z"/>
        <d v="1977-02-12T00:00:00Z"/>
        <d v="1959-08-26T00:00:00Z"/>
        <d v="1965-03-03T00:00:00Z"/>
        <d v="1969-07-21T00:00:00Z"/>
        <d v="1972-10-10T00:00:00Z"/>
        <d v="1959-08-31T00:00:00Z"/>
        <d v="1977-05-17T00:00:00Z"/>
        <d v="1976-01-08T00:00:00Z"/>
        <d v="1996-07-22T00:00:00Z"/>
        <d v="1964-04-16T00:00:00Z"/>
        <d v="1955-12-14T00:00:00Z"/>
        <d v="1999-08-28T00:00:00Z"/>
        <d v="1966-07-21T00:00:00Z"/>
        <d v="1978-03-21T00:00:00Z"/>
        <d v="1970-07-18T00:00:00Z"/>
        <d v="1982-03-10T00:00:00Z"/>
        <d v="1994-01-27T00:00:00Z"/>
        <d v="1979-10-09T00:00:00Z"/>
        <d v="1989-12-25T00:00:00Z"/>
        <d v="1970-12-23T00:00:00Z"/>
        <d v="1980-11-04T00:00:00Z"/>
        <d v="1981-10-16T00:00:00Z"/>
        <d v="1955-07-30T00:00:00Z"/>
        <d v="1975-02-03T00:00:00Z"/>
        <d v="1986-06-22T00:00:00Z"/>
        <d v="1983-01-11T00:00:00Z"/>
        <d v="1984-11-30T00:00:00Z"/>
        <d v="1988-06-20T00:00:00Z"/>
        <d v="1974-02-16T00:00:00Z"/>
        <d v="1990-03-09T00:00:00Z"/>
        <d v="1960-01-12T00:00:00Z"/>
        <d v="1965-07-29T00:00:00Z"/>
        <d v="1960-05-08T00:00:00Z"/>
        <d v="1973-10-03T00:00:00Z"/>
        <d v="1968-04-08T00:00:00Z"/>
        <d v="1997-05-17T00:00:00Z"/>
        <d v="1987-02-24T00:00:00Z"/>
        <d v="1993-07-28T00:00:00Z"/>
      </sharedItems>
    </cacheField>
    <cacheField name="Col.9" numFmtId="0">
      <sharedItems>
        <s v="ZODIAC"/>
        <s v="Libra"/>
        <s v="Aquarius"/>
        <s v="Cancer"/>
        <s v="Taurus"/>
        <s v="Sagittarius"/>
        <s v="Leo"/>
        <s v="Scorpio"/>
        <s v="Virgo"/>
        <s v="Pisces"/>
        <s v="Capricorn"/>
        <s v="Aries"/>
        <s v="Gemini"/>
      </sharedItems>
    </cacheField>
    <cacheField name="Col.10" numFmtId="4">
      <sharedItems>
        <s v="EMAIL ADDRESS"/>
        <s v="abbott.annie@pecinow.org"/>
        <s v="liesuchke.aurelie@pecinow.org"/>
        <s v=" "/>
        <s v="cruickshank.darby@pecinow.org"/>
        <s v="borer.jaydon@pecinow.org"/>
        <s v="lynch.moriah @pecinow.org"/>
        <s v="eichmann.amiya@pecinow.org"/>
        <s v="rau.pierce@pecinow.org"/>
        <s v="stevens.amelia@pecinow.org"/>
        <s v="simpson.toby@pecinow.org"/>
        <s v="murphy.ethan@pecinow.org"/>
        <s v="wood.ashley@pecinow.org"/>
        <s v="scott.megan@pecinow.org"/>
        <s v="raynor.earnestine@pecinow.org"/>
        <s v="gaylord.jason@pecinow.org"/>
        <s v="sauer.kendrick@pecinow.org"/>
        <s v="olson.annabell@pecinow.org"/>
        <s v="upton.jena@pecinow.org"/>
        <s v="bins.shanny@pecinow.org"/>
        <s v="abshire.tia@pecinow.org"/>
        <s v="runolfsdottir.isabel@pecinow.org"/>
      </sharedItems>
    </cacheField>
    <cacheField name="Col.11" numFmtId="4">
      <sharedItems>
        <s v="USERNAME"/>
        <s v=""/>
        <s v="TfilhoBR.3"/>
        <s v="HweinhaeDE.14"/>
        <s v="MschotinDE.15"/>
        <s v="LbirnbaumDE.16"/>
        <s v="PstolzeDE.17"/>
        <s v="RtlustekDE.18"/>
        <s v="BwesackAU.27"/>
        <s v="BkadeAU.28"/>
        <s v="LrosemannAU.29"/>
        <s v="VmoreauFR.30"/>
        <s v="PdurandFR.31"/>
        <s v="LchevalierFR.32"/>
        <s v="CtoussaintFR.33"/>
        <s v="VlenoirFR.34"/>
        <s v="AlenoirFR.35"/>
        <s v="Blebrun-brunFR.36"/>
        <s v="AmaillardFR.37"/>
        <s v="Bhoarau-guyonFR.38"/>
        <s v="HterceroAG.39"/>
        <s v="HpolancoAG.40"/>
        <s v="LolivieraAG.41"/>
        <s v="AgarzaES.42"/>
        <s v="IbandaES.43"/>
        <s v="CmateosES.44"/>
        <s v="EprinsDU.45"/>
        <s v="RphamDU.46"/>
        <s v="ErotteveelDU.47"/>
        <s v="MsoderbergSV.48"/>
        <s v="BpalssonSV.49"/>
        <s v="AsobrinhoBR.50"/>
      </sharedItems>
    </cacheField>
    <cacheField name="Col.12">
      <sharedItems containsMixedTypes="1" containsNumber="1" containsInteger="1">
        <s v="HEIGHT (CMS)"/>
        <n v="205.0"/>
        <n v="185.0"/>
        <n v="175.0"/>
        <n v="168.0"/>
        <n v="201.0"/>
        <n v="164.0"/>
        <n v="191.0"/>
        <n v="167.0"/>
        <n v="160.0"/>
        <n v="190.0"/>
        <n v="181.0"/>
        <n v="183.0"/>
        <n v="156.0"/>
        <n v="165.0"/>
        <n v="154.0"/>
        <n v="184.0"/>
        <n v="155.0"/>
        <n v="170.0"/>
        <n v="161.0"/>
        <n v="193.0"/>
        <n v="206.0"/>
        <n v="203.0"/>
        <n v="199.0"/>
        <n v="174.0"/>
        <n v="147.0"/>
        <n v="180.0"/>
        <n v="149.0"/>
        <n v="146.0"/>
        <n v="189.0"/>
        <n v="197.0"/>
        <n v="179.0"/>
        <n v="196.0"/>
        <n v="159.0"/>
        <n v="178.0"/>
        <n v="187.0"/>
        <n v="172.0"/>
        <n v="158.0"/>
        <n v="200.0"/>
      </sharedItems>
    </cacheField>
    <cacheField name="Col.13">
      <sharedItems containsMixedTypes="1" containsNumber="1">
        <s v="WEIGHT (KGS)"/>
        <n v="94.0"/>
        <n v="84.2"/>
        <n v="52.9"/>
        <n v="48.9"/>
        <n v="84.8"/>
        <n v="83.2"/>
        <n v="61.1"/>
        <n v="105.7"/>
        <n v="65.3"/>
        <n v="62.9"/>
        <n v="104.3"/>
        <n v="100.7"/>
        <n v="70.9"/>
        <n v="68.3"/>
        <n v="105.3"/>
        <n v="48.6"/>
        <n v="105.9"/>
        <n v="71.1"/>
        <n v="70.3"/>
        <n v="54.7"/>
        <n v="100.9"/>
        <n v="84.3"/>
        <n v="66.8"/>
        <n v="59.4"/>
        <n v="77.8"/>
        <n v="85.9"/>
        <n v="93.4"/>
        <n v="95.5"/>
        <n v="52.2"/>
        <n v="74.6"/>
        <n v="81.7"/>
        <n v="78.1"/>
        <n v="57.1"/>
        <n v="56.0"/>
        <n v="88.6"/>
        <n v="78.2"/>
        <n v="95.8"/>
        <n v="59.7"/>
        <n v="77.7"/>
        <n v="98.0"/>
        <n v="51.9"/>
        <n v="55.6"/>
        <n v="102.3"/>
        <n v="58.8"/>
        <n v="63.8"/>
        <n v="98.6"/>
        <n v="61.8"/>
        <n v="50.0"/>
        <n v="45.9"/>
        <n v="92.5"/>
      </sharedItems>
    </cacheField>
    <cacheField name="Col.14" numFmtId="0">
      <sharedItems>
        <s v="EYECOLOR"/>
        <s v="Green"/>
        <s v="Brown"/>
        <s v="Amber"/>
        <s v="Blue"/>
        <s v="Gray"/>
      </sharedItems>
    </cacheField>
    <cacheField name="Col.15" numFmtId="0">
      <sharedItems>
        <s v="BLOODTYPE"/>
        <s v="A−"/>
        <s v="O−"/>
        <s v="B−"/>
        <s v="A+"/>
        <s v="O+"/>
        <s v="B+"/>
      </sharedItems>
    </cacheField>
    <cacheField name="Col.16" numFmtId="0">
      <sharedItems>
        <s v="HAIRTYPE"/>
        <s v="Strands"/>
        <s v="Curly"/>
        <s v="Straight"/>
        <s v="Wavy"/>
        <s v="Very curly"/>
      </sharedItems>
    </cacheField>
    <cacheField name="Col.17" numFmtId="0">
      <sharedItems>
        <s v="HAIRCOLOR"/>
        <s v="Black"/>
        <s v="Blond"/>
        <s v="Brown"/>
        <s v="Auburn"/>
        <s v="Chestnut"/>
      </sharedItems>
    </cacheField>
    <cacheField name="Col.18" numFmtId="0">
      <sharedItems>
        <s v="SPORTS LOCATION"/>
        <s v="INDOOR"/>
        <s v="OUTDOOR"/>
      </sharedItems>
    </cacheField>
    <cacheField name="Col.19" numFmtId="0">
      <sharedItems>
        <s v="SPORTS"/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</sharedItems>
    </cacheField>
    <cacheField name="Col.20" numFmtId="0">
      <sharedItems>
        <s v="FAVORITE COLOR"/>
        <s v="silver"/>
        <s v="blue"/>
        <s v="teal"/>
        <s v="aqua"/>
        <s v="gray"/>
        <s v="olive"/>
        <s v="black"/>
        <s v="maroon"/>
        <s v="white"/>
        <s v="green"/>
        <s v="fuchsia"/>
        <s v="navy"/>
        <s v="purple"/>
        <s v="yellow"/>
        <s v="lime"/>
        <s v="donkergroen"/>
        <s v="groenblauw"/>
        <s v="zwart"/>
      </sharedItems>
    </cacheField>
    <cacheField name="Col.21" numFmtId="0">
      <sharedItems>
        <s v="SEX"/>
        <s v="Female"/>
        <s v="Male"/>
      </sharedItems>
    </cacheField>
    <cacheField name="Col.22" numFmtId="0">
      <sharedItems>
        <s v="LANGUAGE"/>
        <s v="English"/>
        <s v="Portuguese"/>
        <s v="German"/>
        <s v="French"/>
        <s v="Spanish"/>
        <s v="Dutch"/>
        <s v="Swedish"/>
      </sharedItems>
    </cacheField>
    <cacheField name="Col.23" numFmtId="0">
      <sharedItems>
        <s v="COUNTRY"/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Col.24" numFmtId="0">
      <sharedItems>
        <s v="COUNTRYCODE"/>
        <s v="US"/>
        <s v="BR"/>
        <s v="GB"/>
        <s v="DE"/>
        <s v="OZ"/>
        <s v="AU"/>
        <s v="FR"/>
        <s v="AG"/>
        <s v="ES"/>
        <s v="DU"/>
        <s v="SV"/>
      </sharedItems>
    </cacheField>
    <cacheField name="Col.25">
      <sharedItems containsMixedTypes="1" containsNumber="1">
        <s v="HEIGHT (INCHES)"/>
        <n v="80.7086614173229"/>
        <n v="72.8346456692914"/>
        <n v="68.8976377952756"/>
        <n v="66.1417322834646"/>
        <n v="79.1338582677166"/>
        <n v="64.5669291338583"/>
        <n v="75.1968503937008"/>
        <n v="65.748031496063"/>
        <n v="62.992125984252"/>
        <n v="74.8031496062993"/>
        <n v="71.2598425196851"/>
        <n v="72.0472440944882"/>
        <n v="61.4173228346457"/>
        <n v="64.9606299212599"/>
        <n v="60.6299212598426"/>
        <n v="72.4409448818898"/>
        <n v="61.0236220472441"/>
        <n v="66.9291338582678"/>
        <n v="63.3858267716536"/>
        <n v="75.984251968504"/>
        <n v="81.1023622047245"/>
        <n v="79.9212598425197"/>
        <n v="78.3464566929134"/>
        <n v="68.5039370078741"/>
        <n v="57.8740157480315"/>
        <n v="70.8661417322835"/>
        <n v="58.6614173228347"/>
        <n v="57.48031496063"/>
        <n v="74.4094488188977"/>
        <n v="77.5590551181103"/>
        <n v="70.4724409448819"/>
        <n v="77.1653543307087"/>
        <n v="62.5984251968504"/>
        <n v="70.0787401574804"/>
        <n v="73.6220472440945"/>
        <n v="67.7165354330709"/>
        <n v="62.2047244094489"/>
        <n v="78.740157480315"/>
      </sharedItems>
    </cacheField>
    <cacheField name="Col.26">
      <sharedItems containsMixedTypes="1" containsNumber="1">
        <s v="WEIGHT (LBS)"/>
        <n v="207.234526453785"/>
        <n v="185.629224759667"/>
        <n v="116.6245366958"/>
        <n v="107.806046208405"/>
        <n v="186.951998332777"/>
        <n v="183.424602137819"/>
        <n v="134.70244219496"/>
        <n v="233.028611129416"/>
        <n v="143.961857206725"/>
        <n v="138.670762914288"/>
        <n v="229.942139458828"/>
        <n v="222.005498020172"/>
        <n v="156.307743889079"/>
        <n v="150.575725072272"/>
        <n v="232.146762080677"/>
        <n v="107.144659421851"/>
        <n v="233.469535653786"/>
        <n v="156.748668413448"/>
        <n v="154.984970315969"/>
        <n v="120.592857415128"/>
        <n v="222.446422544542"/>
        <n v="185.849687021852"/>
        <n v="147.268791139499"/>
        <n v="130.954583737818"/>
        <n v="171.519639979835"/>
        <n v="189.37708321681"/>
        <n v="205.911752880676"/>
        <n v="210.541460386559"/>
        <n v="115.081300860506"/>
        <n v="164.464847589919"/>
        <n v="180.117668205045"/>
        <n v="172.18102676639"/>
        <n v="125.883951707565"/>
        <n v="123.458866823532"/>
        <n v="195.329564295802"/>
        <n v="172.401489028575"/>
        <n v="211.202847173113"/>
        <n v="131.615970524372"/>
        <n v="171.29917771765"/>
        <n v="216.05301694118"/>
        <n v="114.419914073952"/>
        <n v="122.577017774792"/>
        <n v="225.53289421513"/>
        <n v="129.631810164708"/>
        <n v="140.654923273952"/>
        <n v="217.37579051429"/>
        <n v="136.245678030255"/>
        <n v="110.231131092439"/>
        <n v="101.192178342859"/>
        <n v="203.927592521012"/>
      </sharedItems>
    </cacheField>
    <cacheField name="Col.27">
      <sharedItems containsMixedTypes="1" containsNumber="1" containsInteger="1">
        <s v="PECI-SCORE"/>
        <n v="22.0"/>
        <n v="20.0"/>
        <n v="15.0"/>
        <n v="16.0"/>
        <n v="30.0"/>
        <n v="21.0"/>
        <n v="23.0"/>
        <n v="29.0"/>
        <n v="25.0"/>
        <n v="31.0"/>
        <n v="28.0"/>
        <n v="43.0"/>
        <n v="18.0"/>
        <n v="45.0"/>
        <n v="19.0"/>
        <n v="39.0"/>
        <n v="14.0"/>
        <n v="24.0"/>
        <n v="32.0"/>
        <n v="12.0"/>
        <n v="35.0"/>
        <n v="26.0"/>
        <n v="33.0"/>
        <n v="17.0"/>
        <n v="11.0"/>
      </sharedItems>
    </cacheField>
    <cacheField name="Col.28" numFmtId="0">
      <sharedItems>
        <s v="PECI-CODE"/>
        <s v="F"/>
        <s v="W"/>
        <s v="U"/>
        <s v="P"/>
      </sharedItems>
    </cacheField>
    <cacheField name="Col.29" numFmtId="0">
      <sharedItems>
        <s v="STATUS"/>
        <s v="ADMIT"/>
        <s v="POSTPONE"/>
        <s v="EXAMINE"/>
        <s v="REFUS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1000" sheet="CLUBDATA"/>
  </cacheSource>
  <cacheFields>
    <cacheField name="Col.1">
      <sharedItems containsBlank="1" containsMixedTypes="1" containsNumber="1" containsInteger="1">
        <s v="INDEX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m/>
      </sharedItems>
    </cacheField>
    <cacheField name="Col.2" numFmtId="164">
      <sharedItems containsBlank="1">
        <s v="FULL NAME"/>
        <s v="MS. ANNIE ABBOTT"/>
        <s v="MS. AURELIE LIESUCHKE"/>
        <s v="SR. TOMAS FILHO"/>
        <s v="MS. DARBY CRUICKSHANK"/>
        <s v="DR. JAYDON BORER"/>
        <s v="MR. MORIAH  LYNCH"/>
        <s v="MS. AMIYA EICHMANN"/>
        <s v="MR. PIERCE RAU"/>
        <s v="MS. AMELIA STEVENS"/>
        <s v="MR. TOBY SIMPSON"/>
        <s v="SIR ETHAN MURPHY"/>
        <s v="MRS. ASHLEY WOOD"/>
        <s v="MS. MEGAN SCOTT"/>
        <s v="HR. HELMUT WEINHAE"/>
        <s v="PROF. MILENA SCHOTIN"/>
        <s v="HR. LOTHAR BIRNBAUM"/>
        <s v="HR. PIETRO STOLZE"/>
        <s v="HR. RICHARD  TLUSTEK"/>
        <s v="DR. EARNESTINE RAYNOR"/>
        <s v="MR. JASON GAYLORD"/>
        <s v="MR. KENDRICK SAUER"/>
        <s v="DR. ANNABELL OLSON"/>
        <s v="DR. JENA UPTON"/>
        <s v="DR. SHANNY BINS"/>
        <s v="DR. TIA ABSHIRE"/>
        <s v="MS. ISABEL RUNOLFSDOTTIR"/>
        <s v="HR. BARNEY WESACK"/>
        <s v="HR. BARUCH KADE"/>
        <s v="PROF. LIESBETH ROSEMANN"/>
        <s v="MME. VALENTINE MOREAU"/>
        <s v="MME. PAULETTE DURAND"/>
        <s v="MME. LAURE-ALIX CHEVALIER"/>
        <s v="M. CLAUDE TOUSSAINT"/>
        <s v="M. VICTOR LENOIR"/>
        <s v="M. ARTHUR LENOIR"/>
        <s v="M. BENJAMIN LEBRUN-BRUN"/>
        <s v="M. ANTOINE MAILLARD"/>
        <s v="M. BERNARD HOARAU-GUYON"/>
        <s v="SR. HIDALGO TERCERO"/>
        <s v="SR. HADALGO POLANCO"/>
        <s v="SRA. LAURA OLIVIERA"/>
        <s v="SRA. AINHOA GARZA"/>
        <s v="SRA. ISABEL BANDA"/>
        <s v="SRA. CAROLOTA MATEOS"/>
        <s v="MW. ELIZE PRINS"/>
        <s v="DHR. RYAN PHAM"/>
        <s v="MW ELISE ROTTEVEEL"/>
        <s v="FRU. MIRJAM SODERBERG"/>
        <s v="H. BERNDT PALSSON"/>
        <s v="SR. ADRIANO SOBRINHO"/>
        <m/>
      </sharedItems>
    </cacheField>
    <cacheField name="Col.3" numFmtId="0">
      <sharedItems containsBlank="1">
        <s v="PREFIX"/>
        <s v="Ms."/>
        <s v="Sr."/>
        <s v="Dr."/>
        <s v="Mr."/>
        <s v="Sir"/>
        <s v="Mrs."/>
        <s v="Hr."/>
        <s v="Prof."/>
        <s v="Mme."/>
        <s v="M."/>
        <s v="Sra."/>
        <s v="Mw."/>
        <s v="dhr."/>
        <s v="Mw"/>
        <s v="Fru."/>
        <s v="H."/>
        <m/>
      </sharedItems>
    </cacheField>
    <cacheField name="Col.4" numFmtId="0">
      <sharedItems containsBlank="1">
        <s v="FIRSTNAME"/>
        <s v="Annie"/>
        <s v="Aurelie"/>
        <s v="Tomas"/>
        <s v="Darby"/>
        <s v="Jaydon"/>
        <s v="Moriah "/>
        <s v="Amiya"/>
        <s v="Pierce"/>
        <s v="Amelia"/>
        <s v="Toby"/>
        <s v="Ethan"/>
        <s v="Ashley"/>
        <s v="Megan"/>
        <s v="Helmut"/>
        <s v="Milena"/>
        <s v="Lothar"/>
        <s v="Pietro"/>
        <s v="Richard "/>
        <s v="Earnestine"/>
        <s v="Jason"/>
        <s v="Kendrick"/>
        <s v="Annabell"/>
        <s v="Jena"/>
        <s v="Shanny"/>
        <s v="Tia"/>
        <s v="Isabel"/>
        <s v="Barney"/>
        <s v="Baruch"/>
        <s v="Liesbeth"/>
        <s v="Valentine"/>
        <s v="Paulette"/>
        <s v="Laure-Alix"/>
        <s v="Claude"/>
        <s v="Victor"/>
        <s v="Arthur"/>
        <s v="Benjamin"/>
        <s v="Antoine"/>
        <s v="Bernard"/>
        <s v="Hidalgo"/>
        <s v="Hadalgo"/>
        <s v="Laura"/>
        <s v="Ainhoa"/>
        <s v="Carolota"/>
        <s v="Elize"/>
        <s v="Ryan"/>
        <s v="Elise"/>
        <s v="Mirjam"/>
        <s v="Berndt"/>
        <s v="Adriano"/>
        <m/>
      </sharedItems>
    </cacheField>
    <cacheField name="Col.5" numFmtId="0">
      <sharedItems containsBlank="1">
        <s v="MIDDLENAME"/>
        <m/>
        <s v="Ferreira"/>
        <s v="Cantu"/>
        <s v="Pontes"/>
      </sharedItems>
    </cacheField>
    <cacheField name="Col.6" numFmtId="0">
      <sharedItems containsBlank="1">
        <s v="LASTNAME"/>
        <s v="Abbott"/>
        <s v="Liesuchke"/>
        <s v="Filho"/>
        <s v="Cruickshank"/>
        <s v="Borer"/>
        <s v="Lynch"/>
        <s v="Eichmann"/>
        <s v="Rau"/>
        <s v="Stevens"/>
        <s v="Simpson"/>
        <s v="Murphy"/>
        <s v="Wood"/>
        <s v="Scott"/>
        <s v="Weinhae"/>
        <s v="Schotin"/>
        <s v="Birnbaum"/>
        <s v="Stolze"/>
        <s v="Tlustek"/>
        <s v="Raynor"/>
        <s v="Gaylord"/>
        <s v="Sauer"/>
        <s v="Olson"/>
        <s v="Upton"/>
        <s v="Bins"/>
        <s v="Abshire"/>
        <s v="Runolfsdottir"/>
        <s v="Wesack"/>
        <s v="Kade"/>
        <s v="Rosemann"/>
        <s v="Moreau"/>
        <s v="Durand"/>
        <s v="Chevalier"/>
        <s v="Toussaint"/>
        <s v="Lenoir"/>
        <s v="Lebrun-Brun"/>
        <s v="Maillard"/>
        <s v="Hoarau-Guyon"/>
        <s v="Tercero"/>
        <s v="Polanco"/>
        <s v="Oliviera"/>
        <s v="Garza"/>
        <s v="Banda"/>
        <s v="Mateos"/>
        <s v="Prins"/>
        <s v="Pham"/>
        <s v="Rotteveel"/>
        <s v="Soderberg"/>
        <s v="Palsson"/>
        <s v="Sobrinho"/>
        <m/>
      </sharedItems>
    </cacheField>
    <cacheField name="Col.7" numFmtId="0">
      <sharedItems containsBlank="1">
        <s v="SUFFIX"/>
        <s v="DVM"/>
        <m/>
        <s v="Sr."/>
        <s v="MD"/>
        <s v="B.A."/>
        <s v="MBA."/>
      </sharedItems>
    </cacheField>
    <cacheField name="Col.8">
      <sharedItems containsDate="1" containsBlank="1" containsMixedTypes="1">
        <s v="BIRTHDATE"/>
        <d v="1997-09-26T00:00:00Z"/>
        <d v="1992-02-07T00:00:00Z"/>
        <d v="1969-07-10T00:00:00Z"/>
        <d v="1975-05-18T00:00:00Z"/>
        <d v="1970-05-18T00:00:00Z"/>
        <d v="1992-12-06T00:00:00Z"/>
        <d v="1999-07-29T00:00:00Z"/>
        <d v="1963-05-10T00:00:00Z"/>
        <d v="1971-02-01T00:00:00Z"/>
        <d v="1964-12-21T00:00:00Z"/>
        <d v="1986-11-17T00:00:00Z"/>
        <d v="1977-10-14T00:00:00Z"/>
        <d v="1977-02-12T00:00:00Z"/>
        <d v="1959-08-26T00:00:00Z"/>
        <d v="1965-03-03T00:00:00Z"/>
        <d v="1969-07-21T00:00:00Z"/>
        <d v="1972-10-10T00:00:00Z"/>
        <d v="1959-08-31T00:00:00Z"/>
        <d v="1977-05-17T00:00:00Z"/>
        <d v="1976-01-08T00:00:00Z"/>
        <d v="1996-07-22T00:00:00Z"/>
        <d v="1964-04-16T00:00:00Z"/>
        <d v="1955-12-14T00:00:00Z"/>
        <d v="1999-08-28T00:00:00Z"/>
        <d v="1966-07-21T00:00:00Z"/>
        <d v="1978-03-21T00:00:00Z"/>
        <d v="1970-07-18T00:00:00Z"/>
        <d v="1982-03-10T00:00:00Z"/>
        <d v="1994-01-27T00:00:00Z"/>
        <d v="1979-10-09T00:00:00Z"/>
        <d v="1989-12-25T00:00:00Z"/>
        <d v="1970-12-23T00:00:00Z"/>
        <d v="1980-11-04T00:00:00Z"/>
        <d v="1981-10-16T00:00:00Z"/>
        <d v="1955-07-30T00:00:00Z"/>
        <d v="1975-02-03T00:00:00Z"/>
        <d v="1986-06-22T00:00:00Z"/>
        <d v="1983-01-11T00:00:00Z"/>
        <d v="1984-11-30T00:00:00Z"/>
        <d v="1988-06-20T00:00:00Z"/>
        <d v="1974-02-16T00:00:00Z"/>
        <d v="1990-03-09T00:00:00Z"/>
        <d v="1960-01-12T00:00:00Z"/>
        <d v="1965-07-29T00:00:00Z"/>
        <d v="1960-05-08T00:00:00Z"/>
        <d v="1973-10-03T00:00:00Z"/>
        <d v="1968-04-08T00:00:00Z"/>
        <d v="1997-05-17T00:00:00Z"/>
        <d v="1987-02-24T00:00:00Z"/>
        <d v="1993-07-28T00:00:00Z"/>
        <m/>
      </sharedItems>
    </cacheField>
    <cacheField name="Col.9" numFmtId="0">
      <sharedItems containsBlank="1">
        <s v="ZODIAC"/>
        <s v="Libra"/>
        <s v="Aquarius"/>
        <s v="Cancer"/>
        <s v="Taurus"/>
        <s v="Sagittarius"/>
        <s v="Leo"/>
        <s v="Scorpio"/>
        <s v="Virgo"/>
        <s v="Pisces"/>
        <s v="Capricorn"/>
        <s v="Aries"/>
        <s v="Gemini"/>
        <m/>
      </sharedItems>
    </cacheField>
    <cacheField name="Col.10" numFmtId="4">
      <sharedItems containsBlank="1">
        <s v="EMAIL ADDRESS"/>
        <s v="abbott.annie@pecinow.org"/>
        <s v="liesuchke.aurelie@pecinow.org"/>
        <s v=" "/>
        <s v="cruickshank.darby@pecinow.org"/>
        <s v="borer.jaydon@pecinow.org"/>
        <s v="lynch.moriah @pecinow.org"/>
        <s v="eichmann.amiya@pecinow.org"/>
        <s v="rau.pierce@pecinow.org"/>
        <s v="stevens.amelia@pecinow.org"/>
        <s v="simpson.toby@pecinow.org"/>
        <s v="murphy.ethan@pecinow.org"/>
        <s v="wood.ashley@pecinow.org"/>
        <s v="scott.megan@pecinow.org"/>
        <s v="raynor.earnestine@pecinow.org"/>
        <s v="gaylord.jason@pecinow.org"/>
        <s v="sauer.kendrick@pecinow.org"/>
        <s v="olson.annabell@pecinow.org"/>
        <s v="upton.jena@pecinow.org"/>
        <s v="bins.shanny@pecinow.org"/>
        <s v="abshire.tia@pecinow.org"/>
        <s v="runolfsdottir.isabel@pecinow.org"/>
        <m/>
      </sharedItems>
    </cacheField>
    <cacheField name="Col.11" numFmtId="4">
      <sharedItems containsBlank="1">
        <s v="USERNAME"/>
        <s v=""/>
        <s v="TfilhoBR.3"/>
        <s v="HweinhaeDE.14"/>
        <s v="MschotinDE.15"/>
        <s v="LbirnbaumDE.16"/>
        <s v="PstolzeDE.17"/>
        <s v="RtlustekDE.18"/>
        <s v="BwesackAU.27"/>
        <s v="BkadeAU.28"/>
        <s v="LrosemannAU.29"/>
        <s v="VmoreauFR.30"/>
        <s v="PdurandFR.31"/>
        <s v="LchevalierFR.32"/>
        <s v="CtoussaintFR.33"/>
        <s v="VlenoirFR.34"/>
        <s v="AlenoirFR.35"/>
        <s v="Blebrun-brunFR.36"/>
        <s v="AmaillardFR.37"/>
        <s v="Bhoarau-guyonFR.38"/>
        <s v="HterceroAG.39"/>
        <s v="HpolancoAG.40"/>
        <s v="LolivieraAG.41"/>
        <s v="AgarzaES.42"/>
        <s v="IbandaES.43"/>
        <s v="CmateosES.44"/>
        <s v="EprinsDU.45"/>
        <s v="RphamDU.46"/>
        <s v="ErotteveelDU.47"/>
        <s v="MsoderbergSV.48"/>
        <s v="BpalssonSV.49"/>
        <s v="AsobrinhoBR.50"/>
        <m/>
      </sharedItems>
    </cacheField>
    <cacheField name="Col.12">
      <sharedItems containsBlank="1" containsMixedTypes="1" containsNumber="1" containsInteger="1">
        <s v="HEIGHT (CMS)"/>
        <n v="205.0"/>
        <n v="185.0"/>
        <n v="175.0"/>
        <n v="168.0"/>
        <n v="201.0"/>
        <n v="164.0"/>
        <n v="191.0"/>
        <n v="167.0"/>
        <n v="160.0"/>
        <n v="190.0"/>
        <n v="181.0"/>
        <n v="183.0"/>
        <n v="156.0"/>
        <n v="165.0"/>
        <n v="154.0"/>
        <n v="184.0"/>
        <n v="155.0"/>
        <n v="170.0"/>
        <n v="161.0"/>
        <n v="193.0"/>
        <n v="206.0"/>
        <n v="203.0"/>
        <n v="199.0"/>
        <n v="174.0"/>
        <n v="147.0"/>
        <n v="180.0"/>
        <n v="149.0"/>
        <n v="146.0"/>
        <n v="189.0"/>
        <n v="197.0"/>
        <n v="179.0"/>
        <n v="196.0"/>
        <n v="159.0"/>
        <n v="178.0"/>
        <n v="187.0"/>
        <n v="172.0"/>
        <n v="158.0"/>
        <n v="200.0"/>
        <m/>
      </sharedItems>
    </cacheField>
    <cacheField name="Col.13">
      <sharedItems containsBlank="1" containsMixedTypes="1" containsNumber="1">
        <s v="WEIGHT (KGS)"/>
        <n v="94.0"/>
        <n v="84.2"/>
        <n v="52.9"/>
        <n v="48.9"/>
        <n v="84.8"/>
        <n v="83.2"/>
        <n v="61.1"/>
        <n v="105.7"/>
        <n v="65.3"/>
        <n v="62.9"/>
        <n v="104.3"/>
        <n v="100.7"/>
        <n v="70.9"/>
        <n v="68.3"/>
        <n v="105.3"/>
        <n v="48.6"/>
        <n v="105.9"/>
        <n v="71.1"/>
        <n v="70.3"/>
        <n v="54.7"/>
        <n v="100.9"/>
        <n v="84.3"/>
        <n v="66.8"/>
        <n v="59.4"/>
        <n v="77.8"/>
        <n v="85.9"/>
        <n v="93.4"/>
        <n v="95.5"/>
        <n v="52.2"/>
        <n v="74.6"/>
        <n v="81.7"/>
        <n v="78.1"/>
        <n v="57.1"/>
        <n v="56.0"/>
        <n v="88.6"/>
        <n v="78.2"/>
        <n v="95.8"/>
        <n v="59.7"/>
        <n v="77.7"/>
        <n v="98.0"/>
        <n v="51.9"/>
        <n v="55.6"/>
        <n v="102.3"/>
        <n v="58.8"/>
        <n v="63.8"/>
        <n v="98.6"/>
        <n v="61.8"/>
        <n v="50.0"/>
        <n v="45.9"/>
        <n v="92.5"/>
        <m/>
      </sharedItems>
    </cacheField>
    <cacheField name="Col.14" numFmtId="0">
      <sharedItems containsBlank="1">
        <s v="EYECOLOR"/>
        <s v="Green"/>
        <s v="Brown"/>
        <s v="Amber"/>
        <s v="Blue"/>
        <s v="Gray"/>
        <m/>
      </sharedItems>
    </cacheField>
    <cacheField name="Col.15" numFmtId="0">
      <sharedItems containsBlank="1">
        <s v="BLOODTYPE"/>
        <s v="A−"/>
        <s v="O−"/>
        <s v="B−"/>
        <s v="A+"/>
        <s v="O+"/>
        <s v="B+"/>
        <m/>
      </sharedItems>
    </cacheField>
    <cacheField name="Col.16" numFmtId="0">
      <sharedItems containsBlank="1">
        <s v="HAIRTYPE"/>
        <s v="Strands"/>
        <s v="Curly"/>
        <s v="Straight"/>
        <s v="Wavy"/>
        <s v="Very curly"/>
        <m/>
      </sharedItems>
    </cacheField>
    <cacheField name="Col.17" numFmtId="0">
      <sharedItems containsBlank="1">
        <s v="HAIRCOLOR"/>
        <s v="Black"/>
        <s v="Blond"/>
        <s v="Brown"/>
        <s v="Auburn"/>
        <s v="Chestnut"/>
        <m/>
      </sharedItems>
    </cacheField>
    <cacheField name="Col.18" numFmtId="0">
      <sharedItems containsBlank="1">
        <s v="SPORTS LOCATION"/>
        <s v="INDOOR"/>
        <s v="OUTDOOR"/>
        <m/>
      </sharedItems>
    </cacheField>
    <cacheField name="Col.19" numFmtId="0">
      <sharedItems containsBlank="1">
        <s v="SPORTS"/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  <m/>
      </sharedItems>
    </cacheField>
    <cacheField name="Col.20" numFmtId="0">
      <sharedItems containsBlank="1">
        <s v="FAVORITE COLOR"/>
        <s v="silver"/>
        <s v="blue"/>
        <s v="teal"/>
        <s v="aqua"/>
        <s v="gray"/>
        <s v="olive"/>
        <s v="black"/>
        <s v="maroon"/>
        <s v="white"/>
        <s v="green"/>
        <s v="fuchsia"/>
        <s v="navy"/>
        <s v="purple"/>
        <s v="yellow"/>
        <s v="lime"/>
        <s v="donkergroen"/>
        <s v="groenblauw"/>
        <s v="zwart"/>
        <m/>
      </sharedItems>
    </cacheField>
    <cacheField name="Col.21" numFmtId="0">
      <sharedItems containsBlank="1">
        <s v="SEX"/>
        <s v="Female"/>
        <s v="Male"/>
        <m/>
      </sharedItems>
    </cacheField>
    <cacheField name="Col.22" numFmtId="0">
      <sharedItems containsBlank="1">
        <s v="LANGUAGE"/>
        <s v="English"/>
        <s v="Portuguese"/>
        <s v="German"/>
        <s v="French"/>
        <s v="Spanish"/>
        <s v="Dutch"/>
        <s v="Swedish"/>
        <m/>
      </sharedItems>
    </cacheField>
    <cacheField name="Col.23" numFmtId="0">
      <sharedItems containsBlank="1">
        <s v="COUNTRY"/>
        <s v="USA"/>
        <s v="BRAZIL"/>
        <s v="UK"/>
        <s v="GERMANY"/>
        <s v="AUSTRALIA"/>
        <s v="AUSTRIA"/>
        <s v="FRANCE"/>
        <s v="ARGENTINA"/>
        <s v="SPAIN"/>
        <s v="NETHERLANDS"/>
        <s v="SWEDEN"/>
        <m/>
      </sharedItems>
    </cacheField>
    <cacheField name="Col.24" numFmtId="0">
      <sharedItems containsBlank="1">
        <s v="COUNTRYCODE"/>
        <s v="US"/>
        <s v="BR"/>
        <s v="GB"/>
        <s v="DE"/>
        <s v="OZ"/>
        <s v="AU"/>
        <s v="FR"/>
        <s v="AG"/>
        <s v="ES"/>
        <s v="DU"/>
        <s v="SV"/>
        <m/>
      </sharedItems>
    </cacheField>
    <cacheField name="Col.25">
      <sharedItems containsBlank="1" containsMixedTypes="1" containsNumber="1">
        <s v="HEIGHT (INCHES)"/>
        <n v="80.7086614173229"/>
        <n v="72.8346456692914"/>
        <n v="68.8976377952756"/>
        <n v="66.1417322834646"/>
        <n v="79.1338582677166"/>
        <n v="64.5669291338583"/>
        <n v="75.1968503937008"/>
        <n v="65.748031496063"/>
        <n v="62.992125984252"/>
        <n v="74.8031496062993"/>
        <n v="71.2598425196851"/>
        <n v="72.0472440944882"/>
        <n v="61.4173228346457"/>
        <n v="64.9606299212599"/>
        <n v="60.6299212598426"/>
        <n v="72.4409448818898"/>
        <n v="61.0236220472441"/>
        <n v="66.9291338582678"/>
        <n v="63.3858267716536"/>
        <n v="75.984251968504"/>
        <n v="81.1023622047245"/>
        <n v="79.9212598425197"/>
        <n v="78.3464566929134"/>
        <n v="68.5039370078741"/>
        <n v="57.8740157480315"/>
        <n v="70.8661417322835"/>
        <n v="58.6614173228347"/>
        <n v="57.48031496063"/>
        <n v="74.4094488188977"/>
        <n v="77.5590551181103"/>
        <n v="70.4724409448819"/>
        <n v="77.1653543307087"/>
        <n v="62.5984251968504"/>
        <n v="70.0787401574804"/>
        <n v="73.6220472440945"/>
        <n v="67.7165354330709"/>
        <n v="62.2047244094489"/>
        <n v="78.740157480315"/>
        <m/>
      </sharedItems>
    </cacheField>
    <cacheField name="Col.26">
      <sharedItems containsBlank="1" containsMixedTypes="1" containsNumber="1">
        <s v="WEIGHT (LBS)"/>
        <n v="207.234526453785"/>
        <n v="185.629224759667"/>
        <n v="116.6245366958"/>
        <n v="107.806046208405"/>
        <n v="186.951998332777"/>
        <n v="183.424602137819"/>
        <n v="134.70244219496"/>
        <n v="233.028611129416"/>
        <n v="143.961857206725"/>
        <n v="138.670762914288"/>
        <n v="229.942139458828"/>
        <n v="222.005498020172"/>
        <n v="156.307743889079"/>
        <n v="150.575725072272"/>
        <n v="232.146762080677"/>
        <n v="107.144659421851"/>
        <n v="233.469535653786"/>
        <n v="156.748668413448"/>
        <n v="154.984970315969"/>
        <n v="120.592857415128"/>
        <n v="222.446422544542"/>
        <n v="185.849687021852"/>
        <n v="147.268791139499"/>
        <n v="130.954583737818"/>
        <n v="171.519639979835"/>
        <n v="189.37708321681"/>
        <n v="205.911752880676"/>
        <n v="210.541460386559"/>
        <n v="115.081300860506"/>
        <n v="164.464847589919"/>
        <n v="180.117668205045"/>
        <n v="172.18102676639"/>
        <n v="125.883951707565"/>
        <n v="123.458866823532"/>
        <n v="195.329564295802"/>
        <n v="172.401489028575"/>
        <n v="211.202847173113"/>
        <n v="131.615970524372"/>
        <n v="171.29917771765"/>
        <n v="216.05301694118"/>
        <n v="114.419914073952"/>
        <n v="122.577017774792"/>
        <n v="225.53289421513"/>
        <n v="129.631810164708"/>
        <n v="140.654923273952"/>
        <n v="217.37579051429"/>
        <n v="136.245678030255"/>
        <n v="110.231131092439"/>
        <n v="101.192178342859"/>
        <n v="203.927592521012"/>
        <m/>
      </sharedItems>
    </cacheField>
    <cacheField name="Col.27">
      <sharedItems containsBlank="1" containsMixedTypes="1" containsNumber="1" containsInteger="1">
        <s v="PECI-SCORE"/>
        <n v="22.0"/>
        <n v="20.0"/>
        <n v="15.0"/>
        <n v="16.0"/>
        <n v="30.0"/>
        <n v="21.0"/>
        <n v="23.0"/>
        <n v="29.0"/>
        <n v="25.0"/>
        <n v="31.0"/>
        <n v="28.0"/>
        <n v="43.0"/>
        <n v="18.0"/>
        <n v="45.0"/>
        <n v="19.0"/>
        <n v="39.0"/>
        <n v="14.0"/>
        <n v="24.0"/>
        <n v="32.0"/>
        <n v="12.0"/>
        <n v="35.0"/>
        <n v="26.0"/>
        <n v="33.0"/>
        <n v="17.0"/>
        <n v="11.0"/>
        <m/>
      </sharedItems>
    </cacheField>
    <cacheField name="Col.28" numFmtId="0">
      <sharedItems containsBlank="1">
        <s v="PECI-CODE"/>
        <s v="F"/>
        <s v="W"/>
        <s v="U"/>
        <s v="P"/>
        <m/>
      </sharedItems>
    </cacheField>
    <cacheField name="Col.29" numFmtId="0">
      <sharedItems containsBlank="1">
        <s v="STATUS"/>
        <s v="ADMIT"/>
        <s v="POSTPONE"/>
        <s v="EXAMINE"/>
        <s v="REFUS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" cacheId="0" dataCaption="" rowGrandTotals="0" colGrandTotals="0" compact="0" compactData="0">
  <location ref="B3:AL24" firstHeaderRow="0" firstDataRow="2" firstDataCol="1"/>
  <pivotFields>
    <pivotField name="Col.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l.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l.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l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YEARS" axis="axisCol" compact="0" outline="0" multipleItemSelectionAllowed="1" showAll="0" sortType="ascending">
      <items>
        <item x="35"/>
        <item x="23"/>
        <item x="14"/>
        <item x="18"/>
        <item x="43"/>
        <item x="45"/>
        <item x="8"/>
        <item x="22"/>
        <item x="10"/>
        <item x="15"/>
        <item x="44"/>
        <item x="25"/>
        <item x="47"/>
        <item x="3"/>
        <item x="16"/>
        <item x="5"/>
        <item x="27"/>
        <item x="32"/>
        <item x="9"/>
        <item x="17"/>
        <item x="46"/>
        <item x="41"/>
        <item x="36"/>
        <item x="4"/>
        <item x="20"/>
        <item x="13"/>
        <item x="19"/>
        <item x="12"/>
        <item x="26"/>
        <item x="30"/>
        <item x="33"/>
        <item x="34"/>
        <item x="28"/>
        <item x="38"/>
        <item x="39"/>
        <item x="37"/>
        <item x="11"/>
        <item x="49"/>
        <item x="40"/>
        <item x="31"/>
        <item x="42"/>
        <item x="2"/>
        <item x="6"/>
        <item x="50"/>
        <item x="29"/>
        <item x="21"/>
        <item x="48"/>
        <item x="1"/>
        <item x="7"/>
        <item x="24"/>
        <item h="1" x="0"/>
        <item t="default"/>
      </items>
    </pivotField>
    <pivotField name="Col.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l.10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l.1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l.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l.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1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.1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8" compact="0" outline="0" multipleItemSelectionAllowed="1" showAll="0">
      <items>
        <item x="0"/>
        <item x="1"/>
        <item x="2"/>
        <item t="default"/>
      </items>
    </pivotField>
    <pivotField name="Col.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l.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X" axis="axisRow" compact="0" outline="0" multipleItemSelectionAllowed="1" showAll="0" sortType="ascending" defaultSubtotal="0">
      <items>
        <item x="1"/>
        <item x="2"/>
        <item x="0"/>
      </items>
    </pivotField>
    <pivotField name="Col.2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RY" axis="axisRow" compact="0" outline="0" multipleItemSelectionAllowed="1" showAll="0" sortType="ascending">
      <items>
        <item x="8"/>
        <item x="5"/>
        <item x="6"/>
        <item x="2"/>
        <item x="0"/>
        <item x="7"/>
        <item x="4"/>
        <item x="10"/>
        <item x="9"/>
        <item x="11"/>
        <item x="3"/>
        <item x="1"/>
        <item t="default"/>
      </items>
    </pivotField>
    <pivotField name="Col.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.2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l.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l.2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.29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0"/>
    <field x="22"/>
  </rowFields>
  <colFields>
    <field x="7"/>
  </colFields>
  <dataFields>
    <dataField name="PIVOT TABLE" fld="24" subtotal="average" baseField="0"/>
  </dataFields>
</pivotTableDefinition>
</file>

<file path=xl/pivotTables/pivotTable2.xml><?xml version="1.0" encoding="utf-8"?>
<pivotTableDefinition xmlns="http://schemas.openxmlformats.org/spreadsheetml/2006/main" name="RECORDCOUNT" cacheId="1" dataCaption="" rowGrandTotals="0" compact="0" compactData="0">
  <location ref="B3:AM26" firstHeaderRow="0" firstDataRow="2" firstDataCol="1"/>
  <pivotFields>
    <pivotField name="Col.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l.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l.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l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YEARS" axis="axisCol" compact="0" outline="0" multipleItemSelectionAllowed="1" showAll="0" sortType="ascending">
      <items>
        <item x="35"/>
        <item x="23"/>
        <item x="14"/>
        <item x="18"/>
        <item x="43"/>
        <item x="45"/>
        <item x="8"/>
        <item x="22"/>
        <item x="10"/>
        <item x="15"/>
        <item x="44"/>
        <item x="25"/>
        <item x="47"/>
        <item x="3"/>
        <item x="16"/>
        <item x="5"/>
        <item x="27"/>
        <item x="32"/>
        <item x="9"/>
        <item x="17"/>
        <item x="46"/>
        <item x="41"/>
        <item x="36"/>
        <item x="4"/>
        <item x="20"/>
        <item x="13"/>
        <item x="19"/>
        <item x="12"/>
        <item x="26"/>
        <item x="30"/>
        <item x="33"/>
        <item x="34"/>
        <item x="28"/>
        <item x="38"/>
        <item x="39"/>
        <item x="37"/>
        <item x="11"/>
        <item x="49"/>
        <item x="40"/>
        <item x="31"/>
        <item x="42"/>
        <item x="2"/>
        <item x="6"/>
        <item x="50"/>
        <item x="29"/>
        <item x="21"/>
        <item x="48"/>
        <item x="1"/>
        <item x="7"/>
        <item x="24"/>
        <item h="1" x="0"/>
        <item t="default"/>
      </items>
    </pivotField>
    <pivotField name="Col.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l.10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l.1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l.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l.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1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.1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18" compact="0" outline="0" multipleItemSelectionAllowed="1" showAll="0">
      <items>
        <item x="0"/>
        <item x="1"/>
        <item x="2"/>
        <item t="default"/>
      </items>
    </pivotField>
    <pivotField name="Col.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l.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X" axis="axisRow" compact="0" outline="0" multipleItemSelectionAllowed="1" showAll="0" sortType="ascending">
      <items>
        <item x="1"/>
        <item x="2"/>
        <item x="0"/>
        <item t="default"/>
      </items>
    </pivotField>
    <pivotField name="Col.2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RY" axis="axisRow" compact="0" outline="0" multipleItemSelectionAllowed="1" showAll="0" sortType="ascending">
      <items>
        <item x="8"/>
        <item x="5"/>
        <item x="6"/>
        <item x="2"/>
        <item x="0"/>
        <item x="7"/>
        <item x="4"/>
        <item x="10"/>
        <item x="9"/>
        <item x="11"/>
        <item x="3"/>
        <item x="1"/>
        <item t="default"/>
      </items>
    </pivotField>
    <pivotField name="Col.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.2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l.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l.2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.29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0"/>
    <field x="22"/>
  </rowFields>
  <colFields>
    <field x="7"/>
  </colFields>
  <dataFields>
    <dataField name="PIVOT TABLE" fld="24" subtotal="countNums" baseField="0"/>
  </dataFields>
</pivotTableDefinition>
</file>

<file path=xl/pivotTables/pivotTable3.xml><?xml version="1.0" encoding="utf-8"?>
<pivotTableDefinition xmlns="http://schemas.openxmlformats.org/spreadsheetml/2006/main" name="ALLFEMALESPORTS" cacheId="2" dataCaption="" rowGrandTotals="0" colGrandTotals="0" compact="0" compactData="0">
  <location ref="B3:N27" firstHeaderRow="0" firstDataRow="3" firstDataCol="1" rowPageCount="1" colPageCount="1"/>
  <pivotFields>
    <pivotField name="Col.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.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.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l.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.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l.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.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.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.10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l.1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l.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ol.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.1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.1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l.1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.1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TION" axis="axisRow" compact="0" outline="0" multipleItemSelectionAllowed="1" showAll="0" sortType="ascending" defaultSubtotal="0">
      <items>
        <item x="3"/>
        <item x="1"/>
        <item x="2"/>
        <item x="0"/>
      </items>
    </pivotField>
    <pivotField name="Col.1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V. COLOR" axis="axisRow" compact="0" outline="0" multipleItemSelectionAllowed="1" showAll="0" sortType="ascending">
      <items>
        <item x="19"/>
        <item x="4"/>
        <item x="7"/>
        <item x="2"/>
        <item x="16"/>
        <item x="0"/>
        <item x="11"/>
        <item x="5"/>
        <item x="10"/>
        <item x="17"/>
        <item x="15"/>
        <item x="8"/>
        <item x="12"/>
        <item x="6"/>
        <item x="13"/>
        <item x="1"/>
        <item x="3"/>
        <item x="9"/>
        <item x="14"/>
        <item x="18"/>
        <item t="default"/>
      </items>
    </pivotField>
    <pivotField name="Col.21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LANGUAGE" axis="axisRow" compact="0" outline="0" multipleItemSelectionAllowed="1" showAll="0" sortType="ascending" defaultSubtotal="0">
      <items>
        <item x="8"/>
        <item x="6"/>
        <item x="1"/>
        <item x="4"/>
        <item x="3"/>
        <item x="0"/>
        <item x="2"/>
        <item x="5"/>
        <item x="7"/>
      </items>
    </pivotField>
    <pivotField name="SPORTS COUNT" axis="axisCol" compact="0" outline="0" multipleItemSelectionAllowed="1" showAll="0" sortType="ascending">
      <items>
        <item x="12"/>
        <item x="8"/>
        <item x="5"/>
        <item x="6"/>
        <item x="2"/>
        <item x="0"/>
        <item x="7"/>
        <item x="4"/>
        <item x="10"/>
        <item x="9"/>
        <item x="11"/>
        <item x="3"/>
        <item x="1"/>
        <item t="default"/>
      </items>
    </pivotField>
    <pivotField name="Col.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l.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ol.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.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l.2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l.2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7"/>
    <field x="21"/>
    <field x="19"/>
  </rowFields>
  <colFields>
    <field x="22"/>
  </colFields>
  <pageFields>
    <pageField fld="20"/>
  </pageFields>
  <dataFields>
    <dataField name="FEMALE SPORTS" fld="18" subtotal="count" baseField="0"/>
  </dataFields>
</pivotTableDefinition>
</file>

<file path=xl/tables/table1.xml><?xml version="1.0" encoding="utf-8"?>
<table xmlns="http://schemas.openxmlformats.org/spreadsheetml/2006/main" headerRowCount="0" ref="E5:N27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LFEMALESPOR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E60"/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 outlineLevelCol="1"/>
  <cols>
    <col customWidth="1" min="1" max="1" width="21.43"/>
    <col customWidth="1" min="2" max="2" width="10.71"/>
    <col customWidth="1" hidden="1" min="3" max="12" width="4.43" outlineLevel="1"/>
    <col collapsed="1" customWidth="1" min="13" max="13" width="4.43"/>
    <col customWidth="1" min="14" max="14" width="4.43"/>
    <col customWidth="1" min="15" max="15" width="236.29"/>
    <col customWidth="1" min="16" max="16" width="21.57"/>
    <col customWidth="1" min="17" max="25" width="8.71"/>
  </cols>
  <sheetData>
    <row r="1" ht="13.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3.5" customHeight="1">
      <c r="A2" s="4" t="s">
        <v>0</v>
      </c>
      <c r="B2" s="5"/>
      <c r="C2" s="6" t="s">
        <v>1</v>
      </c>
      <c r="D2" s="7"/>
      <c r="E2" s="7"/>
      <c r="F2" s="7"/>
      <c r="G2" s="7"/>
      <c r="H2" s="7"/>
      <c r="I2" s="7"/>
      <c r="J2" s="7"/>
      <c r="K2" s="7"/>
      <c r="L2" s="8"/>
      <c r="M2" s="9"/>
      <c r="N2" s="10" t="s">
        <v>2</v>
      </c>
      <c r="O2" s="11" t="s">
        <v>3</v>
      </c>
      <c r="P2" s="12"/>
      <c r="Q2" s="13"/>
      <c r="R2" s="13"/>
      <c r="S2" s="13"/>
      <c r="T2" s="13"/>
      <c r="U2" s="13"/>
      <c r="V2" s="13"/>
      <c r="W2" s="13"/>
      <c r="X2" s="13"/>
      <c r="Y2" s="13"/>
      <c r="Z2" s="1"/>
    </row>
    <row r="3" ht="13.5" customHeight="1">
      <c r="A3" s="14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15"/>
      <c r="N3" s="16"/>
      <c r="O3" s="17" t="s">
        <v>4</v>
      </c>
      <c r="P3" s="18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9" t="s">
        <v>5</v>
      </c>
      <c r="B4" s="20" t="s">
        <v>6</v>
      </c>
      <c r="C4" s="21" t="s">
        <v>7</v>
      </c>
      <c r="D4" s="21" t="s">
        <v>8</v>
      </c>
      <c r="E4" s="21" t="s">
        <v>9</v>
      </c>
      <c r="F4" s="21" t="s">
        <v>10</v>
      </c>
      <c r="G4" s="21" t="s">
        <v>11</v>
      </c>
      <c r="H4" s="21" t="s">
        <v>12</v>
      </c>
      <c r="I4" s="21" t="s">
        <v>13</v>
      </c>
      <c r="J4" s="21" t="s">
        <v>14</v>
      </c>
      <c r="K4" s="21" t="s">
        <v>15</v>
      </c>
      <c r="L4" s="21" t="s">
        <v>16</v>
      </c>
      <c r="M4" s="22"/>
      <c r="N4" s="23"/>
      <c r="O4" s="24" t="s">
        <v>17</v>
      </c>
      <c r="P4" s="25" t="s">
        <v>18</v>
      </c>
      <c r="Q4" s="20"/>
      <c r="R4" s="20"/>
      <c r="S4" s="20"/>
      <c r="T4" s="20"/>
      <c r="U4" s="20"/>
      <c r="V4" s="20"/>
      <c r="W4" s="20"/>
      <c r="X4" s="20"/>
      <c r="Y4" s="20"/>
      <c r="Z4" s="1"/>
    </row>
    <row r="5" ht="25.5" customHeight="1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30" t="s">
        <v>19</v>
      </c>
      <c r="P5" s="31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3.5" customHeight="1">
      <c r="A6" s="33" t="s">
        <v>20</v>
      </c>
      <c r="B6" s="34" t="s">
        <v>21</v>
      </c>
      <c r="C6" s="35" t="s">
        <v>22</v>
      </c>
      <c r="D6" s="35" t="s">
        <v>22</v>
      </c>
      <c r="E6" s="35"/>
      <c r="F6" s="35" t="s">
        <v>22</v>
      </c>
      <c r="G6" s="35"/>
      <c r="H6" s="35"/>
      <c r="I6" s="35"/>
      <c r="J6" s="35"/>
      <c r="K6" s="35"/>
      <c r="L6" s="35"/>
      <c r="M6" s="36"/>
      <c r="N6" s="37">
        <v>1.0</v>
      </c>
      <c r="O6" s="38" t="s">
        <v>23</v>
      </c>
      <c r="P6" s="39" t="s">
        <v>24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4" t="s">
        <v>20</v>
      </c>
      <c r="B7" s="1" t="s">
        <v>25</v>
      </c>
      <c r="C7" s="2" t="s">
        <v>22</v>
      </c>
      <c r="D7" s="2" t="s">
        <v>22</v>
      </c>
      <c r="E7" s="2"/>
      <c r="F7" s="2" t="s">
        <v>22</v>
      </c>
      <c r="G7" s="2"/>
      <c r="H7" s="2" t="s">
        <v>22</v>
      </c>
      <c r="I7" s="2"/>
      <c r="J7" s="2"/>
      <c r="K7" s="2"/>
      <c r="L7" s="2"/>
      <c r="M7" s="15"/>
      <c r="N7" s="40">
        <v>2.0</v>
      </c>
      <c r="O7" s="24" t="s">
        <v>26</v>
      </c>
      <c r="P7" s="18" t="s">
        <v>27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4" t="s">
        <v>20</v>
      </c>
      <c r="B8" s="1" t="s">
        <v>28</v>
      </c>
      <c r="C8" s="2" t="s">
        <v>22</v>
      </c>
      <c r="D8" s="2" t="s">
        <v>22</v>
      </c>
      <c r="E8" s="2"/>
      <c r="F8" s="2" t="s">
        <v>22</v>
      </c>
      <c r="G8" s="2"/>
      <c r="H8" s="2" t="s">
        <v>22</v>
      </c>
      <c r="I8" s="2"/>
      <c r="J8" s="2"/>
      <c r="K8" s="2"/>
      <c r="L8" s="2"/>
      <c r="M8" s="15"/>
      <c r="N8" s="40">
        <v>3.0</v>
      </c>
      <c r="O8" s="24" t="s">
        <v>29</v>
      </c>
      <c r="P8" s="18" t="s">
        <v>30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4" t="s">
        <v>20</v>
      </c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15"/>
      <c r="N9" s="40">
        <v>4.0</v>
      </c>
      <c r="O9" s="24" t="s">
        <v>31</v>
      </c>
      <c r="P9" s="18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4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15"/>
      <c r="N10" s="41"/>
      <c r="O10" s="42" t="s">
        <v>32</v>
      </c>
      <c r="P10" s="1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4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15"/>
      <c r="N11" s="41"/>
      <c r="O11" s="43" t="s">
        <v>33</v>
      </c>
      <c r="P11" s="1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4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15"/>
      <c r="N12" s="41"/>
      <c r="O12" s="43" t="s">
        <v>34</v>
      </c>
      <c r="P12" s="1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44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8"/>
      <c r="O13" s="49" t="s">
        <v>35</v>
      </c>
      <c r="P13" s="5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26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  <c r="O14" s="30" t="s">
        <v>36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3.5" customHeight="1">
      <c r="A15" s="33" t="s">
        <v>20</v>
      </c>
      <c r="B15" s="34" t="s">
        <v>37</v>
      </c>
      <c r="C15" s="35"/>
      <c r="D15" s="35"/>
      <c r="E15" s="35"/>
      <c r="F15" s="35" t="s">
        <v>22</v>
      </c>
      <c r="G15" s="35"/>
      <c r="H15" s="35"/>
      <c r="I15" s="35"/>
      <c r="J15" s="35"/>
      <c r="K15" s="35"/>
      <c r="L15" s="35"/>
      <c r="M15" s="36"/>
      <c r="N15" s="37">
        <v>5.0</v>
      </c>
      <c r="O15" s="38" t="s">
        <v>38</v>
      </c>
      <c r="P15" s="51">
        <v>60.6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4" t="s">
        <v>20</v>
      </c>
      <c r="B16" s="1" t="s">
        <v>39</v>
      </c>
      <c r="C16" s="2"/>
      <c r="D16" s="2"/>
      <c r="E16" s="2"/>
      <c r="F16" s="2" t="s">
        <v>22</v>
      </c>
      <c r="G16" s="2"/>
      <c r="H16" s="2"/>
      <c r="I16" s="2"/>
      <c r="J16" s="2"/>
      <c r="K16" s="2"/>
      <c r="L16" s="2"/>
      <c r="M16" s="15"/>
      <c r="N16" s="40">
        <v>6.0</v>
      </c>
      <c r="O16" s="24" t="s">
        <v>40</v>
      </c>
      <c r="P16" s="52">
        <v>233.47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4" t="s">
        <v>20</v>
      </c>
      <c r="B17" s="1" t="s">
        <v>41</v>
      </c>
      <c r="C17" s="2"/>
      <c r="D17" s="2"/>
      <c r="E17" s="2"/>
      <c r="F17" s="2" t="s">
        <v>22</v>
      </c>
      <c r="G17" s="2"/>
      <c r="H17" s="2"/>
      <c r="I17" s="2"/>
      <c r="J17" s="2"/>
      <c r="K17" s="2"/>
      <c r="L17" s="2"/>
      <c r="M17" s="15"/>
      <c r="N17" s="40">
        <v>7.0</v>
      </c>
      <c r="O17" s="24" t="s">
        <v>42</v>
      </c>
      <c r="P17" s="52">
        <v>45.0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4" t="s">
        <v>20</v>
      </c>
      <c r="B18" s="1" t="s">
        <v>43</v>
      </c>
      <c r="C18" s="2"/>
      <c r="D18" s="2" t="s">
        <v>22</v>
      </c>
      <c r="E18" s="2"/>
      <c r="F18" s="2" t="s">
        <v>22</v>
      </c>
      <c r="G18" s="2"/>
      <c r="H18" s="2"/>
      <c r="I18" s="2"/>
      <c r="J18" s="2" t="s">
        <v>22</v>
      </c>
      <c r="K18" s="2" t="s">
        <v>22</v>
      </c>
      <c r="L18" s="2"/>
      <c r="M18" s="15"/>
      <c r="N18" s="40">
        <v>8.0</v>
      </c>
      <c r="O18" s="24" t="s">
        <v>44</v>
      </c>
      <c r="P18" s="52" t="s">
        <v>45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4" t="s">
        <v>20</v>
      </c>
      <c r="B19" s="1" t="s">
        <v>46</v>
      </c>
      <c r="C19" s="2"/>
      <c r="D19" s="2" t="s">
        <v>22</v>
      </c>
      <c r="E19" s="2"/>
      <c r="F19" s="2"/>
      <c r="G19" s="2"/>
      <c r="H19" s="2"/>
      <c r="I19" s="2"/>
      <c r="J19" s="2"/>
      <c r="K19" s="2" t="s">
        <v>22</v>
      </c>
      <c r="L19" s="2" t="s">
        <v>22</v>
      </c>
      <c r="M19" s="15"/>
      <c r="N19" s="40">
        <v>9.0</v>
      </c>
      <c r="O19" s="24" t="s">
        <v>47</v>
      </c>
      <c r="P19" s="52" t="s">
        <v>48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4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15"/>
      <c r="N20" s="41"/>
      <c r="O20" s="42" t="s">
        <v>32</v>
      </c>
      <c r="P20" s="1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4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15"/>
      <c r="N21" s="41"/>
      <c r="O21" s="43" t="s">
        <v>49</v>
      </c>
      <c r="P21" s="18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4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15"/>
      <c r="N22" s="41"/>
      <c r="O22" s="43" t="s">
        <v>50</v>
      </c>
      <c r="P22" s="18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4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15"/>
      <c r="N23" s="41"/>
      <c r="O23" s="43" t="s">
        <v>51</v>
      </c>
      <c r="P23" s="18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44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  <c r="N24" s="48"/>
      <c r="O24" s="49" t="s">
        <v>52</v>
      </c>
      <c r="P24" s="50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26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  <c r="O25" s="30" t="s">
        <v>53</v>
      </c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3.5" customHeight="1">
      <c r="A26" s="33" t="s">
        <v>54</v>
      </c>
      <c r="B26" s="34"/>
      <c r="C26" s="35"/>
      <c r="D26" s="35"/>
      <c r="E26" s="35" t="s">
        <v>22</v>
      </c>
      <c r="F26" s="35"/>
      <c r="G26" s="35" t="s">
        <v>22</v>
      </c>
      <c r="H26" s="35"/>
      <c r="I26" s="35"/>
      <c r="J26" s="35"/>
      <c r="K26" s="35"/>
      <c r="L26" s="35"/>
      <c r="M26" s="36"/>
      <c r="N26" s="37">
        <v>10.0</v>
      </c>
      <c r="O26" s="38" t="s">
        <v>55</v>
      </c>
      <c r="P26" s="3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4" t="s">
        <v>54</v>
      </c>
      <c r="B27" s="1"/>
      <c r="C27" s="2"/>
      <c r="D27" s="2"/>
      <c r="E27" s="2"/>
      <c r="F27" s="2"/>
      <c r="G27" s="2" t="s">
        <v>22</v>
      </c>
      <c r="H27" s="2"/>
      <c r="I27" s="2"/>
      <c r="J27" s="2"/>
      <c r="K27" s="2"/>
      <c r="L27" s="2"/>
      <c r="M27" s="15"/>
      <c r="N27" s="40"/>
      <c r="O27" s="24" t="s">
        <v>56</v>
      </c>
      <c r="P27" s="1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4" t="s">
        <v>54</v>
      </c>
      <c r="B28" s="1"/>
      <c r="C28" s="2"/>
      <c r="D28" s="2"/>
      <c r="E28" s="2"/>
      <c r="F28" s="2"/>
      <c r="G28" s="2" t="s">
        <v>22</v>
      </c>
      <c r="H28" s="2"/>
      <c r="I28" s="2"/>
      <c r="J28" s="2"/>
      <c r="K28" s="2"/>
      <c r="L28" s="2"/>
      <c r="M28" s="15"/>
      <c r="N28" s="40"/>
      <c r="O28" s="24" t="s">
        <v>57</v>
      </c>
      <c r="P28" s="18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4" t="s">
        <v>54</v>
      </c>
      <c r="B29" s="1"/>
      <c r="C29" s="2"/>
      <c r="D29" s="2"/>
      <c r="E29" s="2"/>
      <c r="F29" s="2"/>
      <c r="G29" s="2" t="s">
        <v>22</v>
      </c>
      <c r="H29" s="2"/>
      <c r="I29" s="2"/>
      <c r="J29" s="2"/>
      <c r="K29" s="2"/>
      <c r="L29" s="2"/>
      <c r="M29" s="15"/>
      <c r="N29" s="40"/>
      <c r="O29" s="24" t="s">
        <v>58</v>
      </c>
      <c r="P29" s="18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4" t="s">
        <v>54</v>
      </c>
      <c r="B30" s="1"/>
      <c r="C30" s="2"/>
      <c r="D30" s="2"/>
      <c r="E30" s="2"/>
      <c r="F30" s="2"/>
      <c r="G30" s="2" t="s">
        <v>22</v>
      </c>
      <c r="H30" s="2"/>
      <c r="I30" s="2"/>
      <c r="J30" s="2"/>
      <c r="K30" s="2"/>
      <c r="L30" s="2"/>
      <c r="M30" s="15"/>
      <c r="N30" s="40"/>
      <c r="O30" s="24" t="s">
        <v>59</v>
      </c>
      <c r="P30" s="18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4" t="s">
        <v>54</v>
      </c>
      <c r="B31" s="1"/>
      <c r="C31" s="2"/>
      <c r="D31" s="2"/>
      <c r="E31" s="2"/>
      <c r="F31" s="2"/>
      <c r="G31" s="2" t="s">
        <v>22</v>
      </c>
      <c r="H31" s="2"/>
      <c r="I31" s="2"/>
      <c r="J31" s="2"/>
      <c r="K31" s="2"/>
      <c r="L31" s="2"/>
      <c r="M31" s="15"/>
      <c r="N31" s="40"/>
      <c r="O31" s="24" t="s">
        <v>60</v>
      </c>
      <c r="P31" s="18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44" t="s">
        <v>54</v>
      </c>
      <c r="B32" s="45"/>
      <c r="C32" s="46"/>
      <c r="D32" s="46"/>
      <c r="E32" s="46"/>
      <c r="F32" s="46"/>
      <c r="G32" s="46" t="s">
        <v>22</v>
      </c>
      <c r="H32" s="46"/>
      <c r="I32" s="46"/>
      <c r="J32" s="46"/>
      <c r="K32" s="46"/>
      <c r="L32" s="46"/>
      <c r="M32" s="47"/>
      <c r="N32" s="53"/>
      <c r="O32" s="54" t="s">
        <v>61</v>
      </c>
      <c r="P32" s="50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5.5" customHeight="1">
      <c r="A33" s="26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  <c r="O33" s="30" t="s">
        <v>62</v>
      </c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3.5" customHeight="1">
      <c r="A34" s="33" t="s">
        <v>54</v>
      </c>
      <c r="B34" s="34"/>
      <c r="C34" s="35"/>
      <c r="D34" s="35"/>
      <c r="E34" s="35" t="s">
        <v>22</v>
      </c>
      <c r="F34" s="35"/>
      <c r="G34" s="35"/>
      <c r="H34" s="35"/>
      <c r="I34" s="35"/>
      <c r="J34" s="35"/>
      <c r="K34" s="35"/>
      <c r="L34" s="35"/>
      <c r="M34" s="36"/>
      <c r="N34" s="37">
        <v>11.0</v>
      </c>
      <c r="O34" s="38" t="s">
        <v>63</v>
      </c>
      <c r="P34" s="39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4" t="s">
        <v>64</v>
      </c>
      <c r="B35" s="1"/>
      <c r="C35" s="2"/>
      <c r="D35" s="2"/>
      <c r="E35" s="2" t="s">
        <v>22</v>
      </c>
      <c r="F35" s="2"/>
      <c r="G35" s="2"/>
      <c r="H35" s="2"/>
      <c r="I35" s="2"/>
      <c r="J35" s="2"/>
      <c r="K35" s="2"/>
      <c r="L35" s="2"/>
      <c r="M35" s="15"/>
      <c r="N35" s="40"/>
      <c r="O35" s="24" t="s">
        <v>65</v>
      </c>
      <c r="P35" s="18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4" t="s">
        <v>64</v>
      </c>
      <c r="B36" s="1"/>
      <c r="C36" s="2"/>
      <c r="D36" s="2"/>
      <c r="E36" s="2" t="s">
        <v>22</v>
      </c>
      <c r="F36" s="2"/>
      <c r="G36" s="2"/>
      <c r="H36" s="2"/>
      <c r="I36" s="2"/>
      <c r="J36" s="2"/>
      <c r="K36" s="2"/>
      <c r="L36" s="2"/>
      <c r="M36" s="15"/>
      <c r="N36" s="40">
        <v>12.0</v>
      </c>
      <c r="O36" s="24" t="s">
        <v>66</v>
      </c>
      <c r="P36" s="18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44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7"/>
      <c r="N37" s="53"/>
      <c r="O37" s="54" t="s">
        <v>67</v>
      </c>
      <c r="P37" s="50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5.5" customHeight="1">
      <c r="A38" s="26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  <c r="O38" s="30" t="s">
        <v>68</v>
      </c>
      <c r="P38" s="31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5" customHeight="1">
      <c r="A39" s="33" t="s">
        <v>69</v>
      </c>
      <c r="B39" s="34"/>
      <c r="C39" s="35"/>
      <c r="D39" s="35"/>
      <c r="E39" s="35" t="s">
        <v>22</v>
      </c>
      <c r="F39" s="35"/>
      <c r="G39" s="35"/>
      <c r="H39" s="35" t="s">
        <v>22</v>
      </c>
      <c r="I39" s="35"/>
      <c r="J39" s="35"/>
      <c r="K39" s="35"/>
      <c r="L39" s="35"/>
      <c r="M39" s="36"/>
      <c r="N39" s="37">
        <v>13.0</v>
      </c>
      <c r="O39" s="38" t="s">
        <v>70</v>
      </c>
      <c r="P39" s="39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4" t="s">
        <v>69</v>
      </c>
      <c r="B40" s="1"/>
      <c r="C40" s="2"/>
      <c r="D40" s="2"/>
      <c r="E40" s="2"/>
      <c r="F40" s="2" t="s">
        <v>22</v>
      </c>
      <c r="G40" s="2"/>
      <c r="H40" s="2"/>
      <c r="I40" s="2" t="s">
        <v>22</v>
      </c>
      <c r="J40" s="2"/>
      <c r="K40" s="2"/>
      <c r="L40" s="2"/>
      <c r="M40" s="15"/>
      <c r="N40" s="40">
        <v>14.0</v>
      </c>
      <c r="O40" s="24" t="s">
        <v>71</v>
      </c>
      <c r="P40" s="18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4" t="s">
        <v>69</v>
      </c>
      <c r="B41" s="1"/>
      <c r="C41" s="2"/>
      <c r="D41" s="2" t="s">
        <v>22</v>
      </c>
      <c r="E41" s="2" t="s">
        <v>22</v>
      </c>
      <c r="F41" s="2"/>
      <c r="G41" s="2"/>
      <c r="H41" s="2"/>
      <c r="I41" s="2"/>
      <c r="J41" s="2"/>
      <c r="K41" s="2"/>
      <c r="L41" s="2"/>
      <c r="M41" s="15"/>
      <c r="N41" s="40">
        <v>15.0</v>
      </c>
      <c r="O41" s="24" t="s">
        <v>72</v>
      </c>
      <c r="P41" s="18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4" t="s">
        <v>69</v>
      </c>
      <c r="B42" s="1"/>
      <c r="C42" s="2"/>
      <c r="D42" s="2"/>
      <c r="E42" s="2" t="s">
        <v>22</v>
      </c>
      <c r="F42" s="2"/>
      <c r="G42" s="2"/>
      <c r="H42" s="2"/>
      <c r="I42" s="2" t="s">
        <v>22</v>
      </c>
      <c r="J42" s="2"/>
      <c r="K42" s="2"/>
      <c r="L42" s="2"/>
      <c r="M42" s="15"/>
      <c r="N42" s="40">
        <v>16.0</v>
      </c>
      <c r="O42" s="24" t="s">
        <v>73</v>
      </c>
      <c r="P42" s="18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4" t="s">
        <v>74</v>
      </c>
      <c r="B43" s="1"/>
      <c r="C43" s="2"/>
      <c r="D43" s="2"/>
      <c r="E43" s="2"/>
      <c r="F43" s="2"/>
      <c r="G43" s="2"/>
      <c r="H43" s="2"/>
      <c r="I43" s="2" t="s">
        <v>22</v>
      </c>
      <c r="J43" s="2"/>
      <c r="K43" s="2"/>
      <c r="L43" s="2"/>
      <c r="M43" s="15"/>
      <c r="N43" s="40"/>
      <c r="O43" s="24" t="s">
        <v>75</v>
      </c>
      <c r="P43" s="18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4" t="s">
        <v>74</v>
      </c>
      <c r="B44" s="1"/>
      <c r="C44" s="2"/>
      <c r="D44" s="2"/>
      <c r="E44" s="2"/>
      <c r="F44" s="2"/>
      <c r="G44" s="2"/>
      <c r="H44" s="2"/>
      <c r="I44" s="2" t="s">
        <v>22</v>
      </c>
      <c r="J44" s="2"/>
      <c r="K44" s="2"/>
      <c r="L44" s="2"/>
      <c r="M44" s="15"/>
      <c r="N44" s="40"/>
      <c r="O44" s="24" t="s">
        <v>76</v>
      </c>
      <c r="P44" s="18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4" t="s">
        <v>74</v>
      </c>
      <c r="B45" s="1"/>
      <c r="C45" s="2"/>
      <c r="D45" s="2"/>
      <c r="E45" s="2"/>
      <c r="F45" s="2"/>
      <c r="G45" s="2"/>
      <c r="H45" s="2"/>
      <c r="I45" s="2" t="s">
        <v>22</v>
      </c>
      <c r="J45" s="2"/>
      <c r="K45" s="2"/>
      <c r="L45" s="2"/>
      <c r="M45" s="15"/>
      <c r="N45" s="40"/>
      <c r="O45" s="24" t="s">
        <v>77</v>
      </c>
      <c r="P45" s="18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4" t="s">
        <v>74</v>
      </c>
      <c r="B46" s="1"/>
      <c r="C46" s="2"/>
      <c r="D46" s="2"/>
      <c r="E46" s="2"/>
      <c r="F46" s="2"/>
      <c r="G46" s="2"/>
      <c r="H46" s="2"/>
      <c r="I46" s="2" t="s">
        <v>22</v>
      </c>
      <c r="J46" s="2"/>
      <c r="K46" s="2"/>
      <c r="L46" s="2"/>
      <c r="M46" s="15"/>
      <c r="N46" s="40"/>
      <c r="O46" s="24" t="s">
        <v>78</v>
      </c>
      <c r="P46" s="18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44" t="s">
        <v>74</v>
      </c>
      <c r="B47" s="45"/>
      <c r="C47" s="46"/>
      <c r="D47" s="46" t="s">
        <v>22</v>
      </c>
      <c r="E47" s="46"/>
      <c r="F47" s="46"/>
      <c r="G47" s="46"/>
      <c r="H47" s="46"/>
      <c r="I47" s="46" t="s">
        <v>22</v>
      </c>
      <c r="J47" s="46"/>
      <c r="K47" s="46"/>
      <c r="L47" s="46"/>
      <c r="M47" s="47"/>
      <c r="N47" s="53"/>
      <c r="O47" s="54" t="s">
        <v>79</v>
      </c>
      <c r="P47" s="50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hidden="1" customHeight="1">
      <c r="A48" s="55" t="s">
        <v>80</v>
      </c>
      <c r="B48" s="56"/>
      <c r="C48" s="57">
        <f t="shared" ref="C48:L48" si="1">COUNTA(C5:C47)</f>
        <v>3</v>
      </c>
      <c r="D48" s="57">
        <f t="shared" si="1"/>
        <v>7</v>
      </c>
      <c r="E48" s="57">
        <f t="shared" si="1"/>
        <v>7</v>
      </c>
      <c r="F48" s="57">
        <f t="shared" si="1"/>
        <v>8</v>
      </c>
      <c r="G48" s="57">
        <f t="shared" si="1"/>
        <v>7</v>
      </c>
      <c r="H48" s="57">
        <f t="shared" si="1"/>
        <v>3</v>
      </c>
      <c r="I48" s="57">
        <f t="shared" si="1"/>
        <v>7</v>
      </c>
      <c r="J48" s="57">
        <f t="shared" si="1"/>
        <v>1</v>
      </c>
      <c r="K48" s="57">
        <f t="shared" si="1"/>
        <v>2</v>
      </c>
      <c r="L48" s="57">
        <f t="shared" si="1"/>
        <v>1</v>
      </c>
      <c r="M48" s="58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O33:P33"/>
    <mergeCell ref="O38:P38"/>
    <mergeCell ref="A2:B2"/>
    <mergeCell ref="C2:L2"/>
    <mergeCell ref="N2:N4"/>
    <mergeCell ref="O2:P2"/>
    <mergeCell ref="O5:P5"/>
    <mergeCell ref="O14:P14"/>
    <mergeCell ref="O25:P2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3E070"/>
    <pageSetUpPr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4.43"/>
    <col customWidth="1" min="2" max="2" width="26.71"/>
    <col customWidth="1" min="3" max="3" width="5.71"/>
    <col customWidth="1" min="4" max="4" width="9.71"/>
    <col customWidth="1" min="5" max="5" width="7.43"/>
    <col customWidth="1" min="6" max="6" width="13.29"/>
    <col customWidth="1" min="7" max="7" width="5.43"/>
    <col customWidth="1" min="8" max="8" width="11.29"/>
    <col customWidth="1" min="9" max="9" width="9.71"/>
    <col customWidth="1" min="10" max="10" width="29.43"/>
    <col customWidth="1" min="11" max="11" width="18.43"/>
    <col customWidth="1" min="12" max="12" width="4.43"/>
    <col customWidth="1" min="13" max="13" width="5.43"/>
    <col customWidth="1" min="14" max="14" width="6.43"/>
    <col customWidth="1" min="15" max="15" width="4.43"/>
    <col customWidth="1" min="16" max="16" width="9.14"/>
    <col customWidth="1" min="17" max="17" width="8.43"/>
    <col customWidth="1" min="18" max="18" width="9.43"/>
    <col customWidth="1" min="19" max="19" width="22.71"/>
    <col customWidth="1" min="20" max="20" width="11.57"/>
    <col customWidth="1" min="21" max="21" width="6.86"/>
    <col customWidth="1" min="22" max="22" width="10.29"/>
    <col customWidth="1" min="23" max="23" width="13.29"/>
    <col customWidth="1" min="24" max="24" width="4.43"/>
    <col customWidth="1" min="25" max="25" width="5.43"/>
    <col customWidth="1" min="26" max="26" width="7.43"/>
    <col customWidth="1" min="27" max="28" width="4.43"/>
    <col customWidth="1" min="29" max="29" width="13.14"/>
  </cols>
  <sheetData>
    <row r="1" ht="33.0" customHeight="1">
      <c r="A1" s="59" t="s">
        <v>81</v>
      </c>
      <c r="B1" s="60" t="s">
        <v>82</v>
      </c>
      <c r="C1" s="59" t="s">
        <v>83</v>
      </c>
      <c r="D1" s="59" t="s">
        <v>84</v>
      </c>
      <c r="E1" s="59" t="s">
        <v>85</v>
      </c>
      <c r="F1" s="59" t="s">
        <v>86</v>
      </c>
      <c r="G1" s="59" t="s">
        <v>87</v>
      </c>
      <c r="H1" s="59" t="s">
        <v>88</v>
      </c>
      <c r="I1" s="59" t="s">
        <v>89</v>
      </c>
      <c r="J1" s="61" t="s">
        <v>90</v>
      </c>
      <c r="K1" s="61" t="s">
        <v>91</v>
      </c>
      <c r="L1" s="59" t="s">
        <v>92</v>
      </c>
      <c r="M1" s="59" t="s">
        <v>93</v>
      </c>
      <c r="N1" s="59" t="s">
        <v>94</v>
      </c>
      <c r="O1" s="59" t="s">
        <v>95</v>
      </c>
      <c r="P1" s="59" t="s">
        <v>96</v>
      </c>
      <c r="Q1" s="59" t="s">
        <v>97</v>
      </c>
      <c r="R1" s="59" t="s">
        <v>98</v>
      </c>
      <c r="S1" s="59" t="s">
        <v>99</v>
      </c>
      <c r="T1" s="59" t="s">
        <v>100</v>
      </c>
      <c r="U1" s="59" t="s">
        <v>101</v>
      </c>
      <c r="V1" s="59" t="s">
        <v>102</v>
      </c>
      <c r="W1" s="59" t="s">
        <v>103</v>
      </c>
      <c r="X1" s="59" t="s">
        <v>104</v>
      </c>
      <c r="Y1" s="62" t="s">
        <v>37</v>
      </c>
      <c r="Z1" s="63" t="s">
        <v>39</v>
      </c>
      <c r="AA1" s="63" t="s">
        <v>41</v>
      </c>
      <c r="AB1" s="59" t="s">
        <v>43</v>
      </c>
      <c r="AC1" s="59" t="s">
        <v>46</v>
      </c>
    </row>
    <row r="2" ht="72.75" customHeight="1">
      <c r="A2" s="64" t="s">
        <v>105</v>
      </c>
      <c r="B2" s="65" t="s">
        <v>106</v>
      </c>
      <c r="C2" s="64" t="s">
        <v>107</v>
      </c>
      <c r="D2" s="64" t="s">
        <v>108</v>
      </c>
      <c r="E2" s="64" t="s">
        <v>109</v>
      </c>
      <c r="F2" s="64" t="s">
        <v>110</v>
      </c>
      <c r="G2" s="64" t="s">
        <v>111</v>
      </c>
      <c r="H2" s="66" t="s">
        <v>112</v>
      </c>
      <c r="I2" s="64" t="s">
        <v>113</v>
      </c>
      <c r="J2" s="67" t="s">
        <v>114</v>
      </c>
      <c r="K2" s="67" t="s">
        <v>115</v>
      </c>
      <c r="L2" s="64" t="s">
        <v>116</v>
      </c>
      <c r="M2" s="68" t="s">
        <v>117</v>
      </c>
      <c r="N2" s="64" t="s">
        <v>118</v>
      </c>
      <c r="O2" s="64" t="s">
        <v>119</v>
      </c>
      <c r="P2" s="64" t="s">
        <v>120</v>
      </c>
      <c r="Q2" s="64" t="s">
        <v>121</v>
      </c>
      <c r="R2" s="64" t="s">
        <v>122</v>
      </c>
      <c r="S2" s="64" t="s">
        <v>123</v>
      </c>
      <c r="T2" s="64" t="s">
        <v>124</v>
      </c>
      <c r="U2" s="64" t="s">
        <v>125</v>
      </c>
      <c r="V2" s="64" t="s">
        <v>126</v>
      </c>
      <c r="W2" s="64" t="s">
        <v>127</v>
      </c>
      <c r="X2" s="69" t="s">
        <v>128</v>
      </c>
      <c r="Y2" s="70" t="s">
        <v>129</v>
      </c>
      <c r="Z2" s="71" t="s">
        <v>130</v>
      </c>
      <c r="AA2" s="71" t="s">
        <v>131</v>
      </c>
      <c r="AB2" s="72" t="s">
        <v>132</v>
      </c>
      <c r="AC2" s="72" t="s">
        <v>133</v>
      </c>
    </row>
    <row r="3" ht="13.5" customHeight="1">
      <c r="A3" s="1">
        <v>1.0</v>
      </c>
      <c r="B3" s="73" t="str">
        <f t="shared" ref="B3:B52" si="1">UPPER(C3&amp;" "&amp;D3&amp;" "&amp;F3)</f>
        <v>MS. ANNIE ABBOTT</v>
      </c>
      <c r="C3" s="74" t="s">
        <v>134</v>
      </c>
      <c r="D3" s="74" t="s">
        <v>135</v>
      </c>
      <c r="E3" s="74"/>
      <c r="F3" s="74" t="s">
        <v>136</v>
      </c>
      <c r="G3" s="74" t="s">
        <v>137</v>
      </c>
      <c r="H3" s="75">
        <v>35699.0</v>
      </c>
      <c r="I3" s="74" t="s">
        <v>138</v>
      </c>
      <c r="J3" s="76" t="str">
        <f t="shared" ref="J3:J52" si="2">IF(V3="English", LOWER(F3&amp;"."&amp;D3&amp;"@pecinow.org")," ")</f>
        <v>abbott.annie@pecinow.org</v>
      </c>
      <c r="K3" s="76" t="str">
        <f>IFERROR(__xludf.DUMMYFUNCTION("IF(V3&lt;&gt;""English"",ArrayFormula(left(split(D3,"" ""),1))&amp;LOWER(F3)&amp;X3&amp;"".""&amp;A3,"""")
"),"")</f>
        <v/>
      </c>
      <c r="L3" s="1">
        <v>205.0</v>
      </c>
      <c r="M3" s="77">
        <v>94.0</v>
      </c>
      <c r="N3" s="74" t="s">
        <v>139</v>
      </c>
      <c r="O3" s="74" t="s">
        <v>140</v>
      </c>
      <c r="P3" s="74" t="s">
        <v>141</v>
      </c>
      <c r="Q3" s="74" t="s">
        <v>142</v>
      </c>
      <c r="R3" s="74" t="s">
        <v>143</v>
      </c>
      <c r="S3" s="74" t="s">
        <v>144</v>
      </c>
      <c r="T3" s="74" t="s">
        <v>145</v>
      </c>
      <c r="U3" s="74" t="s">
        <v>146</v>
      </c>
      <c r="V3" s="1" t="s">
        <v>147</v>
      </c>
      <c r="W3" s="1" t="s">
        <v>148</v>
      </c>
      <c r="X3" s="78" t="s">
        <v>149</v>
      </c>
      <c r="Y3" s="77">
        <f t="shared" ref="Y3:Y52" si="3">CONVERT(L3,"cm","in")</f>
        <v>80.70866142</v>
      </c>
      <c r="Z3" s="79">
        <f t="shared" ref="Z3:Z52" si="4">CONVERT(M3,"kg","lbm")</f>
        <v>207.2345265</v>
      </c>
      <c r="AA3" s="80">
        <f t="shared" ref="AA3:AA52" si="5">ROUND(703*Z3/(Y3*Y3),0)</f>
        <v>22</v>
      </c>
      <c r="AB3" s="78" t="str">
        <f>VLOOKUP(AA3,'FITNESS TABLE'!$A$3:$C$67,3,FALSE)</f>
        <v>F</v>
      </c>
      <c r="AC3" s="78" t="str">
        <f t="shared" ref="AC3:AC52" si="6">IF(AB3="W","POSTPONE",IF(AB3="U","EXAMINE",IF(AB3="P","REFUSE","ADMIT")))</f>
        <v>ADMIT</v>
      </c>
    </row>
    <row r="4" ht="13.5" customHeight="1">
      <c r="A4" s="1">
        <v>2.0</v>
      </c>
      <c r="B4" s="73" t="str">
        <f t="shared" si="1"/>
        <v>MS. AURELIE LIESUCHKE</v>
      </c>
      <c r="C4" s="1" t="s">
        <v>134</v>
      </c>
      <c r="D4" s="1" t="s">
        <v>150</v>
      </c>
      <c r="F4" s="1" t="s">
        <v>151</v>
      </c>
      <c r="H4" s="75">
        <v>33641.0</v>
      </c>
      <c r="I4" s="1" t="s">
        <v>152</v>
      </c>
      <c r="J4" s="76" t="str">
        <f t="shared" si="2"/>
        <v>liesuchke.aurelie@pecinow.org</v>
      </c>
      <c r="K4" s="76" t="str">
        <f>IFERROR(__xludf.DUMMYFUNCTION("IF(V4&lt;&gt;""English"",ArrayFormula(left(split(D4,"" ""),1))&amp;LOWER(F4)&amp;X4&amp;"".""&amp;A4,"""")
"),"")</f>
        <v/>
      </c>
      <c r="L4" s="1">
        <v>205.0</v>
      </c>
      <c r="M4" s="77">
        <v>84.2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143</v>
      </c>
      <c r="S4" s="1" t="s">
        <v>157</v>
      </c>
      <c r="T4" s="1" t="s">
        <v>158</v>
      </c>
      <c r="U4" s="1" t="s">
        <v>146</v>
      </c>
      <c r="V4" s="1" t="s">
        <v>147</v>
      </c>
      <c r="W4" s="1" t="s">
        <v>148</v>
      </c>
      <c r="X4" s="78" t="s">
        <v>149</v>
      </c>
      <c r="Y4" s="77">
        <f t="shared" si="3"/>
        <v>80.70866142</v>
      </c>
      <c r="Z4" s="79">
        <f t="shared" si="4"/>
        <v>185.6292248</v>
      </c>
      <c r="AA4" s="80">
        <f t="shared" si="5"/>
        <v>20</v>
      </c>
      <c r="AB4" s="78" t="str">
        <f>VLOOKUP(AA4,'FITNESS TABLE'!$A$3:$C$67,3,FALSE)</f>
        <v>F</v>
      </c>
      <c r="AC4" s="78" t="str">
        <f t="shared" si="6"/>
        <v>ADMIT</v>
      </c>
    </row>
    <row r="5" ht="13.5" customHeight="1">
      <c r="A5" s="1">
        <v>3.0</v>
      </c>
      <c r="B5" s="73" t="str">
        <f t="shared" si="1"/>
        <v>SR. TOMAS FILHO</v>
      </c>
      <c r="C5" s="1" t="s">
        <v>159</v>
      </c>
      <c r="D5" s="1" t="s">
        <v>160</v>
      </c>
      <c r="E5" s="1" t="s">
        <v>161</v>
      </c>
      <c r="F5" s="1" t="s">
        <v>162</v>
      </c>
      <c r="H5" s="75">
        <v>25394.0</v>
      </c>
      <c r="I5" s="1" t="s">
        <v>163</v>
      </c>
      <c r="J5" s="76" t="str">
        <f t="shared" si="2"/>
        <v> </v>
      </c>
      <c r="K5" s="76" t="str">
        <f>IFERROR(__xludf.DUMMYFUNCTION("IF(V5&lt;&gt;""English"",ArrayFormula(left(split(D5,"" ""),1))&amp;LOWER(F5)&amp;X5&amp;"".""&amp;A5,"""")
"),"TfilhoBR.3")</f>
        <v>TfilhoBR.3</v>
      </c>
      <c r="L5" s="1">
        <v>185.0</v>
      </c>
      <c r="M5" s="77">
        <v>52.9</v>
      </c>
      <c r="N5" s="1" t="s">
        <v>164</v>
      </c>
      <c r="O5" s="1" t="s">
        <v>140</v>
      </c>
      <c r="P5" s="1" t="s">
        <v>165</v>
      </c>
      <c r="Q5" s="1" t="s">
        <v>156</v>
      </c>
      <c r="R5" s="1" t="s">
        <v>166</v>
      </c>
      <c r="S5" s="1" t="s">
        <v>167</v>
      </c>
      <c r="T5" s="1" t="s">
        <v>168</v>
      </c>
      <c r="U5" s="1" t="s">
        <v>169</v>
      </c>
      <c r="V5" s="1" t="s">
        <v>170</v>
      </c>
      <c r="W5" s="1" t="s">
        <v>171</v>
      </c>
      <c r="X5" s="78" t="s">
        <v>172</v>
      </c>
      <c r="Y5" s="77">
        <f t="shared" si="3"/>
        <v>72.83464567</v>
      </c>
      <c r="Z5" s="79">
        <f t="shared" si="4"/>
        <v>116.6245367</v>
      </c>
      <c r="AA5" s="80">
        <f t="shared" si="5"/>
        <v>15</v>
      </c>
      <c r="AB5" s="78" t="str">
        <f>VLOOKUP(AA5,'FITNESS TABLE'!$A$3:$C$67,3,FALSE)</f>
        <v>W</v>
      </c>
      <c r="AC5" s="78" t="str">
        <f t="shared" si="6"/>
        <v>POSTPONE</v>
      </c>
    </row>
    <row r="6" ht="13.5" customHeight="1">
      <c r="A6" s="1">
        <v>4.0</v>
      </c>
      <c r="B6" s="73" t="str">
        <f t="shared" si="1"/>
        <v>MS. DARBY CRUICKSHANK</v>
      </c>
      <c r="C6" s="1" t="s">
        <v>134</v>
      </c>
      <c r="D6" s="1" t="s">
        <v>173</v>
      </c>
      <c r="F6" s="1" t="s">
        <v>174</v>
      </c>
      <c r="G6" s="1" t="s">
        <v>159</v>
      </c>
      <c r="H6" s="75">
        <v>27532.0</v>
      </c>
      <c r="I6" s="1" t="s">
        <v>175</v>
      </c>
      <c r="J6" s="76" t="str">
        <f t="shared" si="2"/>
        <v>cruickshank.darby@pecinow.org</v>
      </c>
      <c r="K6" s="76" t="str">
        <f>IFERROR(__xludf.DUMMYFUNCTION("IF(V6&lt;&gt;""English"",ArrayFormula(left(split(D6,"" ""),1))&amp;LOWER(F6)&amp;X6&amp;"".""&amp;A6,"""")
"),"")</f>
        <v/>
      </c>
      <c r="L6" s="1">
        <v>175.0</v>
      </c>
      <c r="M6" s="77">
        <v>48.9</v>
      </c>
      <c r="N6" s="1" t="s">
        <v>139</v>
      </c>
      <c r="O6" s="1" t="s">
        <v>154</v>
      </c>
      <c r="P6" s="1" t="s">
        <v>141</v>
      </c>
      <c r="Q6" s="1" t="s">
        <v>142</v>
      </c>
      <c r="R6" s="1" t="s">
        <v>166</v>
      </c>
      <c r="S6" s="1" t="s">
        <v>176</v>
      </c>
      <c r="T6" s="1" t="s">
        <v>177</v>
      </c>
      <c r="U6" s="1" t="s">
        <v>146</v>
      </c>
      <c r="V6" s="1" t="s">
        <v>147</v>
      </c>
      <c r="W6" s="1" t="s">
        <v>148</v>
      </c>
      <c r="X6" s="78" t="s">
        <v>149</v>
      </c>
      <c r="Y6" s="77">
        <f t="shared" si="3"/>
        <v>68.8976378</v>
      </c>
      <c r="Z6" s="79">
        <f t="shared" si="4"/>
        <v>107.8060462</v>
      </c>
      <c r="AA6" s="80">
        <f t="shared" si="5"/>
        <v>16</v>
      </c>
      <c r="AB6" s="78" t="str">
        <f>VLOOKUP(AA6,'FITNESS TABLE'!$A$3:$C$67,3,FALSE)</f>
        <v>W</v>
      </c>
      <c r="AC6" s="78" t="str">
        <f t="shared" si="6"/>
        <v>POSTPONE</v>
      </c>
    </row>
    <row r="7" ht="13.5" customHeight="1">
      <c r="A7" s="1">
        <v>5.0</v>
      </c>
      <c r="B7" s="73" t="str">
        <f t="shared" si="1"/>
        <v>DR. JAYDON BORER</v>
      </c>
      <c r="C7" s="1" t="s">
        <v>178</v>
      </c>
      <c r="D7" s="1" t="s">
        <v>179</v>
      </c>
      <c r="F7" s="1" t="s">
        <v>180</v>
      </c>
      <c r="G7" s="1" t="s">
        <v>181</v>
      </c>
      <c r="H7" s="75">
        <v>25706.0</v>
      </c>
      <c r="I7" s="1" t="s">
        <v>175</v>
      </c>
      <c r="J7" s="76" t="str">
        <f t="shared" si="2"/>
        <v>borer.jaydon@pecinow.org</v>
      </c>
      <c r="K7" s="76" t="str">
        <f>IFERROR(__xludf.DUMMYFUNCTION("IF(V7&lt;&gt;""English"",ArrayFormula(left(split(D7,"" ""),1))&amp;LOWER(F7)&amp;X7&amp;"".""&amp;A7,"""")
"),"")</f>
        <v/>
      </c>
      <c r="L7" s="1">
        <v>168.0</v>
      </c>
      <c r="M7" s="77">
        <v>84.8</v>
      </c>
      <c r="N7" s="1" t="s">
        <v>182</v>
      </c>
      <c r="O7" s="1" t="s">
        <v>183</v>
      </c>
      <c r="P7" s="1" t="s">
        <v>184</v>
      </c>
      <c r="Q7" s="1" t="s">
        <v>153</v>
      </c>
      <c r="R7" s="1" t="s">
        <v>143</v>
      </c>
      <c r="S7" s="1" t="s">
        <v>185</v>
      </c>
      <c r="T7" s="1" t="s">
        <v>186</v>
      </c>
      <c r="U7" s="1" t="s">
        <v>169</v>
      </c>
      <c r="V7" s="1" t="s">
        <v>147</v>
      </c>
      <c r="W7" s="1" t="s">
        <v>148</v>
      </c>
      <c r="X7" s="78" t="s">
        <v>149</v>
      </c>
      <c r="Y7" s="77">
        <f t="shared" si="3"/>
        <v>66.14173228</v>
      </c>
      <c r="Z7" s="79">
        <f t="shared" si="4"/>
        <v>186.9519983</v>
      </c>
      <c r="AA7" s="80">
        <f t="shared" si="5"/>
        <v>30</v>
      </c>
      <c r="AB7" s="78" t="str">
        <f>VLOOKUP(AA7,'FITNESS TABLE'!$A$3:$C$67,3,FALSE)</f>
        <v>U</v>
      </c>
      <c r="AC7" s="78" t="str">
        <f t="shared" si="6"/>
        <v>EXAMINE</v>
      </c>
    </row>
    <row r="8" ht="13.5" customHeight="1">
      <c r="A8" s="1">
        <v>6.0</v>
      </c>
      <c r="B8" s="73" t="str">
        <f t="shared" si="1"/>
        <v>MR. MORIAH  LYNCH</v>
      </c>
      <c r="C8" s="1" t="s">
        <v>187</v>
      </c>
      <c r="D8" s="1" t="s">
        <v>188</v>
      </c>
      <c r="F8" s="1" t="s">
        <v>189</v>
      </c>
      <c r="H8" s="75">
        <v>33944.0</v>
      </c>
      <c r="I8" s="1" t="s">
        <v>190</v>
      </c>
      <c r="J8" s="76" t="str">
        <f t="shared" si="2"/>
        <v>lynch.moriah @pecinow.org</v>
      </c>
      <c r="K8" s="76" t="str">
        <f>IFERROR(__xludf.DUMMYFUNCTION("IF(V8&lt;&gt;""English"",ArrayFormula(left(split(D8,"" ""),1))&amp;LOWER(F8)&amp;X8&amp;"".""&amp;A8,"""")
"),"")</f>
        <v/>
      </c>
      <c r="L8" s="1">
        <v>201.0</v>
      </c>
      <c r="M8" s="77">
        <v>83.2</v>
      </c>
      <c r="N8" s="1" t="s">
        <v>182</v>
      </c>
      <c r="O8" s="1" t="s">
        <v>154</v>
      </c>
      <c r="P8" s="1" t="s">
        <v>184</v>
      </c>
      <c r="Q8" s="1" t="s">
        <v>142</v>
      </c>
      <c r="R8" s="1" t="s">
        <v>143</v>
      </c>
      <c r="S8" s="1" t="s">
        <v>191</v>
      </c>
      <c r="T8" s="1" t="s">
        <v>168</v>
      </c>
      <c r="U8" s="1" t="s">
        <v>169</v>
      </c>
      <c r="V8" s="1" t="s">
        <v>147</v>
      </c>
      <c r="W8" s="1" t="s">
        <v>148</v>
      </c>
      <c r="X8" s="78" t="s">
        <v>149</v>
      </c>
      <c r="Y8" s="77">
        <f t="shared" si="3"/>
        <v>79.13385827</v>
      </c>
      <c r="Z8" s="79">
        <f t="shared" si="4"/>
        <v>183.4246021</v>
      </c>
      <c r="AA8" s="80">
        <f t="shared" si="5"/>
        <v>21</v>
      </c>
      <c r="AB8" s="78" t="str">
        <f>VLOOKUP(AA8,'FITNESS TABLE'!$A$3:$C$67,3,FALSE)</f>
        <v>F</v>
      </c>
      <c r="AC8" s="78" t="str">
        <f t="shared" si="6"/>
        <v>ADMIT</v>
      </c>
    </row>
    <row r="9" ht="13.5" customHeight="1">
      <c r="A9" s="1">
        <v>7.0</v>
      </c>
      <c r="B9" s="73" t="str">
        <f t="shared" si="1"/>
        <v>MS. AMIYA EICHMANN</v>
      </c>
      <c r="C9" s="1" t="s">
        <v>134</v>
      </c>
      <c r="D9" s="1" t="s">
        <v>192</v>
      </c>
      <c r="F9" s="1" t="s">
        <v>193</v>
      </c>
      <c r="H9" s="75">
        <v>36370.0</v>
      </c>
      <c r="I9" s="1" t="s">
        <v>194</v>
      </c>
      <c r="J9" s="76" t="str">
        <f t="shared" si="2"/>
        <v>eichmann.amiya@pecinow.org</v>
      </c>
      <c r="K9" s="76" t="str">
        <f>IFERROR(__xludf.DUMMYFUNCTION("IF(V9&lt;&gt;""English"",ArrayFormula(left(split(D9,"" ""),1))&amp;LOWER(F9)&amp;X9&amp;"".""&amp;A9,"""")
"),"")</f>
        <v/>
      </c>
      <c r="L9" s="1">
        <v>164.0</v>
      </c>
      <c r="M9" s="77">
        <v>61.1</v>
      </c>
      <c r="N9" s="1" t="s">
        <v>182</v>
      </c>
      <c r="O9" s="1" t="s">
        <v>183</v>
      </c>
      <c r="P9" s="1" t="s">
        <v>184</v>
      </c>
      <c r="Q9" s="1" t="s">
        <v>153</v>
      </c>
      <c r="R9" s="1" t="s">
        <v>166</v>
      </c>
      <c r="S9" s="1" t="s">
        <v>195</v>
      </c>
      <c r="T9" s="1" t="s">
        <v>196</v>
      </c>
      <c r="U9" s="1" t="s">
        <v>146</v>
      </c>
      <c r="V9" s="1" t="s">
        <v>147</v>
      </c>
      <c r="W9" s="1" t="s">
        <v>148</v>
      </c>
      <c r="X9" s="78" t="s">
        <v>149</v>
      </c>
      <c r="Y9" s="77">
        <f t="shared" si="3"/>
        <v>64.56692913</v>
      </c>
      <c r="Z9" s="79">
        <f t="shared" si="4"/>
        <v>134.7024422</v>
      </c>
      <c r="AA9" s="80">
        <f t="shared" si="5"/>
        <v>23</v>
      </c>
      <c r="AB9" s="78" t="str">
        <f>VLOOKUP(AA9,'FITNESS TABLE'!$A$3:$C$67,3,FALSE)</f>
        <v>F</v>
      </c>
      <c r="AC9" s="78" t="str">
        <f t="shared" si="6"/>
        <v>ADMIT</v>
      </c>
    </row>
    <row r="10" ht="13.5" customHeight="1">
      <c r="A10" s="1">
        <v>8.0</v>
      </c>
      <c r="B10" s="73" t="str">
        <f t="shared" si="1"/>
        <v>MR. PIERCE RAU</v>
      </c>
      <c r="C10" s="1" t="s">
        <v>187</v>
      </c>
      <c r="D10" s="1" t="s">
        <v>197</v>
      </c>
      <c r="F10" s="1" t="s">
        <v>198</v>
      </c>
      <c r="H10" s="75">
        <v>23141.0</v>
      </c>
      <c r="I10" s="1" t="s">
        <v>175</v>
      </c>
      <c r="J10" s="76" t="str">
        <f t="shared" si="2"/>
        <v>rau.pierce@pecinow.org</v>
      </c>
      <c r="K10" s="76" t="str">
        <f>IFERROR(__xludf.DUMMYFUNCTION("IF(V10&lt;&gt;""English"",ArrayFormula(left(split(D10,"" ""),1))&amp;LOWER(F10)&amp;X10&amp;"".""&amp;A10,"""")
"),"")</f>
        <v/>
      </c>
      <c r="L10" s="1">
        <v>191.0</v>
      </c>
      <c r="M10" s="77">
        <v>105.7</v>
      </c>
      <c r="N10" s="1" t="s">
        <v>164</v>
      </c>
      <c r="O10" s="1" t="s">
        <v>199</v>
      </c>
      <c r="P10" s="1" t="s">
        <v>165</v>
      </c>
      <c r="Q10" s="1" t="s">
        <v>200</v>
      </c>
      <c r="R10" s="1" t="s">
        <v>143</v>
      </c>
      <c r="S10" s="1" t="s">
        <v>201</v>
      </c>
      <c r="T10" s="1" t="s">
        <v>202</v>
      </c>
      <c r="U10" s="1" t="s">
        <v>169</v>
      </c>
      <c r="V10" s="1" t="s">
        <v>147</v>
      </c>
      <c r="W10" s="1" t="s">
        <v>148</v>
      </c>
      <c r="X10" s="78" t="s">
        <v>149</v>
      </c>
      <c r="Y10" s="77">
        <f t="shared" si="3"/>
        <v>75.19685039</v>
      </c>
      <c r="Z10" s="79">
        <f t="shared" si="4"/>
        <v>233.0286111</v>
      </c>
      <c r="AA10" s="80">
        <f t="shared" si="5"/>
        <v>29</v>
      </c>
      <c r="AB10" s="78" t="str">
        <f>VLOOKUP(AA10,'FITNESS TABLE'!$A$3:$C$67,3,FALSE)</f>
        <v>U</v>
      </c>
      <c r="AC10" s="78" t="str">
        <f t="shared" si="6"/>
        <v>EXAMINE</v>
      </c>
    </row>
    <row r="11" ht="13.5" customHeight="1">
      <c r="A11" s="1">
        <v>9.0</v>
      </c>
      <c r="B11" s="73" t="str">
        <f t="shared" si="1"/>
        <v>MS. AMELIA STEVENS</v>
      </c>
      <c r="C11" s="1" t="s">
        <v>134</v>
      </c>
      <c r="D11" s="1" t="s">
        <v>203</v>
      </c>
      <c r="F11" s="1" t="s">
        <v>204</v>
      </c>
      <c r="H11" s="75">
        <v>25965.0</v>
      </c>
      <c r="I11" s="1" t="s">
        <v>152</v>
      </c>
      <c r="J11" s="76" t="str">
        <f t="shared" si="2"/>
        <v>stevens.amelia@pecinow.org</v>
      </c>
      <c r="K11" s="76" t="str">
        <f>IFERROR(__xludf.DUMMYFUNCTION("IF(V11&lt;&gt;""English"",ArrayFormula(left(split(D11,"" ""),1))&amp;LOWER(F11)&amp;X11&amp;"".""&amp;A11,"""")
"),"")</f>
        <v/>
      </c>
      <c r="L11" s="1">
        <v>167.0</v>
      </c>
      <c r="M11" s="77">
        <v>65.3</v>
      </c>
      <c r="N11" s="1" t="s">
        <v>182</v>
      </c>
      <c r="O11" s="1" t="s">
        <v>199</v>
      </c>
      <c r="P11" s="1" t="s">
        <v>184</v>
      </c>
      <c r="Q11" s="1" t="s">
        <v>156</v>
      </c>
      <c r="R11" s="1" t="s">
        <v>143</v>
      </c>
      <c r="S11" s="1" t="s">
        <v>205</v>
      </c>
      <c r="T11" s="1" t="s">
        <v>145</v>
      </c>
      <c r="U11" s="1" t="s">
        <v>146</v>
      </c>
      <c r="V11" s="1" t="s">
        <v>147</v>
      </c>
      <c r="W11" s="1" t="s">
        <v>206</v>
      </c>
      <c r="X11" s="78" t="s">
        <v>207</v>
      </c>
      <c r="Y11" s="77">
        <f t="shared" si="3"/>
        <v>65.7480315</v>
      </c>
      <c r="Z11" s="79">
        <f t="shared" si="4"/>
        <v>143.9618572</v>
      </c>
      <c r="AA11" s="80">
        <f t="shared" si="5"/>
        <v>23</v>
      </c>
      <c r="AB11" s="78" t="str">
        <f>VLOOKUP(AA11,'FITNESS TABLE'!$A$3:$C$67,3,FALSE)</f>
        <v>F</v>
      </c>
      <c r="AC11" s="78" t="str">
        <f t="shared" si="6"/>
        <v>ADMIT</v>
      </c>
    </row>
    <row r="12" ht="13.5" customHeight="1">
      <c r="A12" s="1">
        <v>10.0</v>
      </c>
      <c r="B12" s="73" t="str">
        <f t="shared" si="1"/>
        <v>MR. TOBY SIMPSON</v>
      </c>
      <c r="C12" s="1" t="s">
        <v>187</v>
      </c>
      <c r="D12" s="1" t="s">
        <v>208</v>
      </c>
      <c r="F12" s="1" t="s">
        <v>209</v>
      </c>
      <c r="H12" s="75">
        <v>23732.0</v>
      </c>
      <c r="I12" s="1" t="s">
        <v>190</v>
      </c>
      <c r="J12" s="76" t="str">
        <f t="shared" si="2"/>
        <v>simpson.toby@pecinow.org</v>
      </c>
      <c r="K12" s="76" t="str">
        <f>IFERROR(__xludf.DUMMYFUNCTION("IF(V12&lt;&gt;""English"",ArrayFormula(left(split(D12,"" ""),1))&amp;LOWER(F12)&amp;X12&amp;"".""&amp;A12,"""")
"),"")</f>
        <v/>
      </c>
      <c r="L12" s="1">
        <v>160.0</v>
      </c>
      <c r="M12" s="77">
        <v>62.9</v>
      </c>
      <c r="N12" s="1" t="s">
        <v>164</v>
      </c>
      <c r="O12" s="1" t="s">
        <v>210</v>
      </c>
      <c r="P12" s="1" t="s">
        <v>165</v>
      </c>
      <c r="Q12" s="1" t="s">
        <v>153</v>
      </c>
      <c r="R12" s="1" t="s">
        <v>166</v>
      </c>
      <c r="S12" s="1" t="s">
        <v>195</v>
      </c>
      <c r="T12" s="1" t="s">
        <v>158</v>
      </c>
      <c r="U12" s="1" t="s">
        <v>169</v>
      </c>
      <c r="V12" s="1" t="s">
        <v>147</v>
      </c>
      <c r="W12" s="1" t="s">
        <v>206</v>
      </c>
      <c r="X12" s="78" t="s">
        <v>207</v>
      </c>
      <c r="Y12" s="77">
        <f t="shared" si="3"/>
        <v>62.99212598</v>
      </c>
      <c r="Z12" s="79">
        <f t="shared" si="4"/>
        <v>138.6707629</v>
      </c>
      <c r="AA12" s="80">
        <f t="shared" si="5"/>
        <v>25</v>
      </c>
      <c r="AB12" s="78" t="str">
        <f>VLOOKUP(AA12,'FITNESS TABLE'!$A$3:$C$67,3,FALSE)</f>
        <v>U</v>
      </c>
      <c r="AC12" s="78" t="str">
        <f t="shared" si="6"/>
        <v>EXAMINE</v>
      </c>
    </row>
    <row r="13" ht="13.5" customHeight="1">
      <c r="A13" s="1">
        <v>11.0</v>
      </c>
      <c r="B13" s="73" t="str">
        <f t="shared" si="1"/>
        <v>SIR ETHAN MURPHY</v>
      </c>
      <c r="C13" s="1" t="s">
        <v>211</v>
      </c>
      <c r="D13" s="1" t="s">
        <v>212</v>
      </c>
      <c r="F13" s="1" t="s">
        <v>213</v>
      </c>
      <c r="H13" s="75">
        <v>31733.0</v>
      </c>
      <c r="I13" s="1" t="s">
        <v>214</v>
      </c>
      <c r="J13" s="76" t="str">
        <f t="shared" si="2"/>
        <v>murphy.ethan@pecinow.org</v>
      </c>
      <c r="K13" s="76" t="str">
        <f>IFERROR(__xludf.DUMMYFUNCTION("IF(V13&lt;&gt;""English"",ArrayFormula(left(split(D13,"" ""),1))&amp;LOWER(F13)&amp;X13&amp;"".""&amp;A13,"""")
"),"")</f>
        <v/>
      </c>
      <c r="L13" s="1">
        <v>190.0</v>
      </c>
      <c r="M13" s="77">
        <v>104.3</v>
      </c>
      <c r="N13" s="1" t="s">
        <v>153</v>
      </c>
      <c r="O13" s="1" t="s">
        <v>210</v>
      </c>
      <c r="P13" s="1" t="s">
        <v>155</v>
      </c>
      <c r="Q13" s="1" t="s">
        <v>200</v>
      </c>
      <c r="R13" s="1" t="s">
        <v>166</v>
      </c>
      <c r="S13" s="1" t="s">
        <v>215</v>
      </c>
      <c r="T13" s="1" t="s">
        <v>216</v>
      </c>
      <c r="U13" s="1" t="s">
        <v>169</v>
      </c>
      <c r="V13" s="1" t="s">
        <v>147</v>
      </c>
      <c r="W13" s="1" t="s">
        <v>206</v>
      </c>
      <c r="X13" s="78" t="s">
        <v>207</v>
      </c>
      <c r="Y13" s="77">
        <f t="shared" si="3"/>
        <v>74.80314961</v>
      </c>
      <c r="Z13" s="79">
        <f t="shared" si="4"/>
        <v>229.9421395</v>
      </c>
      <c r="AA13" s="80">
        <f t="shared" si="5"/>
        <v>29</v>
      </c>
      <c r="AB13" s="78" t="str">
        <f>VLOOKUP(AA13,'FITNESS TABLE'!$A$3:$C$67,3,FALSE)</f>
        <v>U</v>
      </c>
      <c r="AC13" s="78" t="str">
        <f t="shared" si="6"/>
        <v>EXAMINE</v>
      </c>
    </row>
    <row r="14" ht="13.5" customHeight="1">
      <c r="A14" s="1">
        <v>12.0</v>
      </c>
      <c r="B14" s="73" t="str">
        <f t="shared" si="1"/>
        <v>MRS. ASHLEY WOOD</v>
      </c>
      <c r="C14" s="1" t="s">
        <v>217</v>
      </c>
      <c r="D14" s="1" t="s">
        <v>218</v>
      </c>
      <c r="F14" s="1" t="s">
        <v>219</v>
      </c>
      <c r="H14" s="75">
        <v>28412.0</v>
      </c>
      <c r="I14" s="1" t="s">
        <v>138</v>
      </c>
      <c r="J14" s="76" t="str">
        <f t="shared" si="2"/>
        <v>wood.ashley@pecinow.org</v>
      </c>
      <c r="K14" s="76" t="str">
        <f>IFERROR(__xludf.DUMMYFUNCTION("IF(V14&lt;&gt;""English"",ArrayFormula(left(split(D14,"" ""),1))&amp;LOWER(F14)&amp;X14&amp;"".""&amp;A14,"""")
"),"")</f>
        <v/>
      </c>
      <c r="L14" s="1">
        <v>181.0</v>
      </c>
      <c r="M14" s="77">
        <v>100.7</v>
      </c>
      <c r="N14" s="1" t="s">
        <v>153</v>
      </c>
      <c r="O14" s="1" t="s">
        <v>210</v>
      </c>
      <c r="P14" s="1" t="s">
        <v>155</v>
      </c>
      <c r="Q14" s="1" t="s">
        <v>142</v>
      </c>
      <c r="R14" s="1" t="s">
        <v>166</v>
      </c>
      <c r="S14" s="1" t="s">
        <v>220</v>
      </c>
      <c r="T14" s="1" t="s">
        <v>202</v>
      </c>
      <c r="U14" s="1" t="s">
        <v>146</v>
      </c>
      <c r="V14" s="1" t="s">
        <v>147</v>
      </c>
      <c r="W14" s="1" t="s">
        <v>206</v>
      </c>
      <c r="X14" s="78" t="s">
        <v>207</v>
      </c>
      <c r="Y14" s="77">
        <f t="shared" si="3"/>
        <v>71.25984252</v>
      </c>
      <c r="Z14" s="79">
        <f t="shared" si="4"/>
        <v>222.005498</v>
      </c>
      <c r="AA14" s="80">
        <f t="shared" si="5"/>
        <v>31</v>
      </c>
      <c r="AB14" s="78" t="str">
        <f>VLOOKUP(AA14,'FITNESS TABLE'!$A$3:$C$67,3,FALSE)</f>
        <v>P</v>
      </c>
      <c r="AC14" s="78" t="str">
        <f t="shared" si="6"/>
        <v>REFUSE</v>
      </c>
    </row>
    <row r="15" ht="13.5" customHeight="1">
      <c r="A15" s="1">
        <v>13.0</v>
      </c>
      <c r="B15" s="73" t="str">
        <f t="shared" si="1"/>
        <v>MS. MEGAN SCOTT</v>
      </c>
      <c r="C15" s="1" t="s">
        <v>134</v>
      </c>
      <c r="D15" s="1" t="s">
        <v>221</v>
      </c>
      <c r="F15" s="1" t="s">
        <v>222</v>
      </c>
      <c r="H15" s="75">
        <v>28168.0</v>
      </c>
      <c r="I15" s="1" t="s">
        <v>152</v>
      </c>
      <c r="J15" s="76" t="str">
        <f t="shared" si="2"/>
        <v>scott.megan@pecinow.org</v>
      </c>
      <c r="K15" s="76" t="str">
        <f>IFERROR(__xludf.DUMMYFUNCTION("IF(V15&lt;&gt;""English"",ArrayFormula(left(split(D15,"" ""),1))&amp;LOWER(F15)&amp;X15&amp;"".""&amp;A15,"""")
"),"")</f>
        <v/>
      </c>
      <c r="L15" s="1">
        <v>183.0</v>
      </c>
      <c r="M15" s="77">
        <v>70.9</v>
      </c>
      <c r="N15" s="1" t="s">
        <v>139</v>
      </c>
      <c r="O15" s="1" t="s">
        <v>140</v>
      </c>
      <c r="P15" s="1" t="s">
        <v>141</v>
      </c>
      <c r="Q15" s="1" t="s">
        <v>156</v>
      </c>
      <c r="R15" s="1" t="s">
        <v>166</v>
      </c>
      <c r="S15" s="1" t="s">
        <v>223</v>
      </c>
      <c r="T15" s="1" t="s">
        <v>224</v>
      </c>
      <c r="U15" s="1" t="s">
        <v>146</v>
      </c>
      <c r="V15" s="1" t="s">
        <v>147</v>
      </c>
      <c r="W15" s="1" t="s">
        <v>206</v>
      </c>
      <c r="X15" s="78" t="s">
        <v>207</v>
      </c>
      <c r="Y15" s="77">
        <f t="shared" si="3"/>
        <v>72.04724409</v>
      </c>
      <c r="Z15" s="79">
        <f t="shared" si="4"/>
        <v>156.3077439</v>
      </c>
      <c r="AA15" s="80">
        <f t="shared" si="5"/>
        <v>21</v>
      </c>
      <c r="AB15" s="78" t="str">
        <f>VLOOKUP(AA15,'FITNESS TABLE'!$A$3:$C$67,3,FALSE)</f>
        <v>F</v>
      </c>
      <c r="AC15" s="78" t="str">
        <f t="shared" si="6"/>
        <v>ADMIT</v>
      </c>
    </row>
    <row r="16" ht="13.5" customHeight="1">
      <c r="A16" s="1">
        <v>14.0</v>
      </c>
      <c r="B16" s="73" t="str">
        <f t="shared" si="1"/>
        <v>HR. HELMUT WEINHAE</v>
      </c>
      <c r="C16" s="1" t="s">
        <v>225</v>
      </c>
      <c r="D16" s="1" t="s">
        <v>226</v>
      </c>
      <c r="F16" s="1" t="s">
        <v>227</v>
      </c>
      <c r="H16" s="75">
        <v>21788.0</v>
      </c>
      <c r="I16" s="1" t="s">
        <v>228</v>
      </c>
      <c r="J16" s="76" t="str">
        <f t="shared" si="2"/>
        <v> </v>
      </c>
      <c r="K16" s="76" t="str">
        <f>IFERROR(__xludf.DUMMYFUNCTION("IF(V16&lt;&gt;""English"",ArrayFormula(left(split(D16,"" ""),1))&amp;LOWER(F16)&amp;X16&amp;"".""&amp;A16,"""")
"),"HweinhaeDE.14")</f>
        <v>HweinhaeDE.14</v>
      </c>
      <c r="L16" s="1">
        <v>156.0</v>
      </c>
      <c r="M16" s="77">
        <v>68.3</v>
      </c>
      <c r="N16" s="1" t="s">
        <v>229</v>
      </c>
      <c r="O16" s="1" t="s">
        <v>199</v>
      </c>
      <c r="P16" s="1" t="s">
        <v>230</v>
      </c>
      <c r="Q16" s="1" t="s">
        <v>153</v>
      </c>
      <c r="R16" s="1" t="s">
        <v>166</v>
      </c>
      <c r="S16" s="1" t="s">
        <v>231</v>
      </c>
      <c r="T16" s="1" t="s">
        <v>232</v>
      </c>
      <c r="U16" s="1" t="s">
        <v>169</v>
      </c>
      <c r="V16" s="1" t="s">
        <v>233</v>
      </c>
      <c r="W16" s="1" t="s">
        <v>234</v>
      </c>
      <c r="X16" s="78" t="s">
        <v>235</v>
      </c>
      <c r="Y16" s="77">
        <f t="shared" si="3"/>
        <v>61.41732283</v>
      </c>
      <c r="Z16" s="79">
        <f t="shared" si="4"/>
        <v>150.5757251</v>
      </c>
      <c r="AA16" s="80">
        <f t="shared" si="5"/>
        <v>28</v>
      </c>
      <c r="AB16" s="78" t="str">
        <f>VLOOKUP(AA16,'FITNESS TABLE'!$A$3:$C$67,3,FALSE)</f>
        <v>U</v>
      </c>
      <c r="AC16" s="78" t="str">
        <f t="shared" si="6"/>
        <v>EXAMINE</v>
      </c>
    </row>
    <row r="17" ht="13.5" customHeight="1">
      <c r="A17" s="1">
        <v>15.0</v>
      </c>
      <c r="B17" s="73" t="str">
        <f t="shared" si="1"/>
        <v>PROF. MILENA SCHOTIN</v>
      </c>
      <c r="C17" s="1" t="s">
        <v>236</v>
      </c>
      <c r="D17" s="1" t="s">
        <v>237</v>
      </c>
      <c r="F17" s="1" t="s">
        <v>238</v>
      </c>
      <c r="H17" s="75">
        <v>23804.0</v>
      </c>
      <c r="I17" s="1" t="s">
        <v>239</v>
      </c>
      <c r="J17" s="76" t="str">
        <f t="shared" si="2"/>
        <v> </v>
      </c>
      <c r="K17" s="76" t="str">
        <f>IFERROR(__xludf.DUMMYFUNCTION("IF(V17&lt;&gt;""English"",ArrayFormula(left(split(D17,"" ""),1))&amp;LOWER(F17)&amp;X17&amp;"".""&amp;A17,"""")
"),"MschotinDE.15")</f>
        <v>MschotinDE.15</v>
      </c>
      <c r="L17" s="1">
        <v>156.0</v>
      </c>
      <c r="M17" s="77">
        <v>105.3</v>
      </c>
      <c r="N17" s="1" t="s">
        <v>229</v>
      </c>
      <c r="O17" s="1" t="s">
        <v>210</v>
      </c>
      <c r="P17" s="1" t="s">
        <v>230</v>
      </c>
      <c r="Q17" s="1" t="s">
        <v>200</v>
      </c>
      <c r="R17" s="1" t="s">
        <v>143</v>
      </c>
      <c r="S17" s="1" t="s">
        <v>240</v>
      </c>
      <c r="T17" s="1" t="s">
        <v>186</v>
      </c>
      <c r="U17" s="1" t="s">
        <v>146</v>
      </c>
      <c r="V17" s="1" t="s">
        <v>233</v>
      </c>
      <c r="W17" s="1" t="s">
        <v>234</v>
      </c>
      <c r="X17" s="78" t="s">
        <v>235</v>
      </c>
      <c r="Y17" s="77">
        <f t="shared" si="3"/>
        <v>61.41732283</v>
      </c>
      <c r="Z17" s="79">
        <f t="shared" si="4"/>
        <v>232.1467621</v>
      </c>
      <c r="AA17" s="80">
        <f t="shared" si="5"/>
        <v>43</v>
      </c>
      <c r="AB17" s="78" t="str">
        <f>VLOOKUP(AA17,'FITNESS TABLE'!$A$3:$C$67,3,FALSE)</f>
        <v>P</v>
      </c>
      <c r="AC17" s="78" t="str">
        <f t="shared" si="6"/>
        <v>REFUSE</v>
      </c>
    </row>
    <row r="18" ht="13.5" customHeight="1">
      <c r="A18" s="1">
        <v>16.0</v>
      </c>
      <c r="B18" s="73" t="str">
        <f t="shared" si="1"/>
        <v>HR. LOTHAR BIRNBAUM</v>
      </c>
      <c r="C18" s="1" t="s">
        <v>225</v>
      </c>
      <c r="D18" s="1" t="s">
        <v>241</v>
      </c>
      <c r="F18" s="1" t="s">
        <v>242</v>
      </c>
      <c r="H18" s="75">
        <v>25405.0</v>
      </c>
      <c r="I18" s="1" t="s">
        <v>163</v>
      </c>
      <c r="J18" s="76" t="str">
        <f t="shared" si="2"/>
        <v> </v>
      </c>
      <c r="K18" s="76" t="str">
        <f>IFERROR(__xludf.DUMMYFUNCTION("IF(V18&lt;&gt;""English"",ArrayFormula(left(split(D18,"" ""),1))&amp;LOWER(F18)&amp;X18&amp;"".""&amp;A18,"""")
"),"LbirnbaumDE.16")</f>
        <v>LbirnbaumDE.16</v>
      </c>
      <c r="L18" s="1">
        <v>165.0</v>
      </c>
      <c r="M18" s="77">
        <v>48.6</v>
      </c>
      <c r="N18" s="1" t="s">
        <v>182</v>
      </c>
      <c r="O18" s="1" t="s">
        <v>210</v>
      </c>
      <c r="P18" s="1" t="s">
        <v>184</v>
      </c>
      <c r="Q18" s="1" t="s">
        <v>153</v>
      </c>
      <c r="R18" s="1" t="s">
        <v>166</v>
      </c>
      <c r="S18" s="1" t="s">
        <v>176</v>
      </c>
      <c r="T18" s="1" t="s">
        <v>158</v>
      </c>
      <c r="U18" s="1" t="s">
        <v>169</v>
      </c>
      <c r="V18" s="1" t="s">
        <v>233</v>
      </c>
      <c r="W18" s="1" t="s">
        <v>234</v>
      </c>
      <c r="X18" s="78" t="s">
        <v>235</v>
      </c>
      <c r="Y18" s="77">
        <f t="shared" si="3"/>
        <v>64.96062992</v>
      </c>
      <c r="Z18" s="79">
        <f t="shared" si="4"/>
        <v>107.1446594</v>
      </c>
      <c r="AA18" s="80">
        <f t="shared" si="5"/>
        <v>18</v>
      </c>
      <c r="AB18" s="78" t="str">
        <f>VLOOKUP(AA18,'FITNESS TABLE'!$A$3:$C$67,3,FALSE)</f>
        <v>W</v>
      </c>
      <c r="AC18" s="78" t="str">
        <f t="shared" si="6"/>
        <v>POSTPONE</v>
      </c>
    </row>
    <row r="19" ht="13.5" customHeight="1">
      <c r="A19" s="1">
        <v>17.0</v>
      </c>
      <c r="B19" s="73" t="str">
        <f t="shared" si="1"/>
        <v>HR. PIETRO STOLZE</v>
      </c>
      <c r="C19" s="1" t="s">
        <v>225</v>
      </c>
      <c r="D19" s="1" t="s">
        <v>243</v>
      </c>
      <c r="F19" s="1" t="s">
        <v>244</v>
      </c>
      <c r="H19" s="75">
        <v>26582.0</v>
      </c>
      <c r="I19" s="1" t="s">
        <v>138</v>
      </c>
      <c r="J19" s="76" t="str">
        <f t="shared" si="2"/>
        <v> </v>
      </c>
      <c r="K19" s="76" t="str">
        <f>IFERROR(__xludf.DUMMYFUNCTION("IF(V19&lt;&gt;""English"",ArrayFormula(left(split(D19,"" ""),1))&amp;LOWER(F19)&amp;X19&amp;"".""&amp;A19,"""")
"),"PstolzeDE.17")</f>
        <v>PstolzeDE.17</v>
      </c>
      <c r="L19" s="1">
        <v>154.0</v>
      </c>
      <c r="M19" s="77">
        <v>105.9</v>
      </c>
      <c r="N19" s="1" t="s">
        <v>182</v>
      </c>
      <c r="O19" s="1" t="s">
        <v>140</v>
      </c>
      <c r="P19" s="1" t="s">
        <v>184</v>
      </c>
      <c r="Q19" s="1" t="s">
        <v>156</v>
      </c>
      <c r="R19" s="1" t="s">
        <v>143</v>
      </c>
      <c r="S19" s="1" t="s">
        <v>245</v>
      </c>
      <c r="T19" s="1" t="s">
        <v>145</v>
      </c>
      <c r="U19" s="1" t="s">
        <v>169</v>
      </c>
      <c r="V19" s="1" t="s">
        <v>233</v>
      </c>
      <c r="W19" s="1" t="s">
        <v>234</v>
      </c>
      <c r="X19" s="78" t="s">
        <v>235</v>
      </c>
      <c r="Y19" s="77">
        <f t="shared" si="3"/>
        <v>60.62992126</v>
      </c>
      <c r="Z19" s="79">
        <f t="shared" si="4"/>
        <v>233.4695357</v>
      </c>
      <c r="AA19" s="80">
        <f t="shared" si="5"/>
        <v>45</v>
      </c>
      <c r="AB19" s="78" t="str">
        <f>VLOOKUP(AA19,'FITNESS TABLE'!$A$3:$C$67,3,FALSE)</f>
        <v>P</v>
      </c>
      <c r="AC19" s="78" t="str">
        <f t="shared" si="6"/>
        <v>REFUSE</v>
      </c>
    </row>
    <row r="20" ht="13.5" customHeight="1">
      <c r="A20" s="1">
        <v>18.0</v>
      </c>
      <c r="B20" s="73" t="str">
        <f t="shared" si="1"/>
        <v>HR. RICHARD  TLUSTEK</v>
      </c>
      <c r="C20" s="1" t="s">
        <v>225</v>
      </c>
      <c r="D20" s="1" t="s">
        <v>246</v>
      </c>
      <c r="F20" s="1" t="s">
        <v>247</v>
      </c>
      <c r="G20" s="1" t="s">
        <v>248</v>
      </c>
      <c r="H20" s="75">
        <v>21793.0</v>
      </c>
      <c r="I20" s="1" t="s">
        <v>228</v>
      </c>
      <c r="J20" s="76" t="str">
        <f t="shared" si="2"/>
        <v> </v>
      </c>
      <c r="K20" s="76" t="str">
        <f>IFERROR(__xludf.DUMMYFUNCTION("IF(V20&lt;&gt;""English"",ArrayFormula(left(split(D20,"" ""),1))&amp;LOWER(F20)&amp;X20&amp;"".""&amp;A20,"""")
"),"RtlustekDE.18")</f>
        <v>RtlustekDE.18</v>
      </c>
      <c r="L20" s="1">
        <v>184.0</v>
      </c>
      <c r="M20" s="77">
        <v>71.1</v>
      </c>
      <c r="N20" s="1" t="s">
        <v>182</v>
      </c>
      <c r="O20" s="1" t="s">
        <v>140</v>
      </c>
      <c r="P20" s="1" t="s">
        <v>184</v>
      </c>
      <c r="Q20" s="1" t="s">
        <v>200</v>
      </c>
      <c r="R20" s="1" t="s">
        <v>166</v>
      </c>
      <c r="S20" s="1" t="s">
        <v>249</v>
      </c>
      <c r="T20" s="1" t="s">
        <v>250</v>
      </c>
      <c r="U20" s="1" t="s">
        <v>169</v>
      </c>
      <c r="V20" s="1" t="s">
        <v>233</v>
      </c>
      <c r="W20" s="1" t="s">
        <v>234</v>
      </c>
      <c r="X20" s="78" t="s">
        <v>235</v>
      </c>
      <c r="Y20" s="77">
        <f t="shared" si="3"/>
        <v>72.44094488</v>
      </c>
      <c r="Z20" s="79">
        <f t="shared" si="4"/>
        <v>156.7486684</v>
      </c>
      <c r="AA20" s="80">
        <f t="shared" si="5"/>
        <v>21</v>
      </c>
      <c r="AB20" s="78" t="str">
        <f>VLOOKUP(AA20,'FITNESS TABLE'!$A$3:$C$67,3,FALSE)</f>
        <v>F</v>
      </c>
      <c r="AC20" s="78" t="str">
        <f t="shared" si="6"/>
        <v>ADMIT</v>
      </c>
    </row>
    <row r="21" ht="13.5" customHeight="1">
      <c r="A21" s="1">
        <v>19.0</v>
      </c>
      <c r="B21" s="73" t="str">
        <f t="shared" si="1"/>
        <v>DR. EARNESTINE RAYNOR</v>
      </c>
      <c r="C21" s="1" t="s">
        <v>178</v>
      </c>
      <c r="D21" s="1" t="s">
        <v>251</v>
      </c>
      <c r="F21" s="1" t="s">
        <v>252</v>
      </c>
      <c r="G21" s="1" t="s">
        <v>137</v>
      </c>
      <c r="H21" s="75">
        <v>28262.0</v>
      </c>
      <c r="I21" s="1" t="s">
        <v>175</v>
      </c>
      <c r="J21" s="76" t="str">
        <f t="shared" si="2"/>
        <v>raynor.earnestine@pecinow.org</v>
      </c>
      <c r="K21" s="76" t="str">
        <f>IFERROR(__xludf.DUMMYFUNCTION("IF(V21&lt;&gt;""English"",ArrayFormula(left(split(D21,"" ""),1))&amp;LOWER(F21)&amp;X21&amp;"".""&amp;A21,"""")
"),"")</f>
        <v/>
      </c>
      <c r="L21" s="1">
        <v>155.0</v>
      </c>
      <c r="M21" s="77">
        <v>70.3</v>
      </c>
      <c r="N21" s="1" t="s">
        <v>182</v>
      </c>
      <c r="O21" s="1" t="s">
        <v>199</v>
      </c>
      <c r="P21" s="1" t="s">
        <v>184</v>
      </c>
      <c r="Q21" s="1" t="s">
        <v>156</v>
      </c>
      <c r="R21" s="1" t="s">
        <v>143</v>
      </c>
      <c r="S21" s="1" t="s">
        <v>253</v>
      </c>
      <c r="T21" s="1" t="s">
        <v>254</v>
      </c>
      <c r="U21" s="1" t="s">
        <v>146</v>
      </c>
      <c r="V21" s="1" t="s">
        <v>147</v>
      </c>
      <c r="W21" s="1" t="s">
        <v>255</v>
      </c>
      <c r="X21" s="78" t="s">
        <v>256</v>
      </c>
      <c r="Y21" s="77">
        <f t="shared" si="3"/>
        <v>61.02362205</v>
      </c>
      <c r="Z21" s="79">
        <f t="shared" si="4"/>
        <v>154.9849703</v>
      </c>
      <c r="AA21" s="80">
        <f t="shared" si="5"/>
        <v>29</v>
      </c>
      <c r="AB21" s="78" t="str">
        <f>VLOOKUP(AA21,'FITNESS TABLE'!$A$3:$C$67,3,FALSE)</f>
        <v>U</v>
      </c>
      <c r="AC21" s="78" t="str">
        <f t="shared" si="6"/>
        <v>EXAMINE</v>
      </c>
    </row>
    <row r="22" ht="13.5" customHeight="1">
      <c r="A22" s="1">
        <v>20.0</v>
      </c>
      <c r="B22" s="73" t="str">
        <f t="shared" si="1"/>
        <v>MR. JASON GAYLORD</v>
      </c>
      <c r="C22" s="1" t="s">
        <v>187</v>
      </c>
      <c r="D22" s="1" t="s">
        <v>257</v>
      </c>
      <c r="F22" s="1" t="s">
        <v>258</v>
      </c>
      <c r="H22" s="75">
        <v>27767.0</v>
      </c>
      <c r="I22" s="1" t="s">
        <v>259</v>
      </c>
      <c r="J22" s="76" t="str">
        <f t="shared" si="2"/>
        <v>gaylord.jason@pecinow.org</v>
      </c>
      <c r="K22" s="76" t="str">
        <f>IFERROR(__xludf.DUMMYFUNCTION("IF(V22&lt;&gt;""English"",ArrayFormula(left(split(D22,"" ""),1))&amp;LOWER(F22)&amp;X22&amp;"".""&amp;A22,"""")
"),"")</f>
        <v/>
      </c>
      <c r="L22" s="1">
        <v>170.0</v>
      </c>
      <c r="M22" s="77">
        <v>54.7</v>
      </c>
      <c r="N22" s="1" t="s">
        <v>153</v>
      </c>
      <c r="O22" s="1" t="s">
        <v>154</v>
      </c>
      <c r="P22" s="1" t="s">
        <v>155</v>
      </c>
      <c r="Q22" s="1" t="s">
        <v>156</v>
      </c>
      <c r="R22" s="1" t="s">
        <v>143</v>
      </c>
      <c r="S22" s="1" t="s">
        <v>260</v>
      </c>
      <c r="T22" s="1" t="s">
        <v>261</v>
      </c>
      <c r="U22" s="1" t="s">
        <v>169</v>
      </c>
      <c r="V22" s="1" t="s">
        <v>147</v>
      </c>
      <c r="W22" s="1" t="s">
        <v>255</v>
      </c>
      <c r="X22" s="78" t="s">
        <v>256</v>
      </c>
      <c r="Y22" s="77">
        <f t="shared" si="3"/>
        <v>66.92913386</v>
      </c>
      <c r="Z22" s="79">
        <f t="shared" si="4"/>
        <v>120.5928574</v>
      </c>
      <c r="AA22" s="80">
        <f t="shared" si="5"/>
        <v>19</v>
      </c>
      <c r="AB22" s="78" t="str">
        <f>VLOOKUP(AA22,'FITNESS TABLE'!$A$3:$C$67,3,FALSE)</f>
        <v>F</v>
      </c>
      <c r="AC22" s="78" t="str">
        <f t="shared" si="6"/>
        <v>ADMIT</v>
      </c>
    </row>
    <row r="23" ht="13.5" customHeight="1">
      <c r="A23" s="1">
        <v>21.0</v>
      </c>
      <c r="B23" s="73" t="str">
        <f t="shared" si="1"/>
        <v>MR. KENDRICK SAUER</v>
      </c>
      <c r="C23" s="1" t="s">
        <v>187</v>
      </c>
      <c r="D23" s="1" t="s">
        <v>262</v>
      </c>
      <c r="F23" s="1" t="s">
        <v>263</v>
      </c>
      <c r="H23" s="75">
        <v>35268.0</v>
      </c>
      <c r="I23" s="1" t="s">
        <v>163</v>
      </c>
      <c r="J23" s="76" t="str">
        <f t="shared" si="2"/>
        <v>sauer.kendrick@pecinow.org</v>
      </c>
      <c r="K23" s="76" t="str">
        <f>IFERROR(__xludf.DUMMYFUNCTION("IF(V23&lt;&gt;""English"",ArrayFormula(left(split(D23,"" ""),1))&amp;LOWER(F23)&amp;X23&amp;"".""&amp;A23,"""")
"),"")</f>
        <v/>
      </c>
      <c r="L23" s="1">
        <v>161.0</v>
      </c>
      <c r="M23" s="77">
        <v>100.9</v>
      </c>
      <c r="N23" s="1" t="s">
        <v>182</v>
      </c>
      <c r="O23" s="1" t="s">
        <v>183</v>
      </c>
      <c r="P23" s="1" t="s">
        <v>184</v>
      </c>
      <c r="Q23" s="1" t="s">
        <v>142</v>
      </c>
      <c r="R23" s="1" t="s">
        <v>166</v>
      </c>
      <c r="S23" s="1" t="s">
        <v>264</v>
      </c>
      <c r="T23" s="1" t="s">
        <v>196</v>
      </c>
      <c r="U23" s="1" t="s">
        <v>169</v>
      </c>
      <c r="V23" s="1" t="s">
        <v>147</v>
      </c>
      <c r="W23" s="1" t="s">
        <v>255</v>
      </c>
      <c r="X23" s="78" t="s">
        <v>256</v>
      </c>
      <c r="Y23" s="77">
        <f t="shared" si="3"/>
        <v>63.38582677</v>
      </c>
      <c r="Z23" s="79">
        <f t="shared" si="4"/>
        <v>222.4464225</v>
      </c>
      <c r="AA23" s="80">
        <f t="shared" si="5"/>
        <v>39</v>
      </c>
      <c r="AB23" s="78" t="str">
        <f>VLOOKUP(AA23,'FITNESS TABLE'!$A$3:$C$67,3,FALSE)</f>
        <v>P</v>
      </c>
      <c r="AC23" s="78" t="str">
        <f t="shared" si="6"/>
        <v>REFUSE</v>
      </c>
    </row>
    <row r="24" ht="13.5" customHeight="1">
      <c r="A24" s="1">
        <v>22.0</v>
      </c>
      <c r="B24" s="73" t="str">
        <f t="shared" si="1"/>
        <v>DR. ANNABELL OLSON</v>
      </c>
      <c r="C24" s="1" t="s">
        <v>178</v>
      </c>
      <c r="D24" s="1" t="s">
        <v>265</v>
      </c>
      <c r="F24" s="1" t="s">
        <v>266</v>
      </c>
      <c r="H24" s="75">
        <v>23483.0</v>
      </c>
      <c r="I24" s="1" t="s">
        <v>267</v>
      </c>
      <c r="J24" s="76" t="str">
        <f t="shared" si="2"/>
        <v>olson.annabell@pecinow.org</v>
      </c>
      <c r="K24" s="76" t="str">
        <f>IFERROR(__xludf.DUMMYFUNCTION("IF(V24&lt;&gt;""English"",ArrayFormula(left(split(D24,"" ""),1))&amp;LOWER(F24)&amp;X24&amp;"".""&amp;A24,"""")
"),"")</f>
        <v/>
      </c>
      <c r="L24" s="1">
        <v>193.0</v>
      </c>
      <c r="M24" s="77">
        <v>84.3</v>
      </c>
      <c r="N24" s="1" t="s">
        <v>139</v>
      </c>
      <c r="O24" s="1" t="s">
        <v>199</v>
      </c>
      <c r="P24" s="1" t="s">
        <v>141</v>
      </c>
      <c r="Q24" s="1" t="s">
        <v>142</v>
      </c>
      <c r="R24" s="1" t="s">
        <v>166</v>
      </c>
      <c r="S24" s="1" t="s">
        <v>268</v>
      </c>
      <c r="T24" s="1" t="s">
        <v>158</v>
      </c>
      <c r="U24" s="1" t="s">
        <v>146</v>
      </c>
      <c r="V24" s="1" t="s">
        <v>147</v>
      </c>
      <c r="W24" s="1" t="s">
        <v>255</v>
      </c>
      <c r="X24" s="78" t="s">
        <v>256</v>
      </c>
      <c r="Y24" s="77">
        <f t="shared" si="3"/>
        <v>75.98425197</v>
      </c>
      <c r="Z24" s="79">
        <f t="shared" si="4"/>
        <v>185.849687</v>
      </c>
      <c r="AA24" s="80">
        <f t="shared" si="5"/>
        <v>23</v>
      </c>
      <c r="AB24" s="78" t="str">
        <f>VLOOKUP(AA24,'FITNESS TABLE'!$A$3:$C$67,3,FALSE)</f>
        <v>F</v>
      </c>
      <c r="AC24" s="78" t="str">
        <f t="shared" si="6"/>
        <v>ADMIT</v>
      </c>
    </row>
    <row r="25" ht="13.5" customHeight="1">
      <c r="A25" s="1">
        <v>23.0</v>
      </c>
      <c r="B25" s="73" t="str">
        <f t="shared" si="1"/>
        <v>DR. JENA UPTON</v>
      </c>
      <c r="C25" s="1" t="s">
        <v>178</v>
      </c>
      <c r="D25" s="1" t="s">
        <v>269</v>
      </c>
      <c r="F25" s="1" t="s">
        <v>270</v>
      </c>
      <c r="H25" s="75">
        <v>20437.0</v>
      </c>
      <c r="I25" s="1" t="s">
        <v>190</v>
      </c>
      <c r="J25" s="76" t="str">
        <f t="shared" si="2"/>
        <v>upton.jena@pecinow.org</v>
      </c>
      <c r="K25" s="76" t="str">
        <f>IFERROR(__xludf.DUMMYFUNCTION("IF(V25&lt;&gt;""English"",ArrayFormula(left(split(D25,"" ""),1))&amp;LOWER(F25)&amp;X25&amp;"".""&amp;A25,"""")
"),"")</f>
        <v/>
      </c>
      <c r="L25" s="1">
        <v>164.0</v>
      </c>
      <c r="M25" s="77">
        <v>66.8</v>
      </c>
      <c r="N25" s="1" t="s">
        <v>182</v>
      </c>
      <c r="O25" s="1" t="s">
        <v>210</v>
      </c>
      <c r="P25" s="1" t="s">
        <v>184</v>
      </c>
      <c r="Q25" s="1" t="s">
        <v>200</v>
      </c>
      <c r="R25" s="1" t="s">
        <v>166</v>
      </c>
      <c r="S25" s="1" t="s">
        <v>271</v>
      </c>
      <c r="T25" s="1" t="s">
        <v>196</v>
      </c>
      <c r="U25" s="1" t="s">
        <v>146</v>
      </c>
      <c r="V25" s="1" t="s">
        <v>147</v>
      </c>
      <c r="W25" s="1" t="s">
        <v>255</v>
      </c>
      <c r="X25" s="78" t="s">
        <v>256</v>
      </c>
      <c r="Y25" s="77">
        <f t="shared" si="3"/>
        <v>64.56692913</v>
      </c>
      <c r="Z25" s="79">
        <f t="shared" si="4"/>
        <v>147.2687911</v>
      </c>
      <c r="AA25" s="80">
        <f t="shared" si="5"/>
        <v>25</v>
      </c>
      <c r="AB25" s="78" t="str">
        <f>VLOOKUP(AA25,'FITNESS TABLE'!$A$3:$C$67,3,FALSE)</f>
        <v>U</v>
      </c>
      <c r="AC25" s="78" t="str">
        <f t="shared" si="6"/>
        <v>EXAMINE</v>
      </c>
    </row>
    <row r="26" ht="13.5" customHeight="1">
      <c r="A26" s="1">
        <v>24.0</v>
      </c>
      <c r="B26" s="73" t="str">
        <f t="shared" si="1"/>
        <v>DR. SHANNY BINS</v>
      </c>
      <c r="C26" s="1" t="s">
        <v>178</v>
      </c>
      <c r="D26" s="1" t="s">
        <v>272</v>
      </c>
      <c r="F26" s="1" t="s">
        <v>273</v>
      </c>
      <c r="H26" s="75">
        <v>36400.0</v>
      </c>
      <c r="I26" s="1" t="s">
        <v>228</v>
      </c>
      <c r="J26" s="76" t="str">
        <f t="shared" si="2"/>
        <v>bins.shanny@pecinow.org</v>
      </c>
      <c r="K26" s="76" t="str">
        <f>IFERROR(__xludf.DUMMYFUNCTION("IF(V26&lt;&gt;""English"",ArrayFormula(left(split(D26,"" ""),1))&amp;LOWER(F26)&amp;X26&amp;"".""&amp;A26,"""")
"),"")</f>
        <v/>
      </c>
      <c r="L26" s="1">
        <v>206.0</v>
      </c>
      <c r="M26" s="77">
        <v>59.4</v>
      </c>
      <c r="N26" s="1" t="s">
        <v>164</v>
      </c>
      <c r="O26" s="1" t="s">
        <v>183</v>
      </c>
      <c r="P26" s="1" t="s">
        <v>165</v>
      </c>
      <c r="Q26" s="1" t="s">
        <v>156</v>
      </c>
      <c r="R26" s="1" t="s">
        <v>166</v>
      </c>
      <c r="S26" s="1" t="s">
        <v>274</v>
      </c>
      <c r="T26" s="1" t="s">
        <v>145</v>
      </c>
      <c r="U26" s="1" t="s">
        <v>146</v>
      </c>
      <c r="V26" s="1" t="s">
        <v>147</v>
      </c>
      <c r="W26" s="1" t="s">
        <v>255</v>
      </c>
      <c r="X26" s="78" t="s">
        <v>256</v>
      </c>
      <c r="Y26" s="77">
        <f t="shared" si="3"/>
        <v>81.1023622</v>
      </c>
      <c r="Z26" s="79">
        <f t="shared" si="4"/>
        <v>130.9545837</v>
      </c>
      <c r="AA26" s="80">
        <f t="shared" si="5"/>
        <v>14</v>
      </c>
      <c r="AB26" s="78" t="str">
        <f>VLOOKUP(AA26,'FITNESS TABLE'!$A$3:$C$67,3,FALSE)</f>
        <v>W</v>
      </c>
      <c r="AC26" s="78" t="str">
        <f t="shared" si="6"/>
        <v>POSTPONE</v>
      </c>
    </row>
    <row r="27" ht="13.5" customHeight="1">
      <c r="A27" s="1">
        <v>25.0</v>
      </c>
      <c r="B27" s="73" t="str">
        <f t="shared" si="1"/>
        <v>DR. TIA ABSHIRE</v>
      </c>
      <c r="C27" s="1" t="s">
        <v>178</v>
      </c>
      <c r="D27" s="1" t="s">
        <v>275</v>
      </c>
      <c r="F27" s="1" t="s">
        <v>276</v>
      </c>
      <c r="H27" s="75">
        <v>24309.0</v>
      </c>
      <c r="I27" s="1" t="s">
        <v>163</v>
      </c>
      <c r="J27" s="76" t="str">
        <f t="shared" si="2"/>
        <v>abshire.tia@pecinow.org</v>
      </c>
      <c r="K27" s="76" t="str">
        <f>IFERROR(__xludf.DUMMYFUNCTION("IF(V27&lt;&gt;""English"",ArrayFormula(left(split(D27,"" ""),1))&amp;LOWER(F27)&amp;X27&amp;"".""&amp;A27,"""")
"),"")</f>
        <v/>
      </c>
      <c r="L27" s="1">
        <v>203.0</v>
      </c>
      <c r="M27" s="77">
        <v>77.8</v>
      </c>
      <c r="N27" s="1" t="s">
        <v>164</v>
      </c>
      <c r="O27" s="1" t="s">
        <v>199</v>
      </c>
      <c r="P27" s="1" t="s">
        <v>165</v>
      </c>
      <c r="Q27" s="1" t="s">
        <v>153</v>
      </c>
      <c r="R27" s="1" t="s">
        <v>166</v>
      </c>
      <c r="S27" s="1" t="s">
        <v>195</v>
      </c>
      <c r="T27" s="1" t="s">
        <v>254</v>
      </c>
      <c r="U27" s="1" t="s">
        <v>146</v>
      </c>
      <c r="V27" s="1" t="s">
        <v>147</v>
      </c>
      <c r="W27" s="1" t="s">
        <v>255</v>
      </c>
      <c r="X27" s="78" t="s">
        <v>256</v>
      </c>
      <c r="Y27" s="77">
        <f t="shared" si="3"/>
        <v>79.92125984</v>
      </c>
      <c r="Z27" s="79">
        <f t="shared" si="4"/>
        <v>171.51964</v>
      </c>
      <c r="AA27" s="80">
        <f t="shared" si="5"/>
        <v>19</v>
      </c>
      <c r="AB27" s="78" t="str">
        <f>VLOOKUP(AA27,'FITNESS TABLE'!$A$3:$C$67,3,FALSE)</f>
        <v>F</v>
      </c>
      <c r="AC27" s="78" t="str">
        <f t="shared" si="6"/>
        <v>ADMIT</v>
      </c>
    </row>
    <row r="28" ht="13.5" customHeight="1">
      <c r="A28" s="1">
        <v>26.0</v>
      </c>
      <c r="B28" s="73" t="str">
        <f t="shared" si="1"/>
        <v>MS. ISABEL RUNOLFSDOTTIR</v>
      </c>
      <c r="C28" s="1" t="s">
        <v>134</v>
      </c>
      <c r="D28" s="1" t="s">
        <v>277</v>
      </c>
      <c r="F28" s="1" t="s">
        <v>278</v>
      </c>
      <c r="H28" s="75">
        <v>28570.0</v>
      </c>
      <c r="I28" s="1" t="s">
        <v>267</v>
      </c>
      <c r="J28" s="76" t="str">
        <f t="shared" si="2"/>
        <v>runolfsdottir.isabel@pecinow.org</v>
      </c>
      <c r="K28" s="76" t="str">
        <f>IFERROR(__xludf.DUMMYFUNCTION("IF(V28&lt;&gt;""English"",ArrayFormula(left(split(D28,"" ""),1))&amp;LOWER(F28)&amp;X28&amp;"".""&amp;A28,"""")
"),"")</f>
        <v/>
      </c>
      <c r="L28" s="1">
        <v>201.0</v>
      </c>
      <c r="M28" s="77">
        <v>85.9</v>
      </c>
      <c r="N28" s="1" t="s">
        <v>182</v>
      </c>
      <c r="O28" s="1" t="s">
        <v>279</v>
      </c>
      <c r="P28" s="1" t="s">
        <v>184</v>
      </c>
      <c r="Q28" s="1" t="s">
        <v>156</v>
      </c>
      <c r="R28" s="1" t="s">
        <v>143</v>
      </c>
      <c r="S28" s="1" t="s">
        <v>144</v>
      </c>
      <c r="T28" s="1" t="s">
        <v>177</v>
      </c>
      <c r="U28" s="1" t="s">
        <v>146</v>
      </c>
      <c r="V28" s="1" t="s">
        <v>147</v>
      </c>
      <c r="W28" s="1" t="s">
        <v>255</v>
      </c>
      <c r="X28" s="78" t="s">
        <v>256</v>
      </c>
      <c r="Y28" s="77">
        <f t="shared" si="3"/>
        <v>79.13385827</v>
      </c>
      <c r="Z28" s="79">
        <f t="shared" si="4"/>
        <v>189.3770832</v>
      </c>
      <c r="AA28" s="80">
        <f t="shared" si="5"/>
        <v>21</v>
      </c>
      <c r="AB28" s="78" t="str">
        <f>VLOOKUP(AA28,'FITNESS TABLE'!$A$3:$C$67,3,FALSE)</f>
        <v>F</v>
      </c>
      <c r="AC28" s="78" t="str">
        <f t="shared" si="6"/>
        <v>ADMIT</v>
      </c>
    </row>
    <row r="29" ht="13.5" customHeight="1">
      <c r="A29" s="1">
        <v>27.0</v>
      </c>
      <c r="B29" s="73" t="str">
        <f t="shared" si="1"/>
        <v>HR. BARNEY WESACK</v>
      </c>
      <c r="C29" s="1" t="s">
        <v>225</v>
      </c>
      <c r="D29" s="1" t="s">
        <v>280</v>
      </c>
      <c r="F29" s="1" t="s">
        <v>281</v>
      </c>
      <c r="G29" s="1" t="s">
        <v>248</v>
      </c>
      <c r="H29" s="75">
        <v>25767.0</v>
      </c>
      <c r="I29" s="1" t="s">
        <v>163</v>
      </c>
      <c r="J29" s="76" t="str">
        <f t="shared" si="2"/>
        <v> </v>
      </c>
      <c r="K29" s="76" t="str">
        <f>IFERROR(__xludf.DUMMYFUNCTION("IF(V29&lt;&gt;""English"",ArrayFormula(left(split(D29,"" ""),1))&amp;LOWER(F29)&amp;X29&amp;"".""&amp;A29,"""")
"),"BwesackAU.27")</f>
        <v>BwesackAU.27</v>
      </c>
      <c r="L29" s="1">
        <v>199.0</v>
      </c>
      <c r="M29" s="77">
        <v>93.4</v>
      </c>
      <c r="N29" s="1" t="s">
        <v>164</v>
      </c>
      <c r="O29" s="1" t="s">
        <v>279</v>
      </c>
      <c r="P29" s="1" t="s">
        <v>165</v>
      </c>
      <c r="Q29" s="1" t="s">
        <v>142</v>
      </c>
      <c r="R29" s="1" t="s">
        <v>143</v>
      </c>
      <c r="S29" s="1" t="s">
        <v>282</v>
      </c>
      <c r="T29" s="1" t="s">
        <v>224</v>
      </c>
      <c r="U29" s="1" t="s">
        <v>169</v>
      </c>
      <c r="V29" s="1" t="s">
        <v>233</v>
      </c>
      <c r="W29" s="1" t="s">
        <v>283</v>
      </c>
      <c r="X29" s="78" t="s">
        <v>284</v>
      </c>
      <c r="Y29" s="77">
        <f t="shared" si="3"/>
        <v>78.34645669</v>
      </c>
      <c r="Z29" s="79">
        <f t="shared" si="4"/>
        <v>205.9117529</v>
      </c>
      <c r="AA29" s="80">
        <f t="shared" si="5"/>
        <v>24</v>
      </c>
      <c r="AB29" s="78" t="str">
        <f>VLOOKUP(AA29,'FITNESS TABLE'!$A$3:$C$67,3,FALSE)</f>
        <v>F</v>
      </c>
      <c r="AC29" s="78" t="str">
        <f t="shared" si="6"/>
        <v>ADMIT</v>
      </c>
    </row>
    <row r="30" ht="13.5" customHeight="1">
      <c r="A30" s="1">
        <v>28.0</v>
      </c>
      <c r="B30" s="73" t="str">
        <f t="shared" si="1"/>
        <v>HR. BARUCH KADE</v>
      </c>
      <c r="C30" s="1" t="s">
        <v>225</v>
      </c>
      <c r="D30" s="1" t="s">
        <v>285</v>
      </c>
      <c r="F30" s="1" t="s">
        <v>286</v>
      </c>
      <c r="H30" s="75">
        <v>30020.0</v>
      </c>
      <c r="I30" s="1" t="s">
        <v>239</v>
      </c>
      <c r="J30" s="76" t="str">
        <f t="shared" si="2"/>
        <v> </v>
      </c>
      <c r="K30" s="76" t="str">
        <f>IFERROR(__xludf.DUMMYFUNCTION("IF(V30&lt;&gt;""English"",ArrayFormula(left(split(D30,"" ""),1))&amp;LOWER(F30)&amp;X30&amp;"".""&amp;A30,"""")
"),"BkadeAU.28")</f>
        <v>BkadeAU.28</v>
      </c>
      <c r="L30" s="1">
        <v>174.0</v>
      </c>
      <c r="M30" s="77">
        <v>95.5</v>
      </c>
      <c r="N30" s="1" t="s">
        <v>229</v>
      </c>
      <c r="O30" s="1" t="s">
        <v>154</v>
      </c>
      <c r="P30" s="1" t="s">
        <v>230</v>
      </c>
      <c r="Q30" s="1" t="s">
        <v>287</v>
      </c>
      <c r="R30" s="1" t="s">
        <v>166</v>
      </c>
      <c r="S30" s="1" t="s">
        <v>223</v>
      </c>
      <c r="T30" s="1" t="s">
        <v>168</v>
      </c>
      <c r="U30" s="1" t="s">
        <v>169</v>
      </c>
      <c r="V30" s="1" t="s">
        <v>233</v>
      </c>
      <c r="W30" s="1" t="s">
        <v>283</v>
      </c>
      <c r="X30" s="78" t="s">
        <v>284</v>
      </c>
      <c r="Y30" s="77">
        <f t="shared" si="3"/>
        <v>68.50393701</v>
      </c>
      <c r="Z30" s="79">
        <f t="shared" si="4"/>
        <v>210.5414604</v>
      </c>
      <c r="AA30" s="80">
        <f t="shared" si="5"/>
        <v>32</v>
      </c>
      <c r="AB30" s="78" t="str">
        <f>VLOOKUP(AA30,'FITNESS TABLE'!$A$3:$C$67,3,FALSE)</f>
        <v>P</v>
      </c>
      <c r="AC30" s="78" t="str">
        <f t="shared" si="6"/>
        <v>REFUSE</v>
      </c>
    </row>
    <row r="31" ht="13.5" customHeight="1">
      <c r="A31" s="1">
        <v>29.0</v>
      </c>
      <c r="B31" s="73" t="str">
        <f t="shared" si="1"/>
        <v>PROF. LIESBETH ROSEMANN</v>
      </c>
      <c r="C31" s="1" t="s">
        <v>236</v>
      </c>
      <c r="D31" s="1" t="s">
        <v>288</v>
      </c>
      <c r="F31" s="1" t="s">
        <v>289</v>
      </c>
      <c r="G31" s="1" t="s">
        <v>290</v>
      </c>
      <c r="H31" s="75">
        <v>34361.0</v>
      </c>
      <c r="I31" s="1" t="s">
        <v>152</v>
      </c>
      <c r="J31" s="76" t="str">
        <f t="shared" si="2"/>
        <v> </v>
      </c>
      <c r="K31" s="76" t="str">
        <f>IFERROR(__xludf.DUMMYFUNCTION("IF(V31&lt;&gt;""English"",ArrayFormula(left(split(D31,"" ""),1))&amp;LOWER(F31)&amp;X31&amp;"".""&amp;A31,"""")
"),"LrosemannAU.29")</f>
        <v>LrosemannAU.29</v>
      </c>
      <c r="L31" s="1">
        <v>206.0</v>
      </c>
      <c r="M31" s="77">
        <v>52.2</v>
      </c>
      <c r="N31" s="1" t="s">
        <v>182</v>
      </c>
      <c r="O31" s="1" t="s">
        <v>210</v>
      </c>
      <c r="P31" s="1" t="s">
        <v>184</v>
      </c>
      <c r="Q31" s="1" t="s">
        <v>156</v>
      </c>
      <c r="R31" s="1" t="s">
        <v>166</v>
      </c>
      <c r="S31" s="1" t="s">
        <v>195</v>
      </c>
      <c r="T31" s="1" t="s">
        <v>232</v>
      </c>
      <c r="U31" s="1" t="s">
        <v>146</v>
      </c>
      <c r="V31" s="1" t="s">
        <v>233</v>
      </c>
      <c r="W31" s="1" t="s">
        <v>283</v>
      </c>
      <c r="X31" s="78" t="s">
        <v>284</v>
      </c>
      <c r="Y31" s="77">
        <f t="shared" si="3"/>
        <v>81.1023622</v>
      </c>
      <c r="Z31" s="79">
        <f t="shared" si="4"/>
        <v>115.0813009</v>
      </c>
      <c r="AA31" s="80">
        <f t="shared" si="5"/>
        <v>12</v>
      </c>
      <c r="AB31" s="78" t="str">
        <f>VLOOKUP(AA31,'FITNESS TABLE'!$A$3:$C$67,3,FALSE)</f>
        <v>W</v>
      </c>
      <c r="AC31" s="78" t="str">
        <f t="shared" si="6"/>
        <v>POSTPONE</v>
      </c>
    </row>
    <row r="32" ht="13.5" customHeight="1">
      <c r="A32" s="1">
        <v>30.0</v>
      </c>
      <c r="B32" s="73" t="str">
        <f t="shared" si="1"/>
        <v>MME. VALENTINE MOREAU</v>
      </c>
      <c r="C32" s="1" t="s">
        <v>291</v>
      </c>
      <c r="D32" s="1" t="s">
        <v>292</v>
      </c>
      <c r="F32" s="1" t="s">
        <v>293</v>
      </c>
      <c r="H32" s="75">
        <v>29137.0</v>
      </c>
      <c r="I32" s="1" t="s">
        <v>138</v>
      </c>
      <c r="J32" s="76" t="str">
        <f t="shared" si="2"/>
        <v> </v>
      </c>
      <c r="K32" s="76" t="str">
        <f>IFERROR(__xludf.DUMMYFUNCTION("IF(V32&lt;&gt;""English"",ArrayFormula(left(split(D32,"" ""),1))&amp;LOWER(F32)&amp;X32&amp;"".""&amp;A32,"""")
"),"VmoreauFR.30")</f>
        <v>VmoreauFR.30</v>
      </c>
      <c r="L32" s="1">
        <v>147.0</v>
      </c>
      <c r="M32" s="77">
        <v>74.6</v>
      </c>
      <c r="N32" s="1" t="s">
        <v>182</v>
      </c>
      <c r="O32" s="1" t="s">
        <v>279</v>
      </c>
      <c r="P32" s="1" t="s">
        <v>184</v>
      </c>
      <c r="Q32" s="1" t="s">
        <v>153</v>
      </c>
      <c r="R32" s="1" t="s">
        <v>166</v>
      </c>
      <c r="S32" s="1" t="s">
        <v>294</v>
      </c>
      <c r="T32" s="1" t="s">
        <v>216</v>
      </c>
      <c r="U32" s="1" t="s">
        <v>146</v>
      </c>
      <c r="V32" s="1" t="s">
        <v>295</v>
      </c>
      <c r="W32" s="1" t="s">
        <v>296</v>
      </c>
      <c r="X32" s="78" t="s">
        <v>297</v>
      </c>
      <c r="Y32" s="77">
        <f t="shared" si="3"/>
        <v>57.87401575</v>
      </c>
      <c r="Z32" s="79">
        <f t="shared" si="4"/>
        <v>164.4648476</v>
      </c>
      <c r="AA32" s="80">
        <f t="shared" si="5"/>
        <v>35</v>
      </c>
      <c r="AB32" s="78" t="str">
        <f>VLOOKUP(AA32,'FITNESS TABLE'!$A$3:$C$67,3,FALSE)</f>
        <v>P</v>
      </c>
      <c r="AC32" s="78" t="str">
        <f t="shared" si="6"/>
        <v>REFUSE</v>
      </c>
    </row>
    <row r="33" ht="13.5" customHeight="1">
      <c r="A33" s="1">
        <v>31.0</v>
      </c>
      <c r="B33" s="73" t="str">
        <f t="shared" si="1"/>
        <v>MME. PAULETTE DURAND</v>
      </c>
      <c r="C33" s="1" t="s">
        <v>291</v>
      </c>
      <c r="D33" s="1" t="s">
        <v>298</v>
      </c>
      <c r="F33" s="1" t="s">
        <v>299</v>
      </c>
      <c r="H33" s="75">
        <v>32867.0</v>
      </c>
      <c r="I33" s="1" t="s">
        <v>259</v>
      </c>
      <c r="J33" s="76" t="str">
        <f t="shared" si="2"/>
        <v> </v>
      </c>
      <c r="K33" s="76" t="str">
        <f>IFERROR(__xludf.DUMMYFUNCTION("IF(V33&lt;&gt;""English"",ArrayFormula(left(split(D33,"" ""),1))&amp;LOWER(F33)&amp;X33&amp;"".""&amp;A33,"""")
"),"PdurandFR.31")</f>
        <v>PdurandFR.31</v>
      </c>
      <c r="L33" s="1">
        <v>180.0</v>
      </c>
      <c r="M33" s="77">
        <v>81.7</v>
      </c>
      <c r="N33" s="1" t="s">
        <v>164</v>
      </c>
      <c r="O33" s="1" t="s">
        <v>154</v>
      </c>
      <c r="P33" s="1" t="s">
        <v>165</v>
      </c>
      <c r="Q33" s="1" t="s">
        <v>287</v>
      </c>
      <c r="R33" s="1" t="s">
        <v>143</v>
      </c>
      <c r="S33" s="1" t="s">
        <v>282</v>
      </c>
      <c r="T33" s="1" t="s">
        <v>177</v>
      </c>
      <c r="U33" s="1" t="s">
        <v>146</v>
      </c>
      <c r="V33" s="1" t="s">
        <v>295</v>
      </c>
      <c r="W33" s="1" t="s">
        <v>296</v>
      </c>
      <c r="X33" s="78" t="s">
        <v>297</v>
      </c>
      <c r="Y33" s="77">
        <f t="shared" si="3"/>
        <v>70.86614173</v>
      </c>
      <c r="Z33" s="79">
        <f t="shared" si="4"/>
        <v>180.1176682</v>
      </c>
      <c r="AA33" s="80">
        <f t="shared" si="5"/>
        <v>25</v>
      </c>
      <c r="AB33" s="78" t="str">
        <f>VLOOKUP(AA33,'FITNESS TABLE'!$A$3:$C$67,3,FALSE)</f>
        <v>U</v>
      </c>
      <c r="AC33" s="78" t="str">
        <f t="shared" si="6"/>
        <v>EXAMINE</v>
      </c>
    </row>
    <row r="34" ht="13.5" customHeight="1">
      <c r="A34" s="1">
        <v>32.0</v>
      </c>
      <c r="B34" s="73" t="str">
        <f t="shared" si="1"/>
        <v>MME. LAURE-ALIX CHEVALIER</v>
      </c>
      <c r="C34" s="1" t="s">
        <v>291</v>
      </c>
      <c r="D34" s="1" t="s">
        <v>300</v>
      </c>
      <c r="F34" s="1" t="s">
        <v>301</v>
      </c>
      <c r="H34" s="75">
        <v>25925.0</v>
      </c>
      <c r="I34" s="1" t="s">
        <v>259</v>
      </c>
      <c r="J34" s="76" t="str">
        <f t="shared" si="2"/>
        <v> </v>
      </c>
      <c r="K34" s="76" t="str">
        <f>IFERROR(__xludf.DUMMYFUNCTION("IF(V34&lt;&gt;""English"",ArrayFormula(left(split(D34,"" ""),1))&amp;LOWER(F34)&amp;X34&amp;"".""&amp;A34,"""")
"),"LchevalierFR.32")</f>
        <v>LchevalierFR.32</v>
      </c>
      <c r="L34" s="1">
        <v>181.0</v>
      </c>
      <c r="M34" s="77">
        <v>78.1</v>
      </c>
      <c r="N34" s="1" t="s">
        <v>182</v>
      </c>
      <c r="O34" s="1" t="s">
        <v>210</v>
      </c>
      <c r="P34" s="1" t="s">
        <v>184</v>
      </c>
      <c r="Q34" s="1" t="s">
        <v>153</v>
      </c>
      <c r="R34" s="1" t="s">
        <v>166</v>
      </c>
      <c r="S34" s="1" t="s">
        <v>271</v>
      </c>
      <c r="T34" s="1" t="s">
        <v>302</v>
      </c>
      <c r="U34" s="1" t="s">
        <v>146</v>
      </c>
      <c r="V34" s="1" t="s">
        <v>295</v>
      </c>
      <c r="W34" s="1" t="s">
        <v>296</v>
      </c>
      <c r="X34" s="78" t="s">
        <v>297</v>
      </c>
      <c r="Y34" s="77">
        <f t="shared" si="3"/>
        <v>71.25984252</v>
      </c>
      <c r="Z34" s="79">
        <f t="shared" si="4"/>
        <v>172.1810268</v>
      </c>
      <c r="AA34" s="80">
        <f t="shared" si="5"/>
        <v>24</v>
      </c>
      <c r="AB34" s="78" t="str">
        <f>VLOOKUP(AA34,'FITNESS TABLE'!$A$3:$C$67,3,FALSE)</f>
        <v>F</v>
      </c>
      <c r="AC34" s="78" t="str">
        <f t="shared" si="6"/>
        <v>ADMIT</v>
      </c>
    </row>
    <row r="35" ht="13.5" customHeight="1">
      <c r="A35" s="1">
        <v>33.0</v>
      </c>
      <c r="B35" s="73" t="str">
        <f t="shared" si="1"/>
        <v>M. CLAUDE TOUSSAINT</v>
      </c>
      <c r="C35" s="1" t="s">
        <v>303</v>
      </c>
      <c r="D35" s="1" t="s">
        <v>304</v>
      </c>
      <c r="F35" s="1" t="s">
        <v>305</v>
      </c>
      <c r="H35" s="75">
        <v>29529.0</v>
      </c>
      <c r="I35" s="1" t="s">
        <v>214</v>
      </c>
      <c r="J35" s="76" t="str">
        <f t="shared" si="2"/>
        <v> </v>
      </c>
      <c r="K35" s="76" t="str">
        <f>IFERROR(__xludf.DUMMYFUNCTION("IF(V35&lt;&gt;""English"",ArrayFormula(left(split(D35,"" ""),1))&amp;LOWER(F35)&amp;X35&amp;"".""&amp;A35,"""")
"),"CtoussaintFR.33")</f>
        <v>CtoussaintFR.33</v>
      </c>
      <c r="L35" s="1">
        <v>149.0</v>
      </c>
      <c r="M35" s="77">
        <v>57.1</v>
      </c>
      <c r="N35" s="1" t="s">
        <v>139</v>
      </c>
      <c r="O35" s="1" t="s">
        <v>210</v>
      </c>
      <c r="P35" s="1" t="s">
        <v>141</v>
      </c>
      <c r="Q35" s="1" t="s">
        <v>156</v>
      </c>
      <c r="R35" s="1" t="s">
        <v>143</v>
      </c>
      <c r="S35" s="1" t="s">
        <v>306</v>
      </c>
      <c r="T35" s="1" t="s">
        <v>186</v>
      </c>
      <c r="U35" s="1" t="s">
        <v>169</v>
      </c>
      <c r="V35" s="1" t="s">
        <v>295</v>
      </c>
      <c r="W35" s="1" t="s">
        <v>296</v>
      </c>
      <c r="X35" s="78" t="s">
        <v>297</v>
      </c>
      <c r="Y35" s="77">
        <f t="shared" si="3"/>
        <v>58.66141732</v>
      </c>
      <c r="Z35" s="79">
        <f t="shared" si="4"/>
        <v>125.8839517</v>
      </c>
      <c r="AA35" s="80">
        <f t="shared" si="5"/>
        <v>26</v>
      </c>
      <c r="AB35" s="78" t="str">
        <f>VLOOKUP(AA35,'FITNESS TABLE'!$A$3:$C$67,3,FALSE)</f>
        <v>U</v>
      </c>
      <c r="AC35" s="78" t="str">
        <f t="shared" si="6"/>
        <v>EXAMINE</v>
      </c>
    </row>
    <row r="36" ht="13.5" customHeight="1">
      <c r="A36" s="1">
        <v>34.0</v>
      </c>
      <c r="B36" s="73" t="str">
        <f t="shared" si="1"/>
        <v>M. VICTOR LENOIR</v>
      </c>
      <c r="C36" s="1" t="s">
        <v>303</v>
      </c>
      <c r="D36" s="1" t="s">
        <v>307</v>
      </c>
      <c r="F36" s="1" t="s">
        <v>308</v>
      </c>
      <c r="H36" s="75">
        <v>29875.0</v>
      </c>
      <c r="I36" s="1" t="s">
        <v>138</v>
      </c>
      <c r="J36" s="76" t="str">
        <f t="shared" si="2"/>
        <v> </v>
      </c>
      <c r="K36" s="76" t="str">
        <f>IFERROR(__xludf.DUMMYFUNCTION("IF(V36&lt;&gt;""English"",ArrayFormula(left(split(D36,"" ""),1))&amp;LOWER(F36)&amp;X36&amp;"".""&amp;A36,"""")
"),"VlenoirFR.34")</f>
        <v>VlenoirFR.34</v>
      </c>
      <c r="L36" s="1">
        <v>146.0</v>
      </c>
      <c r="M36" s="77">
        <v>56.0</v>
      </c>
      <c r="N36" s="1" t="s">
        <v>182</v>
      </c>
      <c r="O36" s="1" t="s">
        <v>279</v>
      </c>
      <c r="P36" s="1" t="s">
        <v>184</v>
      </c>
      <c r="Q36" s="1" t="s">
        <v>153</v>
      </c>
      <c r="R36" s="1" t="s">
        <v>166</v>
      </c>
      <c r="S36" s="1" t="s">
        <v>264</v>
      </c>
      <c r="T36" s="1" t="s">
        <v>250</v>
      </c>
      <c r="U36" s="1" t="s">
        <v>169</v>
      </c>
      <c r="V36" s="1" t="s">
        <v>295</v>
      </c>
      <c r="W36" s="1" t="s">
        <v>296</v>
      </c>
      <c r="X36" s="78" t="s">
        <v>297</v>
      </c>
      <c r="Y36" s="77">
        <f t="shared" si="3"/>
        <v>57.48031496</v>
      </c>
      <c r="Z36" s="79">
        <f t="shared" si="4"/>
        <v>123.4588668</v>
      </c>
      <c r="AA36" s="80">
        <f t="shared" si="5"/>
        <v>26</v>
      </c>
      <c r="AB36" s="78" t="str">
        <f>VLOOKUP(AA36,'FITNESS TABLE'!$A$3:$C$67,3,FALSE)</f>
        <v>U</v>
      </c>
      <c r="AC36" s="78" t="str">
        <f t="shared" si="6"/>
        <v>EXAMINE</v>
      </c>
    </row>
    <row r="37" ht="13.5" customHeight="1">
      <c r="A37" s="1">
        <v>35.0</v>
      </c>
      <c r="B37" s="73" t="str">
        <f t="shared" si="1"/>
        <v>M. ARTHUR LENOIR</v>
      </c>
      <c r="C37" s="1" t="s">
        <v>303</v>
      </c>
      <c r="D37" s="1" t="s">
        <v>309</v>
      </c>
      <c r="F37" s="1" t="s">
        <v>308</v>
      </c>
      <c r="H37" s="75">
        <v>20300.0</v>
      </c>
      <c r="I37" s="1" t="s">
        <v>194</v>
      </c>
      <c r="J37" s="76" t="str">
        <f t="shared" si="2"/>
        <v> </v>
      </c>
      <c r="K37" s="76" t="str">
        <f>IFERROR(__xludf.DUMMYFUNCTION("IF(V37&lt;&gt;""English"",ArrayFormula(left(split(D37,"" ""),1))&amp;LOWER(F37)&amp;X37&amp;"".""&amp;A37,"""")
"),"AlenoirFR.35")</f>
        <v>AlenoirFR.35</v>
      </c>
      <c r="L37" s="1">
        <v>189.0</v>
      </c>
      <c r="M37" s="77">
        <v>88.6</v>
      </c>
      <c r="N37" s="1" t="s">
        <v>164</v>
      </c>
      <c r="O37" s="1" t="s">
        <v>210</v>
      </c>
      <c r="P37" s="1" t="s">
        <v>165</v>
      </c>
      <c r="Q37" s="1" t="s">
        <v>153</v>
      </c>
      <c r="R37" s="1" t="s">
        <v>166</v>
      </c>
      <c r="S37" s="1" t="s">
        <v>310</v>
      </c>
      <c r="T37" s="1" t="s">
        <v>177</v>
      </c>
      <c r="U37" s="1" t="s">
        <v>169</v>
      </c>
      <c r="V37" s="1" t="s">
        <v>295</v>
      </c>
      <c r="W37" s="1" t="s">
        <v>296</v>
      </c>
      <c r="X37" s="78" t="s">
        <v>297</v>
      </c>
      <c r="Y37" s="77">
        <f t="shared" si="3"/>
        <v>74.40944882</v>
      </c>
      <c r="Z37" s="79">
        <f t="shared" si="4"/>
        <v>195.3295643</v>
      </c>
      <c r="AA37" s="80">
        <f t="shared" si="5"/>
        <v>25</v>
      </c>
      <c r="AB37" s="78" t="str">
        <f>VLOOKUP(AA37,'FITNESS TABLE'!$A$3:$C$67,3,FALSE)</f>
        <v>U</v>
      </c>
      <c r="AC37" s="78" t="str">
        <f t="shared" si="6"/>
        <v>EXAMINE</v>
      </c>
    </row>
    <row r="38" ht="13.5" customHeight="1">
      <c r="A38" s="1">
        <v>36.0</v>
      </c>
      <c r="B38" s="73" t="str">
        <f t="shared" si="1"/>
        <v>M. BENJAMIN LEBRUN-BRUN</v>
      </c>
      <c r="C38" s="1" t="s">
        <v>303</v>
      </c>
      <c r="D38" s="1" t="s">
        <v>311</v>
      </c>
      <c r="F38" s="1" t="s">
        <v>312</v>
      </c>
      <c r="H38" s="75">
        <v>27428.0</v>
      </c>
      <c r="I38" s="1" t="s">
        <v>152</v>
      </c>
      <c r="J38" s="76" t="str">
        <f t="shared" si="2"/>
        <v> </v>
      </c>
      <c r="K38" s="76" t="str">
        <f>IFERROR(__xludf.DUMMYFUNCTION("IF(V38&lt;&gt;""English"",ArrayFormula(left(split(D38,"" ""),1))&amp;LOWER(F38)&amp;X38&amp;"".""&amp;A38,"""")
"),"Blebrun-brunFR.36")</f>
        <v>Blebrun-brunFR.36</v>
      </c>
      <c r="L38" s="1">
        <v>155.0</v>
      </c>
      <c r="M38" s="77">
        <v>78.2</v>
      </c>
      <c r="N38" s="1" t="s">
        <v>153</v>
      </c>
      <c r="O38" s="1" t="s">
        <v>154</v>
      </c>
      <c r="P38" s="1" t="s">
        <v>155</v>
      </c>
      <c r="Q38" s="1" t="s">
        <v>200</v>
      </c>
      <c r="R38" s="1" t="s">
        <v>166</v>
      </c>
      <c r="S38" s="1" t="s">
        <v>264</v>
      </c>
      <c r="T38" s="1" t="s">
        <v>202</v>
      </c>
      <c r="U38" s="1" t="s">
        <v>169</v>
      </c>
      <c r="V38" s="1" t="s">
        <v>295</v>
      </c>
      <c r="W38" s="1" t="s">
        <v>296</v>
      </c>
      <c r="X38" s="78" t="s">
        <v>297</v>
      </c>
      <c r="Y38" s="77">
        <f t="shared" si="3"/>
        <v>61.02362205</v>
      </c>
      <c r="Z38" s="79">
        <f t="shared" si="4"/>
        <v>172.401489</v>
      </c>
      <c r="AA38" s="80">
        <f t="shared" si="5"/>
        <v>33</v>
      </c>
      <c r="AB38" s="78" t="str">
        <f>VLOOKUP(AA38,'FITNESS TABLE'!$A$3:$C$67,3,FALSE)</f>
        <v>P</v>
      </c>
      <c r="AC38" s="78" t="str">
        <f t="shared" si="6"/>
        <v>REFUSE</v>
      </c>
    </row>
    <row r="39" ht="13.5" customHeight="1">
      <c r="A39" s="1">
        <v>37.0</v>
      </c>
      <c r="B39" s="73" t="str">
        <f t="shared" si="1"/>
        <v>M. ANTOINE MAILLARD</v>
      </c>
      <c r="C39" s="1" t="s">
        <v>303</v>
      </c>
      <c r="D39" s="1" t="s">
        <v>313</v>
      </c>
      <c r="F39" s="1" t="s">
        <v>314</v>
      </c>
      <c r="H39" s="75">
        <v>31585.0</v>
      </c>
      <c r="I39" s="1" t="s">
        <v>163</v>
      </c>
      <c r="J39" s="76" t="str">
        <f t="shared" si="2"/>
        <v> </v>
      </c>
      <c r="K39" s="76" t="str">
        <f>IFERROR(__xludf.DUMMYFUNCTION("IF(V39&lt;&gt;""English"",ArrayFormula(left(split(D39,"" ""),1))&amp;LOWER(F39)&amp;X39&amp;"".""&amp;A39,"""")
"),"AmaillardFR.37")</f>
        <v>AmaillardFR.37</v>
      </c>
      <c r="L39" s="1">
        <v>197.0</v>
      </c>
      <c r="M39" s="77">
        <v>95.8</v>
      </c>
      <c r="N39" s="1" t="s">
        <v>182</v>
      </c>
      <c r="O39" s="1" t="s">
        <v>183</v>
      </c>
      <c r="P39" s="1" t="s">
        <v>184</v>
      </c>
      <c r="Q39" s="1" t="s">
        <v>153</v>
      </c>
      <c r="R39" s="1" t="s">
        <v>166</v>
      </c>
      <c r="S39" s="1" t="s">
        <v>315</v>
      </c>
      <c r="T39" s="1" t="s">
        <v>196</v>
      </c>
      <c r="U39" s="1" t="s">
        <v>169</v>
      </c>
      <c r="V39" s="1" t="s">
        <v>295</v>
      </c>
      <c r="W39" s="1" t="s">
        <v>296</v>
      </c>
      <c r="X39" s="78" t="s">
        <v>297</v>
      </c>
      <c r="Y39" s="77">
        <f t="shared" si="3"/>
        <v>77.55905512</v>
      </c>
      <c r="Z39" s="79">
        <f t="shared" si="4"/>
        <v>211.2028472</v>
      </c>
      <c r="AA39" s="80">
        <f t="shared" si="5"/>
        <v>25</v>
      </c>
      <c r="AB39" s="78" t="str">
        <f>VLOOKUP(AA39,'FITNESS TABLE'!$A$3:$C$67,3,FALSE)</f>
        <v>U</v>
      </c>
      <c r="AC39" s="78" t="str">
        <f t="shared" si="6"/>
        <v>EXAMINE</v>
      </c>
    </row>
    <row r="40" ht="13.5" customHeight="1">
      <c r="A40" s="1">
        <v>38.0</v>
      </c>
      <c r="B40" s="73" t="str">
        <f t="shared" si="1"/>
        <v>M. BERNARD HOARAU-GUYON</v>
      </c>
      <c r="C40" s="1" t="s">
        <v>303</v>
      </c>
      <c r="D40" s="1" t="s">
        <v>316</v>
      </c>
      <c r="F40" s="1" t="s">
        <v>317</v>
      </c>
      <c r="H40" s="75">
        <v>30327.0</v>
      </c>
      <c r="I40" s="1" t="s">
        <v>259</v>
      </c>
      <c r="J40" s="76" t="str">
        <f t="shared" si="2"/>
        <v> </v>
      </c>
      <c r="K40" s="76" t="str">
        <f>IFERROR(__xludf.DUMMYFUNCTION("IF(V40&lt;&gt;""English"",ArrayFormula(left(split(D40,"" ""),1))&amp;LOWER(F40)&amp;X40&amp;"".""&amp;A40,"""")
"),"Bhoarau-guyonFR.38")</f>
        <v>Bhoarau-guyonFR.38</v>
      </c>
      <c r="L40" s="1">
        <v>179.0</v>
      </c>
      <c r="M40" s="77">
        <v>59.7</v>
      </c>
      <c r="N40" s="1" t="s">
        <v>229</v>
      </c>
      <c r="O40" s="1" t="s">
        <v>154</v>
      </c>
      <c r="P40" s="1" t="s">
        <v>230</v>
      </c>
      <c r="Q40" s="1" t="s">
        <v>156</v>
      </c>
      <c r="R40" s="1" t="s">
        <v>143</v>
      </c>
      <c r="S40" s="1" t="s">
        <v>144</v>
      </c>
      <c r="T40" s="1" t="s">
        <v>254</v>
      </c>
      <c r="U40" s="1" t="s">
        <v>169</v>
      </c>
      <c r="V40" s="1" t="s">
        <v>295</v>
      </c>
      <c r="W40" s="1" t="s">
        <v>296</v>
      </c>
      <c r="X40" s="78" t="s">
        <v>297</v>
      </c>
      <c r="Y40" s="77">
        <f t="shared" si="3"/>
        <v>70.47244094</v>
      </c>
      <c r="Z40" s="79">
        <f t="shared" si="4"/>
        <v>131.6159705</v>
      </c>
      <c r="AA40" s="80">
        <f t="shared" si="5"/>
        <v>19</v>
      </c>
      <c r="AB40" s="78" t="str">
        <f>VLOOKUP(AA40,'FITNESS TABLE'!$A$3:$C$67,3,FALSE)</f>
        <v>F</v>
      </c>
      <c r="AC40" s="78" t="str">
        <f t="shared" si="6"/>
        <v>ADMIT</v>
      </c>
    </row>
    <row r="41" ht="13.5" customHeight="1">
      <c r="A41" s="1">
        <v>39.0</v>
      </c>
      <c r="B41" s="73" t="str">
        <f t="shared" si="1"/>
        <v>SR. HIDALGO TERCERO</v>
      </c>
      <c r="C41" s="1" t="s">
        <v>159</v>
      </c>
      <c r="D41" s="1" t="s">
        <v>318</v>
      </c>
      <c r="E41" s="1" t="s">
        <v>319</v>
      </c>
      <c r="F41" s="1" t="s">
        <v>320</v>
      </c>
      <c r="H41" s="75">
        <v>31016.0</v>
      </c>
      <c r="I41" s="1" t="s">
        <v>190</v>
      </c>
      <c r="J41" s="76" t="str">
        <f t="shared" si="2"/>
        <v> </v>
      </c>
      <c r="K41" s="76" t="str">
        <f>IFERROR(__xludf.DUMMYFUNCTION("IF(V41&lt;&gt;""English"",ArrayFormula(left(split(D41,"" ""),1))&amp;LOWER(F41)&amp;X41&amp;"".""&amp;A41,"""")
"),"HterceroAG.39")</f>
        <v>HterceroAG.39</v>
      </c>
      <c r="L41" s="1">
        <v>196.0</v>
      </c>
      <c r="M41" s="77">
        <v>77.7</v>
      </c>
      <c r="N41" s="1" t="s">
        <v>229</v>
      </c>
      <c r="O41" s="1" t="s">
        <v>183</v>
      </c>
      <c r="P41" s="1" t="s">
        <v>230</v>
      </c>
      <c r="Q41" s="1" t="s">
        <v>142</v>
      </c>
      <c r="R41" s="1" t="s">
        <v>166</v>
      </c>
      <c r="S41" s="1" t="s">
        <v>274</v>
      </c>
      <c r="T41" s="1" t="s">
        <v>321</v>
      </c>
      <c r="U41" s="1" t="s">
        <v>169</v>
      </c>
      <c r="V41" s="1" t="s">
        <v>322</v>
      </c>
      <c r="W41" s="1" t="s">
        <v>323</v>
      </c>
      <c r="X41" s="78" t="s">
        <v>324</v>
      </c>
      <c r="Y41" s="77">
        <f t="shared" si="3"/>
        <v>77.16535433</v>
      </c>
      <c r="Z41" s="79">
        <f t="shared" si="4"/>
        <v>171.2991777</v>
      </c>
      <c r="AA41" s="80">
        <f t="shared" si="5"/>
        <v>20</v>
      </c>
      <c r="AB41" s="78" t="str">
        <f>VLOOKUP(AA41,'FITNESS TABLE'!$A$3:$C$67,3,FALSE)</f>
        <v>F</v>
      </c>
      <c r="AC41" s="78" t="str">
        <f t="shared" si="6"/>
        <v>ADMIT</v>
      </c>
    </row>
    <row r="42" ht="13.5" customHeight="1">
      <c r="A42" s="1">
        <v>40.0</v>
      </c>
      <c r="B42" s="73" t="str">
        <f t="shared" si="1"/>
        <v>SR. HADALGO POLANCO</v>
      </c>
      <c r="C42" s="1" t="s">
        <v>159</v>
      </c>
      <c r="D42" s="1" t="s">
        <v>325</v>
      </c>
      <c r="F42" s="1" t="s">
        <v>326</v>
      </c>
      <c r="H42" s="75">
        <v>32314.0</v>
      </c>
      <c r="I42" s="1" t="s">
        <v>327</v>
      </c>
      <c r="J42" s="76" t="str">
        <f t="shared" si="2"/>
        <v> </v>
      </c>
      <c r="K42" s="76" t="str">
        <f>IFERROR(__xludf.DUMMYFUNCTION("IF(V42&lt;&gt;""English"",ArrayFormula(left(split(D42,"" ""),1))&amp;LOWER(F42)&amp;X42&amp;"".""&amp;A42,"""")
"),"HpolancoAG.40")</f>
        <v>HpolancoAG.40</v>
      </c>
      <c r="L42" s="1">
        <v>159.0</v>
      </c>
      <c r="M42" s="77">
        <v>98.0</v>
      </c>
      <c r="N42" s="1" t="s">
        <v>182</v>
      </c>
      <c r="O42" s="1" t="s">
        <v>140</v>
      </c>
      <c r="P42" s="1" t="s">
        <v>184</v>
      </c>
      <c r="Q42" s="1" t="s">
        <v>142</v>
      </c>
      <c r="R42" s="1" t="s">
        <v>166</v>
      </c>
      <c r="S42" s="1" t="s">
        <v>271</v>
      </c>
      <c r="T42" s="1" t="s">
        <v>196</v>
      </c>
      <c r="U42" s="1" t="s">
        <v>169</v>
      </c>
      <c r="V42" s="1" t="s">
        <v>322</v>
      </c>
      <c r="W42" s="1" t="s">
        <v>323</v>
      </c>
      <c r="X42" s="78" t="s">
        <v>324</v>
      </c>
      <c r="Y42" s="77">
        <f t="shared" si="3"/>
        <v>62.5984252</v>
      </c>
      <c r="Z42" s="79">
        <f t="shared" si="4"/>
        <v>216.0530169</v>
      </c>
      <c r="AA42" s="80">
        <f t="shared" si="5"/>
        <v>39</v>
      </c>
      <c r="AB42" s="78" t="str">
        <f>VLOOKUP(AA42,'FITNESS TABLE'!$A$3:$C$67,3,FALSE)</f>
        <v>P</v>
      </c>
      <c r="AC42" s="78" t="str">
        <f t="shared" si="6"/>
        <v>REFUSE</v>
      </c>
    </row>
    <row r="43" ht="13.5" customHeight="1">
      <c r="A43" s="1">
        <v>41.0</v>
      </c>
      <c r="B43" s="73" t="str">
        <f t="shared" si="1"/>
        <v>SRA. LAURA OLIVIERA</v>
      </c>
      <c r="C43" s="1" t="s">
        <v>328</v>
      </c>
      <c r="D43" s="1" t="s">
        <v>329</v>
      </c>
      <c r="F43" s="1" t="s">
        <v>330</v>
      </c>
      <c r="H43" s="75">
        <v>27076.0</v>
      </c>
      <c r="I43" s="1" t="s">
        <v>152</v>
      </c>
      <c r="J43" s="76" t="str">
        <f t="shared" si="2"/>
        <v> </v>
      </c>
      <c r="K43" s="76" t="str">
        <f>IFERROR(__xludf.DUMMYFUNCTION("IF(V43&lt;&gt;""English"",ArrayFormula(left(split(D43,"" ""),1))&amp;LOWER(F43)&amp;X43&amp;"".""&amp;A43,"""")
"),"LolivieraAG.41")</f>
        <v>LolivieraAG.41</v>
      </c>
      <c r="L43" s="1">
        <v>154.0</v>
      </c>
      <c r="M43" s="77">
        <v>51.9</v>
      </c>
      <c r="N43" s="1" t="s">
        <v>164</v>
      </c>
      <c r="O43" s="1" t="s">
        <v>154</v>
      </c>
      <c r="P43" s="1" t="s">
        <v>165</v>
      </c>
      <c r="Q43" s="1" t="s">
        <v>200</v>
      </c>
      <c r="R43" s="1" t="s">
        <v>166</v>
      </c>
      <c r="S43" s="1" t="s">
        <v>331</v>
      </c>
      <c r="T43" s="1" t="s">
        <v>254</v>
      </c>
      <c r="U43" s="1" t="s">
        <v>146</v>
      </c>
      <c r="V43" s="1" t="s">
        <v>322</v>
      </c>
      <c r="W43" s="1" t="s">
        <v>323</v>
      </c>
      <c r="X43" s="78" t="s">
        <v>324</v>
      </c>
      <c r="Y43" s="77">
        <f t="shared" si="3"/>
        <v>60.62992126</v>
      </c>
      <c r="Z43" s="79">
        <f t="shared" si="4"/>
        <v>114.4199141</v>
      </c>
      <c r="AA43" s="80">
        <f t="shared" si="5"/>
        <v>22</v>
      </c>
      <c r="AB43" s="78" t="str">
        <f>VLOOKUP(AA43,'FITNESS TABLE'!$A$3:$C$67,3,FALSE)</f>
        <v>F</v>
      </c>
      <c r="AC43" s="78" t="str">
        <f t="shared" si="6"/>
        <v>ADMIT</v>
      </c>
    </row>
    <row r="44" ht="13.5" customHeight="1">
      <c r="A44" s="1">
        <v>42.0</v>
      </c>
      <c r="B44" s="73" t="str">
        <f t="shared" si="1"/>
        <v>SRA. AINHOA GARZA</v>
      </c>
      <c r="C44" s="1" t="s">
        <v>328</v>
      </c>
      <c r="D44" s="1" t="s">
        <v>332</v>
      </c>
      <c r="F44" s="1" t="s">
        <v>333</v>
      </c>
      <c r="H44" s="75">
        <v>32941.0</v>
      </c>
      <c r="I44" s="1" t="s">
        <v>239</v>
      </c>
      <c r="J44" s="76" t="str">
        <f t="shared" si="2"/>
        <v> </v>
      </c>
      <c r="K44" s="76" t="str">
        <f>IFERROR(__xludf.DUMMYFUNCTION("IF(V44&lt;&gt;""English"",ArrayFormula(left(split(D44,"" ""),1))&amp;LOWER(F44)&amp;X44&amp;"".""&amp;A44,"""")
"),"AgarzaES.42")</f>
        <v>AgarzaES.42</v>
      </c>
      <c r="L44" s="1">
        <v>185.0</v>
      </c>
      <c r="M44" s="77">
        <v>55.6</v>
      </c>
      <c r="N44" s="1" t="s">
        <v>153</v>
      </c>
      <c r="O44" s="1" t="s">
        <v>210</v>
      </c>
      <c r="P44" s="1" t="s">
        <v>155</v>
      </c>
      <c r="Q44" s="1" t="s">
        <v>156</v>
      </c>
      <c r="R44" s="1" t="s">
        <v>143</v>
      </c>
      <c r="S44" s="1" t="s">
        <v>334</v>
      </c>
      <c r="T44" s="1" t="s">
        <v>158</v>
      </c>
      <c r="U44" s="1" t="s">
        <v>146</v>
      </c>
      <c r="V44" s="1" t="s">
        <v>322</v>
      </c>
      <c r="W44" s="1" t="s">
        <v>335</v>
      </c>
      <c r="X44" s="78" t="s">
        <v>336</v>
      </c>
      <c r="Y44" s="77">
        <f t="shared" si="3"/>
        <v>72.83464567</v>
      </c>
      <c r="Z44" s="79">
        <f t="shared" si="4"/>
        <v>122.5770178</v>
      </c>
      <c r="AA44" s="80">
        <f t="shared" si="5"/>
        <v>16</v>
      </c>
      <c r="AB44" s="78" t="str">
        <f>VLOOKUP(AA44,'FITNESS TABLE'!$A$3:$C$67,3,FALSE)</f>
        <v>W</v>
      </c>
      <c r="AC44" s="78" t="str">
        <f t="shared" si="6"/>
        <v>POSTPONE</v>
      </c>
    </row>
    <row r="45" ht="13.5" customHeight="1">
      <c r="A45" s="1">
        <v>43.0</v>
      </c>
      <c r="B45" s="73" t="str">
        <f t="shared" si="1"/>
        <v>SRA. ISABEL BANDA</v>
      </c>
      <c r="C45" s="1" t="s">
        <v>328</v>
      </c>
      <c r="D45" s="1" t="s">
        <v>277</v>
      </c>
      <c r="F45" s="1" t="s">
        <v>337</v>
      </c>
      <c r="H45" s="75">
        <v>21927.0</v>
      </c>
      <c r="I45" s="1" t="s">
        <v>259</v>
      </c>
      <c r="J45" s="76" t="str">
        <f t="shared" si="2"/>
        <v> </v>
      </c>
      <c r="K45" s="76" t="str">
        <f>IFERROR(__xludf.DUMMYFUNCTION("IF(V45&lt;&gt;""English"",ArrayFormula(left(split(D45,"" ""),1))&amp;LOWER(F45)&amp;X45&amp;"".""&amp;A45,"""")
"),"IbandaES.43")</f>
        <v>IbandaES.43</v>
      </c>
      <c r="L45" s="1">
        <v>178.0</v>
      </c>
      <c r="M45" s="77">
        <v>102.3</v>
      </c>
      <c r="N45" s="1" t="s">
        <v>164</v>
      </c>
      <c r="O45" s="1" t="s">
        <v>210</v>
      </c>
      <c r="P45" s="1" t="s">
        <v>165</v>
      </c>
      <c r="Q45" s="1" t="s">
        <v>153</v>
      </c>
      <c r="R45" s="1" t="s">
        <v>166</v>
      </c>
      <c r="S45" s="1" t="s">
        <v>274</v>
      </c>
      <c r="T45" s="1" t="s">
        <v>186</v>
      </c>
      <c r="U45" s="1" t="s">
        <v>146</v>
      </c>
      <c r="V45" s="1" t="s">
        <v>322</v>
      </c>
      <c r="W45" s="1" t="s">
        <v>335</v>
      </c>
      <c r="X45" s="78" t="s">
        <v>336</v>
      </c>
      <c r="Y45" s="77">
        <f t="shared" si="3"/>
        <v>70.07874016</v>
      </c>
      <c r="Z45" s="79">
        <f t="shared" si="4"/>
        <v>225.5328942</v>
      </c>
      <c r="AA45" s="80">
        <f t="shared" si="5"/>
        <v>32</v>
      </c>
      <c r="AB45" s="78" t="str">
        <f>VLOOKUP(AA45,'FITNESS TABLE'!$A$3:$C$67,3,FALSE)</f>
        <v>P</v>
      </c>
      <c r="AC45" s="78" t="str">
        <f t="shared" si="6"/>
        <v>REFUSE</v>
      </c>
    </row>
    <row r="46" ht="13.5" customHeight="1">
      <c r="A46" s="1">
        <v>44.0</v>
      </c>
      <c r="B46" s="73" t="str">
        <f t="shared" si="1"/>
        <v>SRA. CAROLOTA MATEOS</v>
      </c>
      <c r="C46" s="1" t="s">
        <v>328</v>
      </c>
      <c r="D46" s="1" t="s">
        <v>338</v>
      </c>
      <c r="F46" s="1" t="s">
        <v>339</v>
      </c>
      <c r="H46" s="75">
        <v>23952.0</v>
      </c>
      <c r="I46" s="1" t="s">
        <v>194</v>
      </c>
      <c r="J46" s="76" t="str">
        <f t="shared" si="2"/>
        <v> </v>
      </c>
      <c r="K46" s="76" t="str">
        <f>IFERROR(__xludf.DUMMYFUNCTION("IF(V46&lt;&gt;""English"",ArrayFormula(left(split(D46,"" ""),1))&amp;LOWER(F46)&amp;X46&amp;"".""&amp;A46,"""")
"),"CmateosES.44")</f>
        <v>CmateosES.44</v>
      </c>
      <c r="L46" s="1">
        <v>187.0</v>
      </c>
      <c r="M46" s="77">
        <v>58.8</v>
      </c>
      <c r="N46" s="1" t="s">
        <v>229</v>
      </c>
      <c r="O46" s="1" t="s">
        <v>154</v>
      </c>
      <c r="P46" s="1" t="s">
        <v>230</v>
      </c>
      <c r="Q46" s="1" t="s">
        <v>153</v>
      </c>
      <c r="R46" s="1" t="s">
        <v>166</v>
      </c>
      <c r="S46" s="1" t="s">
        <v>331</v>
      </c>
      <c r="T46" s="1" t="s">
        <v>261</v>
      </c>
      <c r="U46" s="1" t="s">
        <v>146</v>
      </c>
      <c r="V46" s="1" t="s">
        <v>322</v>
      </c>
      <c r="W46" s="1" t="s">
        <v>335</v>
      </c>
      <c r="X46" s="78" t="s">
        <v>336</v>
      </c>
      <c r="Y46" s="77">
        <f t="shared" si="3"/>
        <v>73.62204724</v>
      </c>
      <c r="Z46" s="79">
        <f t="shared" si="4"/>
        <v>129.6318102</v>
      </c>
      <c r="AA46" s="80">
        <f t="shared" si="5"/>
        <v>17</v>
      </c>
      <c r="AB46" s="78" t="str">
        <f>VLOOKUP(AA46,'FITNESS TABLE'!$A$3:$C$67,3,FALSE)</f>
        <v>W</v>
      </c>
      <c r="AC46" s="78" t="str">
        <f t="shared" si="6"/>
        <v>POSTPONE</v>
      </c>
    </row>
    <row r="47" ht="13.5" customHeight="1">
      <c r="A47" s="1">
        <v>45.0</v>
      </c>
      <c r="B47" s="73" t="str">
        <f t="shared" si="1"/>
        <v>MW. ELIZE PRINS</v>
      </c>
      <c r="C47" s="1" t="s">
        <v>340</v>
      </c>
      <c r="D47" s="1" t="s">
        <v>341</v>
      </c>
      <c r="F47" s="1" t="s">
        <v>342</v>
      </c>
      <c r="H47" s="75">
        <v>22044.0</v>
      </c>
      <c r="I47" s="1" t="s">
        <v>175</v>
      </c>
      <c r="J47" s="76" t="str">
        <f t="shared" si="2"/>
        <v> </v>
      </c>
      <c r="K47" s="76" t="str">
        <f>IFERROR(__xludf.DUMMYFUNCTION("IF(V47&lt;&gt;""English"",ArrayFormula(left(split(D47,"" ""),1))&amp;LOWER(F47)&amp;X47&amp;"".""&amp;A47,"""")
"),"EprinsDU.45")</f>
        <v>EprinsDU.45</v>
      </c>
      <c r="L47" s="1">
        <v>160.0</v>
      </c>
      <c r="M47" s="77">
        <v>63.8</v>
      </c>
      <c r="N47" s="1" t="s">
        <v>182</v>
      </c>
      <c r="O47" s="1" t="s">
        <v>210</v>
      </c>
      <c r="P47" s="1" t="s">
        <v>184</v>
      </c>
      <c r="Q47" s="1" t="s">
        <v>153</v>
      </c>
      <c r="R47" s="1" t="s">
        <v>143</v>
      </c>
      <c r="S47" s="1" t="s">
        <v>343</v>
      </c>
      <c r="T47" s="1" t="s">
        <v>344</v>
      </c>
      <c r="U47" s="1" t="s">
        <v>146</v>
      </c>
      <c r="V47" s="1" t="s">
        <v>345</v>
      </c>
      <c r="W47" s="1" t="s">
        <v>346</v>
      </c>
      <c r="X47" s="78" t="s">
        <v>347</v>
      </c>
      <c r="Y47" s="77">
        <f t="shared" si="3"/>
        <v>62.99212598</v>
      </c>
      <c r="Z47" s="79">
        <f t="shared" si="4"/>
        <v>140.6549233</v>
      </c>
      <c r="AA47" s="80">
        <f t="shared" si="5"/>
        <v>25</v>
      </c>
      <c r="AB47" s="78" t="str">
        <f>VLOOKUP(AA47,'FITNESS TABLE'!$A$3:$C$67,3,FALSE)</f>
        <v>U</v>
      </c>
      <c r="AC47" s="78" t="str">
        <f t="shared" si="6"/>
        <v>EXAMINE</v>
      </c>
    </row>
    <row r="48" ht="13.5" customHeight="1">
      <c r="A48" s="1">
        <v>46.0</v>
      </c>
      <c r="B48" s="73" t="str">
        <f t="shared" si="1"/>
        <v>DHR. RYAN PHAM</v>
      </c>
      <c r="C48" s="1" t="s">
        <v>348</v>
      </c>
      <c r="D48" s="1" t="s">
        <v>349</v>
      </c>
      <c r="F48" s="1" t="s">
        <v>350</v>
      </c>
      <c r="H48" s="75">
        <v>26940.0</v>
      </c>
      <c r="I48" s="1" t="s">
        <v>138</v>
      </c>
      <c r="J48" s="76" t="str">
        <f t="shared" si="2"/>
        <v> </v>
      </c>
      <c r="K48" s="76" t="str">
        <f>IFERROR(__xludf.DUMMYFUNCTION("IF(V48&lt;&gt;""English"",ArrayFormula(left(split(D48,"" ""),1))&amp;LOWER(F48)&amp;X48&amp;"".""&amp;A48,"""")
"),"RphamDU.46")</f>
        <v>RphamDU.46</v>
      </c>
      <c r="L48" s="1">
        <v>172.0</v>
      </c>
      <c r="M48" s="77">
        <v>98.6</v>
      </c>
      <c r="N48" s="1" t="s">
        <v>164</v>
      </c>
      <c r="O48" s="1" t="s">
        <v>279</v>
      </c>
      <c r="P48" s="1" t="s">
        <v>165</v>
      </c>
      <c r="Q48" s="1" t="s">
        <v>200</v>
      </c>
      <c r="R48" s="1" t="s">
        <v>166</v>
      </c>
      <c r="S48" s="1" t="s">
        <v>271</v>
      </c>
      <c r="T48" s="1" t="s">
        <v>351</v>
      </c>
      <c r="U48" s="1" t="s">
        <v>169</v>
      </c>
      <c r="V48" s="1" t="s">
        <v>345</v>
      </c>
      <c r="W48" s="1" t="s">
        <v>346</v>
      </c>
      <c r="X48" s="78" t="s">
        <v>347</v>
      </c>
      <c r="Y48" s="77">
        <f t="shared" si="3"/>
        <v>67.71653543</v>
      </c>
      <c r="Z48" s="79">
        <f t="shared" si="4"/>
        <v>217.3757905</v>
      </c>
      <c r="AA48" s="80">
        <f t="shared" si="5"/>
        <v>33</v>
      </c>
      <c r="AB48" s="78" t="str">
        <f>VLOOKUP(AA48,'FITNESS TABLE'!$A$3:$C$67,3,FALSE)</f>
        <v>P</v>
      </c>
      <c r="AC48" s="78" t="str">
        <f t="shared" si="6"/>
        <v>REFUSE</v>
      </c>
    </row>
    <row r="49" ht="13.5" customHeight="1">
      <c r="A49" s="1">
        <v>47.0</v>
      </c>
      <c r="B49" s="73" t="str">
        <f t="shared" si="1"/>
        <v>MW ELISE ROTTEVEEL</v>
      </c>
      <c r="C49" s="1" t="s">
        <v>352</v>
      </c>
      <c r="D49" s="1" t="s">
        <v>353</v>
      </c>
      <c r="F49" s="1" t="s">
        <v>354</v>
      </c>
      <c r="H49" s="75">
        <v>24936.0</v>
      </c>
      <c r="I49" s="1" t="s">
        <v>267</v>
      </c>
      <c r="J49" s="76" t="str">
        <f t="shared" si="2"/>
        <v> </v>
      </c>
      <c r="K49" s="76" t="str">
        <f>IFERROR(__xludf.DUMMYFUNCTION("IF(V49&lt;&gt;""English"",ArrayFormula(left(split(D49,"" ""),1))&amp;LOWER(F49)&amp;X49&amp;"".""&amp;A49,"""")
"),"ErotteveelDU.47")</f>
        <v>ErotteveelDU.47</v>
      </c>
      <c r="L49" s="1">
        <v>184.0</v>
      </c>
      <c r="M49" s="77">
        <v>61.8</v>
      </c>
      <c r="N49" s="1" t="s">
        <v>229</v>
      </c>
      <c r="O49" s="1" t="s">
        <v>154</v>
      </c>
      <c r="P49" s="1" t="s">
        <v>230</v>
      </c>
      <c r="Q49" s="1" t="s">
        <v>153</v>
      </c>
      <c r="R49" s="1" t="s">
        <v>166</v>
      </c>
      <c r="S49" s="1" t="s">
        <v>271</v>
      </c>
      <c r="T49" s="1" t="s">
        <v>355</v>
      </c>
      <c r="U49" s="1" t="s">
        <v>146</v>
      </c>
      <c r="V49" s="1" t="s">
        <v>345</v>
      </c>
      <c r="W49" s="1" t="s">
        <v>346</v>
      </c>
      <c r="X49" s="78" t="s">
        <v>347</v>
      </c>
      <c r="Y49" s="77">
        <f t="shared" si="3"/>
        <v>72.44094488</v>
      </c>
      <c r="Z49" s="79">
        <f t="shared" si="4"/>
        <v>136.245678</v>
      </c>
      <c r="AA49" s="80">
        <f t="shared" si="5"/>
        <v>18</v>
      </c>
      <c r="AB49" s="78" t="str">
        <f>VLOOKUP(AA49,'FITNESS TABLE'!$A$3:$C$67,3,FALSE)</f>
        <v>W</v>
      </c>
      <c r="AC49" s="78" t="str">
        <f t="shared" si="6"/>
        <v>POSTPONE</v>
      </c>
    </row>
    <row r="50" ht="13.5" customHeight="1">
      <c r="A50" s="1">
        <v>48.0</v>
      </c>
      <c r="B50" s="73" t="str">
        <f t="shared" si="1"/>
        <v>FRU. MIRJAM SODERBERG</v>
      </c>
      <c r="C50" s="1" t="s">
        <v>356</v>
      </c>
      <c r="D50" s="1" t="s">
        <v>357</v>
      </c>
      <c r="F50" s="1" t="s">
        <v>358</v>
      </c>
      <c r="H50" s="75">
        <v>35567.0</v>
      </c>
      <c r="I50" s="1" t="s">
        <v>175</v>
      </c>
      <c r="J50" s="76" t="str">
        <f t="shared" si="2"/>
        <v> </v>
      </c>
      <c r="K50" s="76" t="str">
        <f>IFERROR(__xludf.DUMMYFUNCTION("IF(V50&lt;&gt;""English"",ArrayFormula(left(split(D50,"" ""),1))&amp;LOWER(F50)&amp;X50&amp;"".""&amp;A50,"""")
"),"MsoderbergSV.48")</f>
        <v>MsoderbergSV.48</v>
      </c>
      <c r="L50" s="1">
        <v>158.0</v>
      </c>
      <c r="M50" s="77">
        <v>50.0</v>
      </c>
      <c r="N50" s="1" t="s">
        <v>164</v>
      </c>
      <c r="O50" s="1" t="s">
        <v>210</v>
      </c>
      <c r="P50" s="1" t="s">
        <v>165</v>
      </c>
      <c r="Q50" s="1" t="s">
        <v>153</v>
      </c>
      <c r="R50" s="1" t="s">
        <v>166</v>
      </c>
      <c r="S50" s="1" t="s">
        <v>167</v>
      </c>
      <c r="T50" s="1" t="s">
        <v>261</v>
      </c>
      <c r="U50" s="1" t="s">
        <v>146</v>
      </c>
      <c r="V50" s="1" t="s">
        <v>359</v>
      </c>
      <c r="W50" s="1" t="s">
        <v>360</v>
      </c>
      <c r="X50" s="78" t="s">
        <v>361</v>
      </c>
      <c r="Y50" s="77">
        <f t="shared" si="3"/>
        <v>62.20472441</v>
      </c>
      <c r="Z50" s="79">
        <f t="shared" si="4"/>
        <v>110.2311311</v>
      </c>
      <c r="AA50" s="80">
        <f t="shared" si="5"/>
        <v>20</v>
      </c>
      <c r="AB50" s="78" t="str">
        <f>VLOOKUP(AA50,'FITNESS TABLE'!$A$3:$C$67,3,FALSE)</f>
        <v>F</v>
      </c>
      <c r="AC50" s="78" t="str">
        <f t="shared" si="6"/>
        <v>ADMIT</v>
      </c>
    </row>
    <row r="51" ht="13.5" customHeight="1">
      <c r="A51" s="1">
        <v>49.0</v>
      </c>
      <c r="B51" s="73" t="str">
        <f t="shared" si="1"/>
        <v>H. BERNDT PALSSON</v>
      </c>
      <c r="C51" s="1" t="s">
        <v>362</v>
      </c>
      <c r="D51" s="1" t="s">
        <v>363</v>
      </c>
      <c r="F51" s="1" t="s">
        <v>364</v>
      </c>
      <c r="H51" s="75">
        <v>31832.0</v>
      </c>
      <c r="I51" s="1" t="s">
        <v>239</v>
      </c>
      <c r="J51" s="76" t="str">
        <f t="shared" si="2"/>
        <v> </v>
      </c>
      <c r="K51" s="76" t="str">
        <f>IFERROR(__xludf.DUMMYFUNCTION("IF(V51&lt;&gt;""English"",ArrayFormula(left(split(D51,"" ""),1))&amp;LOWER(F51)&amp;X51&amp;"".""&amp;A51,"""")
"),"BpalssonSV.49")</f>
        <v>BpalssonSV.49</v>
      </c>
      <c r="L51" s="1">
        <v>200.0</v>
      </c>
      <c r="M51" s="77">
        <v>45.9</v>
      </c>
      <c r="N51" s="1" t="s">
        <v>182</v>
      </c>
      <c r="O51" s="1" t="s">
        <v>140</v>
      </c>
      <c r="P51" s="1" t="s">
        <v>184</v>
      </c>
      <c r="Q51" s="1" t="s">
        <v>153</v>
      </c>
      <c r="R51" s="1" t="s">
        <v>166</v>
      </c>
      <c r="S51" s="1" t="s">
        <v>365</v>
      </c>
      <c r="T51" s="1" t="s">
        <v>158</v>
      </c>
      <c r="U51" s="1" t="s">
        <v>169</v>
      </c>
      <c r="V51" s="1" t="s">
        <v>359</v>
      </c>
      <c r="W51" s="1" t="s">
        <v>360</v>
      </c>
      <c r="X51" s="78" t="s">
        <v>361</v>
      </c>
      <c r="Y51" s="77">
        <f t="shared" si="3"/>
        <v>78.74015748</v>
      </c>
      <c r="Z51" s="79">
        <f t="shared" si="4"/>
        <v>101.1921783</v>
      </c>
      <c r="AA51" s="80">
        <f t="shared" si="5"/>
        <v>11</v>
      </c>
      <c r="AB51" s="78" t="str">
        <f>VLOOKUP(AA51,'FITNESS TABLE'!$A$3:$C$67,3,FALSE)</f>
        <v>W</v>
      </c>
      <c r="AC51" s="78" t="str">
        <f t="shared" si="6"/>
        <v>POSTPONE</v>
      </c>
    </row>
    <row r="52" ht="13.5" customHeight="1">
      <c r="A52" s="1">
        <v>50.0</v>
      </c>
      <c r="B52" s="73" t="str">
        <f t="shared" si="1"/>
        <v>SR. ADRIANO SOBRINHO</v>
      </c>
      <c r="C52" s="1" t="s">
        <v>159</v>
      </c>
      <c r="D52" s="1" t="s">
        <v>366</v>
      </c>
      <c r="E52" s="1" t="s">
        <v>367</v>
      </c>
      <c r="F52" s="1" t="s">
        <v>368</v>
      </c>
      <c r="H52" s="75">
        <v>34178.0</v>
      </c>
      <c r="I52" s="1" t="s">
        <v>194</v>
      </c>
      <c r="J52" s="76" t="str">
        <f t="shared" si="2"/>
        <v> </v>
      </c>
      <c r="K52" s="76" t="str">
        <f>IFERROR(__xludf.DUMMYFUNCTION("IF(V52&lt;&gt;""English"",ArrayFormula(left(split(D52,"" ""),1))&amp;LOWER(F52)&amp;X52&amp;"".""&amp;A52,"""")
"),"AsobrinhoBR.50")</f>
        <v>AsobrinhoBR.50</v>
      </c>
      <c r="L52" s="1">
        <v>203.0</v>
      </c>
      <c r="M52" s="77">
        <v>92.5</v>
      </c>
      <c r="N52" s="1" t="s">
        <v>139</v>
      </c>
      <c r="O52" s="1" t="s">
        <v>199</v>
      </c>
      <c r="P52" s="1" t="s">
        <v>141</v>
      </c>
      <c r="Q52" s="1" t="s">
        <v>156</v>
      </c>
      <c r="R52" s="1" t="s">
        <v>143</v>
      </c>
      <c r="S52" s="1" t="s">
        <v>369</v>
      </c>
      <c r="T52" s="1" t="s">
        <v>216</v>
      </c>
      <c r="U52" s="1" t="s">
        <v>169</v>
      </c>
      <c r="V52" s="1" t="s">
        <v>170</v>
      </c>
      <c r="W52" s="1" t="s">
        <v>171</v>
      </c>
      <c r="X52" s="81" t="s">
        <v>172</v>
      </c>
      <c r="Y52" s="77">
        <f t="shared" si="3"/>
        <v>79.92125984</v>
      </c>
      <c r="Z52" s="79">
        <f t="shared" si="4"/>
        <v>203.9275925</v>
      </c>
      <c r="AA52" s="80">
        <f t="shared" si="5"/>
        <v>22</v>
      </c>
      <c r="AB52" s="78" t="str">
        <f>VLOOKUP(AA52,'FITNESS TABLE'!$A$3:$C$67,3,FALSE)</f>
        <v>F</v>
      </c>
      <c r="AC52" s="78" t="str">
        <f t="shared" si="6"/>
        <v>ADMIT</v>
      </c>
    </row>
    <row r="53" ht="13.5" customHeight="1">
      <c r="A53" s="1"/>
      <c r="B53" s="82"/>
      <c r="H53" s="75"/>
      <c r="J53" s="83"/>
      <c r="K53" s="83"/>
      <c r="M53" s="77"/>
      <c r="X53" s="78"/>
      <c r="Y53" s="84"/>
      <c r="Z53" s="85"/>
      <c r="AA53" s="79"/>
    </row>
    <row r="54" ht="13.5" customHeight="1">
      <c r="A54" s="1"/>
      <c r="B54" s="82"/>
      <c r="H54" s="75"/>
      <c r="J54" s="83"/>
      <c r="K54" s="83"/>
      <c r="M54" s="77"/>
      <c r="X54" s="78"/>
      <c r="Y54" s="84"/>
      <c r="Z54" s="85"/>
      <c r="AA54" s="79"/>
    </row>
    <row r="55" ht="13.5" customHeight="1">
      <c r="A55" s="1"/>
      <c r="B55" s="82"/>
      <c r="H55" s="75"/>
      <c r="J55" s="83"/>
      <c r="K55" s="83"/>
      <c r="M55" s="77"/>
      <c r="X55" s="78"/>
      <c r="Y55" s="84"/>
      <c r="Z55" s="85"/>
      <c r="AA55" s="79"/>
    </row>
    <row r="56" ht="13.5" customHeight="1">
      <c r="A56" s="1"/>
      <c r="B56" s="82"/>
      <c r="H56" s="75"/>
      <c r="J56" s="83"/>
      <c r="K56" s="83"/>
      <c r="M56" s="77"/>
      <c r="X56" s="78"/>
      <c r="Y56" s="84"/>
      <c r="Z56" s="85"/>
      <c r="AA56" s="79"/>
    </row>
    <row r="57" ht="13.5" customHeight="1">
      <c r="A57" s="1"/>
      <c r="B57" s="82"/>
      <c r="H57" s="75"/>
      <c r="J57" s="83"/>
      <c r="K57" s="83"/>
      <c r="M57" s="77"/>
      <c r="X57" s="78"/>
      <c r="Y57" s="84"/>
      <c r="Z57" s="85"/>
      <c r="AA57" s="79"/>
    </row>
    <row r="58" ht="13.5" customHeight="1">
      <c r="A58" s="1"/>
      <c r="B58" s="82"/>
      <c r="H58" s="75"/>
      <c r="J58" s="83"/>
      <c r="K58" s="83"/>
      <c r="M58" s="77"/>
      <c r="X58" s="78"/>
      <c r="Y58" s="84"/>
      <c r="Z58" s="85"/>
      <c r="AA58" s="79"/>
    </row>
    <row r="59" ht="13.5" customHeight="1">
      <c r="A59" s="1"/>
      <c r="B59" s="82"/>
      <c r="H59" s="75"/>
      <c r="J59" s="83"/>
      <c r="K59" s="83"/>
      <c r="M59" s="77"/>
      <c r="X59" s="78"/>
      <c r="Y59" s="84"/>
      <c r="Z59" s="85"/>
      <c r="AA59" s="79"/>
    </row>
    <row r="60" ht="13.5" customHeight="1">
      <c r="A60" s="1"/>
      <c r="B60" s="82"/>
      <c r="H60" s="75"/>
      <c r="J60" s="83"/>
      <c r="K60" s="83"/>
      <c r="M60" s="77"/>
      <c r="X60" s="78"/>
      <c r="Y60" s="84"/>
      <c r="Z60" s="85"/>
      <c r="AA60" s="79"/>
    </row>
    <row r="61" ht="13.5" customHeight="1">
      <c r="A61" s="1"/>
      <c r="B61" s="82"/>
      <c r="H61" s="75"/>
      <c r="J61" s="83"/>
      <c r="K61" s="83"/>
      <c r="M61" s="77"/>
      <c r="X61" s="78"/>
      <c r="Y61" s="84"/>
      <c r="Z61" s="85"/>
      <c r="AA61" s="79"/>
    </row>
    <row r="62" ht="13.5" customHeight="1">
      <c r="A62" s="1"/>
      <c r="B62" s="82"/>
      <c r="H62" s="75"/>
      <c r="J62" s="83"/>
      <c r="K62" s="83"/>
      <c r="M62" s="77"/>
      <c r="X62" s="78"/>
      <c r="Y62" s="84"/>
      <c r="Z62" s="85"/>
      <c r="AA62" s="79"/>
    </row>
    <row r="63" ht="13.5" customHeight="1">
      <c r="A63" s="1"/>
      <c r="B63" s="82"/>
      <c r="H63" s="75"/>
      <c r="J63" s="83"/>
      <c r="K63" s="83"/>
      <c r="M63" s="77"/>
      <c r="X63" s="78"/>
      <c r="Y63" s="84"/>
      <c r="Z63" s="85"/>
      <c r="AA63" s="79"/>
    </row>
    <row r="64" ht="13.5" customHeight="1">
      <c r="A64" s="1"/>
      <c r="B64" s="82"/>
      <c r="H64" s="75"/>
      <c r="J64" s="83"/>
      <c r="K64" s="83"/>
      <c r="M64" s="77"/>
      <c r="X64" s="78"/>
      <c r="Y64" s="84"/>
      <c r="Z64" s="85"/>
      <c r="AA64" s="79"/>
    </row>
    <row r="65" ht="13.5" customHeight="1">
      <c r="A65" s="1"/>
      <c r="B65" s="82"/>
      <c r="H65" s="75"/>
      <c r="J65" s="83"/>
      <c r="K65" s="83"/>
      <c r="M65" s="77"/>
      <c r="X65" s="78"/>
      <c r="Y65" s="84"/>
      <c r="Z65" s="85"/>
      <c r="AA65" s="79"/>
    </row>
    <row r="66" ht="13.5" customHeight="1">
      <c r="A66" s="1"/>
      <c r="B66" s="82"/>
      <c r="H66" s="75"/>
      <c r="J66" s="83"/>
      <c r="K66" s="83"/>
      <c r="M66" s="77"/>
      <c r="X66" s="78"/>
      <c r="Y66" s="84"/>
      <c r="Z66" s="85"/>
      <c r="AA66" s="79"/>
    </row>
    <row r="67" ht="13.5" customHeight="1">
      <c r="A67" s="1"/>
      <c r="B67" s="82"/>
      <c r="H67" s="75"/>
      <c r="J67" s="83"/>
      <c r="K67" s="83"/>
      <c r="M67" s="77"/>
      <c r="X67" s="78"/>
      <c r="Y67" s="84"/>
      <c r="Z67" s="85"/>
      <c r="AA67" s="79"/>
    </row>
    <row r="68" ht="13.5" customHeight="1">
      <c r="A68" s="1"/>
      <c r="B68" s="82"/>
      <c r="H68" s="75"/>
      <c r="J68" s="83"/>
      <c r="K68" s="83"/>
      <c r="M68" s="77"/>
      <c r="X68" s="78"/>
      <c r="Y68" s="84"/>
      <c r="Z68" s="85"/>
      <c r="AA68" s="79"/>
    </row>
    <row r="69" ht="13.5" customHeight="1">
      <c r="A69" s="1"/>
      <c r="B69" s="82"/>
      <c r="H69" s="75"/>
      <c r="J69" s="83"/>
      <c r="K69" s="83"/>
      <c r="M69" s="77"/>
      <c r="X69" s="78"/>
      <c r="Y69" s="84"/>
      <c r="Z69" s="85"/>
      <c r="AA69" s="79"/>
    </row>
    <row r="70" ht="13.5" customHeight="1">
      <c r="A70" s="1"/>
      <c r="B70" s="82"/>
      <c r="H70" s="75"/>
      <c r="J70" s="83"/>
      <c r="K70" s="83"/>
      <c r="M70" s="77"/>
      <c r="X70" s="78"/>
      <c r="Y70" s="84"/>
      <c r="Z70" s="85"/>
      <c r="AA70" s="79"/>
    </row>
    <row r="71" ht="13.5" customHeight="1">
      <c r="A71" s="1"/>
      <c r="B71" s="82"/>
      <c r="H71" s="75"/>
      <c r="J71" s="83"/>
      <c r="K71" s="83"/>
      <c r="M71" s="77"/>
      <c r="X71" s="78"/>
      <c r="Y71" s="84"/>
      <c r="Z71" s="85"/>
      <c r="AA71" s="79"/>
    </row>
    <row r="72" ht="13.5" customHeight="1">
      <c r="A72" s="1"/>
      <c r="B72" s="82"/>
      <c r="H72" s="75"/>
      <c r="J72" s="83"/>
      <c r="K72" s="83"/>
      <c r="M72" s="77"/>
      <c r="X72" s="78"/>
      <c r="Y72" s="84"/>
      <c r="Z72" s="85"/>
      <c r="AA72" s="79"/>
    </row>
    <row r="73" ht="13.5" customHeight="1">
      <c r="A73" s="1"/>
      <c r="B73" s="82"/>
      <c r="H73" s="75"/>
      <c r="J73" s="83"/>
      <c r="K73" s="83"/>
      <c r="M73" s="77"/>
      <c r="X73" s="78"/>
      <c r="Y73" s="84"/>
      <c r="Z73" s="85"/>
      <c r="AA73" s="79"/>
    </row>
    <row r="74" ht="13.5" customHeight="1">
      <c r="A74" s="1"/>
      <c r="B74" s="82"/>
      <c r="H74" s="75"/>
      <c r="J74" s="83"/>
      <c r="K74" s="83"/>
      <c r="M74" s="77"/>
      <c r="X74" s="78"/>
      <c r="Y74" s="84"/>
      <c r="Z74" s="85"/>
      <c r="AA74" s="79"/>
    </row>
    <row r="75" ht="13.5" customHeight="1">
      <c r="A75" s="1"/>
      <c r="B75" s="82"/>
      <c r="H75" s="75"/>
      <c r="J75" s="83"/>
      <c r="K75" s="83"/>
      <c r="M75" s="77"/>
      <c r="X75" s="78"/>
      <c r="Y75" s="84"/>
      <c r="Z75" s="85"/>
      <c r="AA75" s="79"/>
    </row>
    <row r="76" ht="13.5" customHeight="1">
      <c r="A76" s="1"/>
      <c r="B76" s="82"/>
      <c r="H76" s="75"/>
      <c r="J76" s="83"/>
      <c r="K76" s="83"/>
      <c r="M76" s="77"/>
      <c r="X76" s="78"/>
      <c r="Y76" s="84"/>
      <c r="Z76" s="85"/>
      <c r="AA76" s="79"/>
    </row>
    <row r="77" ht="13.5" customHeight="1">
      <c r="A77" s="1"/>
      <c r="B77" s="82"/>
      <c r="H77" s="75"/>
      <c r="J77" s="83"/>
      <c r="K77" s="83"/>
      <c r="M77" s="77"/>
      <c r="X77" s="78"/>
      <c r="Y77" s="84"/>
      <c r="Z77" s="85"/>
      <c r="AA77" s="79"/>
    </row>
    <row r="78" ht="13.5" customHeight="1">
      <c r="A78" s="1"/>
      <c r="B78" s="82"/>
      <c r="H78" s="75"/>
      <c r="J78" s="83"/>
      <c r="K78" s="83"/>
      <c r="M78" s="77"/>
      <c r="X78" s="78"/>
      <c r="Y78" s="84"/>
      <c r="Z78" s="85"/>
      <c r="AA78" s="79"/>
    </row>
    <row r="79" ht="13.5" customHeight="1">
      <c r="A79" s="1"/>
      <c r="B79" s="82"/>
      <c r="H79" s="75"/>
      <c r="J79" s="83"/>
      <c r="K79" s="83"/>
      <c r="M79" s="77"/>
      <c r="X79" s="78"/>
      <c r="Y79" s="84"/>
      <c r="Z79" s="85"/>
      <c r="AA79" s="79"/>
    </row>
    <row r="80" ht="13.5" customHeight="1">
      <c r="A80" s="1"/>
      <c r="B80" s="82"/>
      <c r="H80" s="75"/>
      <c r="J80" s="83"/>
      <c r="K80" s="83"/>
      <c r="M80" s="77"/>
      <c r="X80" s="78"/>
      <c r="Y80" s="84"/>
      <c r="Z80" s="85"/>
      <c r="AA80" s="79"/>
    </row>
    <row r="81" ht="13.5" customHeight="1">
      <c r="A81" s="1"/>
      <c r="B81" s="82"/>
      <c r="H81" s="75"/>
      <c r="J81" s="83"/>
      <c r="K81" s="83"/>
      <c r="M81" s="77"/>
      <c r="X81" s="78"/>
      <c r="Y81" s="84"/>
      <c r="Z81" s="85"/>
      <c r="AA81" s="79"/>
    </row>
    <row r="82" ht="13.5" customHeight="1">
      <c r="A82" s="1"/>
      <c r="B82" s="82"/>
      <c r="H82" s="75"/>
      <c r="J82" s="83"/>
      <c r="K82" s="83"/>
      <c r="M82" s="77"/>
      <c r="X82" s="78"/>
      <c r="Y82" s="84"/>
      <c r="Z82" s="85"/>
      <c r="AA82" s="79"/>
    </row>
    <row r="83" ht="13.5" customHeight="1">
      <c r="A83" s="1"/>
      <c r="B83" s="82"/>
      <c r="H83" s="75"/>
      <c r="J83" s="83"/>
      <c r="K83" s="83"/>
      <c r="M83" s="77"/>
      <c r="X83" s="78"/>
      <c r="Y83" s="84"/>
      <c r="Z83" s="85"/>
      <c r="AA83" s="79"/>
    </row>
    <row r="84" ht="13.5" customHeight="1">
      <c r="A84" s="1"/>
      <c r="B84" s="82"/>
      <c r="H84" s="75"/>
      <c r="J84" s="83"/>
      <c r="K84" s="83"/>
      <c r="M84" s="77"/>
      <c r="X84" s="78"/>
      <c r="Y84" s="84"/>
      <c r="Z84" s="85"/>
      <c r="AA84" s="79"/>
    </row>
    <row r="85" ht="13.5" customHeight="1">
      <c r="A85" s="1"/>
      <c r="B85" s="82"/>
      <c r="H85" s="75"/>
      <c r="J85" s="83"/>
      <c r="K85" s="83"/>
      <c r="M85" s="77"/>
      <c r="X85" s="78"/>
      <c r="Y85" s="84"/>
      <c r="Z85" s="85"/>
      <c r="AA85" s="79"/>
    </row>
    <row r="86" ht="13.5" customHeight="1">
      <c r="A86" s="1"/>
      <c r="B86" s="82"/>
      <c r="H86" s="75"/>
      <c r="J86" s="83"/>
      <c r="K86" s="83"/>
      <c r="M86" s="77"/>
      <c r="X86" s="78"/>
      <c r="Y86" s="84"/>
      <c r="Z86" s="85"/>
      <c r="AA86" s="79"/>
    </row>
    <row r="87" ht="13.5" customHeight="1">
      <c r="A87" s="1"/>
      <c r="B87" s="82"/>
      <c r="H87" s="75"/>
      <c r="J87" s="83"/>
      <c r="K87" s="83"/>
      <c r="M87" s="77"/>
      <c r="X87" s="78"/>
      <c r="Y87" s="84"/>
      <c r="Z87" s="85"/>
      <c r="AA87" s="79"/>
    </row>
    <row r="88" ht="13.5" customHeight="1">
      <c r="A88" s="1"/>
      <c r="B88" s="82"/>
      <c r="H88" s="75"/>
      <c r="J88" s="83"/>
      <c r="K88" s="83"/>
      <c r="M88" s="77"/>
      <c r="X88" s="78"/>
      <c r="Y88" s="84"/>
      <c r="Z88" s="85"/>
      <c r="AA88" s="79"/>
    </row>
    <row r="89" ht="13.5" customHeight="1">
      <c r="A89" s="1"/>
      <c r="B89" s="82"/>
      <c r="H89" s="75"/>
      <c r="J89" s="83"/>
      <c r="K89" s="83"/>
      <c r="M89" s="77"/>
      <c r="X89" s="78"/>
      <c r="Y89" s="84"/>
      <c r="Z89" s="85"/>
      <c r="AA89" s="79"/>
    </row>
    <row r="90" ht="13.5" customHeight="1">
      <c r="A90" s="1"/>
      <c r="B90" s="82"/>
      <c r="H90" s="75"/>
      <c r="J90" s="83"/>
      <c r="K90" s="83"/>
      <c r="M90" s="77"/>
      <c r="X90" s="78"/>
      <c r="Y90" s="84"/>
      <c r="Z90" s="85"/>
      <c r="AA90" s="79"/>
    </row>
    <row r="91" ht="13.5" customHeight="1">
      <c r="A91" s="1"/>
      <c r="B91" s="82"/>
      <c r="H91" s="75"/>
      <c r="J91" s="83"/>
      <c r="K91" s="83"/>
      <c r="M91" s="77"/>
      <c r="X91" s="78"/>
      <c r="Y91" s="84"/>
      <c r="Z91" s="85"/>
      <c r="AA91" s="79"/>
    </row>
    <row r="92" ht="13.5" customHeight="1">
      <c r="A92" s="1"/>
      <c r="B92" s="82"/>
      <c r="H92" s="75"/>
      <c r="J92" s="83"/>
      <c r="K92" s="83"/>
      <c r="M92" s="77"/>
      <c r="X92" s="78"/>
      <c r="Y92" s="84"/>
      <c r="Z92" s="85"/>
      <c r="AA92" s="79"/>
    </row>
    <row r="93" ht="13.5" customHeight="1">
      <c r="A93" s="1"/>
      <c r="B93" s="82"/>
      <c r="H93" s="75"/>
      <c r="J93" s="83"/>
      <c r="K93" s="83"/>
      <c r="M93" s="77"/>
      <c r="X93" s="78"/>
      <c r="Y93" s="84"/>
      <c r="Z93" s="85"/>
      <c r="AA93" s="79"/>
    </row>
    <row r="94" ht="13.5" customHeight="1">
      <c r="A94" s="1"/>
      <c r="B94" s="82"/>
      <c r="H94" s="75"/>
      <c r="J94" s="83"/>
      <c r="K94" s="83"/>
      <c r="M94" s="77"/>
      <c r="X94" s="78"/>
      <c r="Y94" s="84"/>
      <c r="Z94" s="85"/>
      <c r="AA94" s="79"/>
    </row>
    <row r="95" ht="13.5" customHeight="1">
      <c r="A95" s="1"/>
      <c r="B95" s="82"/>
      <c r="H95" s="75"/>
      <c r="J95" s="83"/>
      <c r="K95" s="83"/>
      <c r="M95" s="77"/>
      <c r="X95" s="78"/>
      <c r="Y95" s="84"/>
      <c r="Z95" s="85"/>
      <c r="AA95" s="79"/>
    </row>
    <row r="96" ht="13.5" customHeight="1">
      <c r="A96" s="1"/>
      <c r="B96" s="82"/>
      <c r="H96" s="75"/>
      <c r="J96" s="83"/>
      <c r="K96" s="83"/>
      <c r="M96" s="77"/>
      <c r="X96" s="78"/>
      <c r="Y96" s="84"/>
      <c r="Z96" s="85"/>
      <c r="AA96" s="79"/>
    </row>
    <row r="97" ht="13.5" customHeight="1">
      <c r="A97" s="1"/>
      <c r="B97" s="82"/>
      <c r="H97" s="75"/>
      <c r="J97" s="83"/>
      <c r="K97" s="83"/>
      <c r="M97" s="77"/>
      <c r="X97" s="78"/>
      <c r="Y97" s="84"/>
      <c r="Z97" s="85"/>
      <c r="AA97" s="79"/>
    </row>
    <row r="98" ht="13.5" customHeight="1">
      <c r="A98" s="1"/>
      <c r="B98" s="82"/>
      <c r="H98" s="75"/>
      <c r="J98" s="83"/>
      <c r="K98" s="83"/>
      <c r="M98" s="77"/>
      <c r="X98" s="78"/>
      <c r="Y98" s="84"/>
      <c r="Z98" s="85"/>
      <c r="AA98" s="79"/>
    </row>
    <row r="99" ht="13.5" customHeight="1">
      <c r="A99" s="1"/>
      <c r="B99" s="82"/>
      <c r="H99" s="75"/>
      <c r="J99" s="83"/>
      <c r="K99" s="83"/>
      <c r="M99" s="77"/>
      <c r="X99" s="78"/>
      <c r="Y99" s="84"/>
      <c r="Z99" s="85"/>
      <c r="AA99" s="79"/>
    </row>
    <row r="100" ht="13.5" customHeight="1">
      <c r="A100" s="1"/>
      <c r="B100" s="82"/>
      <c r="H100" s="75"/>
      <c r="J100" s="83"/>
      <c r="K100" s="83"/>
      <c r="M100" s="77"/>
      <c r="X100" s="78"/>
      <c r="Y100" s="84"/>
      <c r="Z100" s="85"/>
      <c r="AA100" s="79"/>
    </row>
    <row r="101" ht="13.5" customHeight="1">
      <c r="A101" s="1"/>
      <c r="B101" s="82"/>
      <c r="H101" s="75"/>
      <c r="J101" s="83"/>
      <c r="K101" s="83"/>
      <c r="M101" s="77"/>
      <c r="X101" s="78"/>
      <c r="Y101" s="84"/>
      <c r="Z101" s="85"/>
      <c r="AA101" s="79"/>
    </row>
    <row r="102" ht="13.5" customHeight="1">
      <c r="A102" s="1"/>
      <c r="B102" s="82"/>
      <c r="H102" s="75"/>
      <c r="J102" s="83"/>
      <c r="K102" s="83"/>
      <c r="M102" s="77"/>
      <c r="X102" s="78"/>
      <c r="Y102" s="84"/>
      <c r="Z102" s="85"/>
      <c r="AA102" s="79"/>
    </row>
    <row r="103" ht="13.5" customHeight="1">
      <c r="A103" s="1"/>
      <c r="B103" s="82"/>
      <c r="H103" s="75"/>
      <c r="J103" s="83"/>
      <c r="K103" s="83"/>
      <c r="M103" s="77"/>
      <c r="X103" s="78"/>
      <c r="Y103" s="84"/>
      <c r="Z103" s="85"/>
      <c r="AA103" s="79"/>
    </row>
    <row r="104" ht="13.5" customHeight="1">
      <c r="A104" s="1"/>
      <c r="B104" s="82"/>
      <c r="H104" s="75"/>
      <c r="J104" s="83"/>
      <c r="K104" s="83"/>
      <c r="M104" s="77"/>
      <c r="X104" s="78"/>
      <c r="Y104" s="84"/>
      <c r="Z104" s="85"/>
      <c r="AA104" s="79"/>
    </row>
    <row r="105" ht="13.5" customHeight="1">
      <c r="A105" s="1"/>
      <c r="B105" s="82"/>
      <c r="H105" s="75"/>
      <c r="J105" s="83"/>
      <c r="K105" s="83"/>
      <c r="M105" s="77"/>
      <c r="X105" s="78"/>
      <c r="Y105" s="84"/>
      <c r="Z105" s="85"/>
      <c r="AA105" s="79"/>
    </row>
    <row r="106" ht="13.5" customHeight="1">
      <c r="A106" s="1"/>
      <c r="B106" s="82"/>
      <c r="H106" s="75"/>
      <c r="J106" s="83"/>
      <c r="K106" s="83"/>
      <c r="M106" s="77"/>
      <c r="X106" s="78"/>
      <c r="Y106" s="84"/>
      <c r="Z106" s="85"/>
      <c r="AA106" s="79"/>
    </row>
    <row r="107" ht="13.5" customHeight="1">
      <c r="A107" s="1"/>
      <c r="B107" s="82"/>
      <c r="H107" s="75"/>
      <c r="J107" s="83"/>
      <c r="K107" s="83"/>
      <c r="M107" s="77"/>
      <c r="X107" s="78"/>
      <c r="Y107" s="84"/>
      <c r="Z107" s="85"/>
      <c r="AA107" s="79"/>
    </row>
    <row r="108" ht="13.5" customHeight="1">
      <c r="A108" s="1"/>
      <c r="B108" s="82"/>
      <c r="H108" s="75"/>
      <c r="J108" s="83"/>
      <c r="K108" s="83"/>
      <c r="M108" s="77"/>
      <c r="X108" s="78"/>
      <c r="Y108" s="84"/>
      <c r="Z108" s="85"/>
      <c r="AA108" s="79"/>
    </row>
    <row r="109" ht="13.5" customHeight="1">
      <c r="A109" s="1"/>
      <c r="B109" s="82"/>
      <c r="H109" s="75"/>
      <c r="J109" s="83"/>
      <c r="K109" s="83"/>
      <c r="M109" s="77"/>
      <c r="X109" s="78"/>
      <c r="Y109" s="84"/>
      <c r="Z109" s="85"/>
      <c r="AA109" s="79"/>
    </row>
    <row r="110" ht="13.5" customHeight="1">
      <c r="A110" s="1"/>
      <c r="B110" s="82"/>
      <c r="H110" s="75"/>
      <c r="J110" s="83"/>
      <c r="K110" s="83"/>
      <c r="M110" s="77"/>
      <c r="X110" s="78"/>
      <c r="Y110" s="84"/>
      <c r="Z110" s="85"/>
      <c r="AA110" s="79"/>
    </row>
    <row r="111" ht="13.5" customHeight="1">
      <c r="A111" s="1"/>
      <c r="B111" s="82"/>
      <c r="H111" s="75"/>
      <c r="J111" s="83"/>
      <c r="K111" s="83"/>
      <c r="M111" s="77"/>
      <c r="X111" s="78"/>
      <c r="Y111" s="84"/>
      <c r="Z111" s="85"/>
      <c r="AA111" s="79"/>
    </row>
    <row r="112" ht="13.5" customHeight="1">
      <c r="A112" s="1"/>
      <c r="B112" s="82"/>
      <c r="H112" s="75"/>
      <c r="J112" s="83"/>
      <c r="K112" s="83"/>
      <c r="M112" s="77"/>
      <c r="X112" s="78"/>
      <c r="Y112" s="84"/>
      <c r="Z112" s="85"/>
      <c r="AA112" s="79"/>
    </row>
    <row r="113" ht="13.5" customHeight="1">
      <c r="A113" s="1"/>
      <c r="B113" s="82"/>
      <c r="H113" s="75"/>
      <c r="J113" s="83"/>
      <c r="K113" s="83"/>
      <c r="M113" s="77"/>
      <c r="X113" s="78"/>
      <c r="Y113" s="84"/>
      <c r="Z113" s="85"/>
      <c r="AA113" s="79"/>
    </row>
    <row r="114" ht="13.5" customHeight="1">
      <c r="A114" s="1"/>
      <c r="B114" s="82"/>
      <c r="H114" s="75"/>
      <c r="J114" s="83"/>
      <c r="K114" s="83"/>
      <c r="M114" s="77"/>
      <c r="X114" s="78"/>
      <c r="Y114" s="84"/>
      <c r="Z114" s="85"/>
      <c r="AA114" s="79"/>
    </row>
    <row r="115" ht="13.5" customHeight="1">
      <c r="A115" s="1"/>
      <c r="B115" s="82"/>
      <c r="H115" s="75"/>
      <c r="J115" s="83"/>
      <c r="K115" s="83"/>
      <c r="M115" s="77"/>
      <c r="X115" s="78"/>
      <c r="Y115" s="84"/>
      <c r="Z115" s="85"/>
      <c r="AA115" s="79"/>
    </row>
    <row r="116" ht="13.5" customHeight="1">
      <c r="A116" s="1"/>
      <c r="B116" s="82"/>
      <c r="H116" s="75"/>
      <c r="J116" s="83"/>
      <c r="K116" s="83"/>
      <c r="M116" s="77"/>
      <c r="X116" s="78"/>
      <c r="Y116" s="84"/>
      <c r="Z116" s="85"/>
      <c r="AA116" s="79"/>
    </row>
    <row r="117" ht="13.5" customHeight="1">
      <c r="A117" s="1"/>
      <c r="B117" s="82"/>
      <c r="H117" s="75"/>
      <c r="J117" s="83"/>
      <c r="K117" s="83"/>
      <c r="M117" s="77"/>
      <c r="X117" s="78"/>
      <c r="Y117" s="84"/>
      <c r="Z117" s="85"/>
      <c r="AA117" s="79"/>
    </row>
    <row r="118" ht="13.5" customHeight="1">
      <c r="A118" s="1"/>
      <c r="B118" s="82"/>
      <c r="H118" s="75"/>
      <c r="J118" s="83"/>
      <c r="K118" s="83"/>
      <c r="M118" s="77"/>
      <c r="X118" s="78"/>
      <c r="Y118" s="84"/>
      <c r="Z118" s="85"/>
      <c r="AA118" s="79"/>
    </row>
    <row r="119" ht="13.5" customHeight="1">
      <c r="A119" s="1"/>
      <c r="B119" s="82"/>
      <c r="H119" s="75"/>
      <c r="J119" s="83"/>
      <c r="K119" s="83"/>
      <c r="M119" s="77"/>
      <c r="X119" s="78"/>
      <c r="Y119" s="84"/>
      <c r="Z119" s="85"/>
      <c r="AA119" s="79"/>
    </row>
    <row r="120" ht="13.5" customHeight="1">
      <c r="A120" s="1"/>
      <c r="B120" s="82"/>
      <c r="H120" s="75"/>
      <c r="J120" s="83"/>
      <c r="K120" s="83"/>
      <c r="M120" s="77"/>
      <c r="X120" s="78"/>
      <c r="Y120" s="84"/>
      <c r="Z120" s="85"/>
      <c r="AA120" s="79"/>
    </row>
    <row r="121" ht="13.5" customHeight="1">
      <c r="A121" s="1"/>
      <c r="B121" s="82"/>
      <c r="H121" s="75"/>
      <c r="J121" s="83"/>
      <c r="K121" s="83"/>
      <c r="M121" s="77"/>
      <c r="X121" s="78"/>
      <c r="Y121" s="84"/>
      <c r="Z121" s="85"/>
      <c r="AA121" s="79"/>
    </row>
    <row r="122" ht="13.5" customHeight="1">
      <c r="A122" s="1"/>
      <c r="B122" s="82"/>
      <c r="H122" s="75"/>
      <c r="J122" s="83"/>
      <c r="K122" s="83"/>
      <c r="M122" s="77"/>
      <c r="X122" s="78"/>
      <c r="Y122" s="84"/>
      <c r="Z122" s="85"/>
      <c r="AA122" s="79"/>
    </row>
    <row r="123" ht="13.5" customHeight="1">
      <c r="A123" s="1"/>
      <c r="B123" s="82"/>
      <c r="H123" s="75"/>
      <c r="J123" s="83"/>
      <c r="K123" s="83"/>
      <c r="M123" s="77"/>
      <c r="X123" s="78"/>
      <c r="Y123" s="84"/>
      <c r="Z123" s="85"/>
      <c r="AA123" s="79"/>
    </row>
    <row r="124" ht="13.5" customHeight="1">
      <c r="A124" s="1"/>
      <c r="B124" s="82"/>
      <c r="H124" s="75"/>
      <c r="J124" s="83"/>
      <c r="K124" s="83"/>
      <c r="M124" s="77"/>
      <c r="X124" s="78"/>
      <c r="Y124" s="84"/>
      <c r="Z124" s="85"/>
      <c r="AA124" s="79"/>
    </row>
    <row r="125" ht="13.5" customHeight="1">
      <c r="A125" s="1"/>
      <c r="B125" s="82"/>
      <c r="H125" s="75"/>
      <c r="J125" s="83"/>
      <c r="K125" s="83"/>
      <c r="M125" s="77"/>
      <c r="X125" s="78"/>
      <c r="Y125" s="84"/>
      <c r="Z125" s="85"/>
      <c r="AA125" s="79"/>
    </row>
    <row r="126" ht="13.5" customHeight="1">
      <c r="A126" s="1"/>
      <c r="B126" s="82"/>
      <c r="H126" s="75"/>
      <c r="J126" s="83"/>
      <c r="K126" s="83"/>
      <c r="M126" s="77"/>
      <c r="X126" s="78"/>
      <c r="Y126" s="84"/>
      <c r="Z126" s="85"/>
      <c r="AA126" s="79"/>
    </row>
    <row r="127" ht="13.5" customHeight="1">
      <c r="A127" s="1"/>
      <c r="B127" s="82"/>
      <c r="H127" s="75"/>
      <c r="J127" s="83"/>
      <c r="K127" s="83"/>
      <c r="M127" s="77"/>
      <c r="X127" s="78"/>
      <c r="Y127" s="84"/>
      <c r="Z127" s="85"/>
      <c r="AA127" s="79"/>
    </row>
    <row r="128" ht="13.5" customHeight="1">
      <c r="A128" s="1"/>
      <c r="B128" s="82"/>
      <c r="H128" s="75"/>
      <c r="J128" s="83"/>
      <c r="K128" s="83"/>
      <c r="M128" s="77"/>
      <c r="X128" s="78"/>
      <c r="Y128" s="84"/>
      <c r="Z128" s="85"/>
      <c r="AA128" s="79"/>
    </row>
    <row r="129" ht="13.5" customHeight="1">
      <c r="A129" s="1"/>
      <c r="B129" s="82"/>
      <c r="H129" s="75"/>
      <c r="J129" s="83"/>
      <c r="K129" s="83"/>
      <c r="M129" s="77"/>
      <c r="X129" s="78"/>
      <c r="Y129" s="84"/>
      <c r="Z129" s="85"/>
      <c r="AA129" s="79"/>
    </row>
    <row r="130" ht="13.5" customHeight="1">
      <c r="A130" s="1"/>
      <c r="B130" s="82"/>
      <c r="H130" s="75"/>
      <c r="J130" s="83"/>
      <c r="K130" s="83"/>
      <c r="M130" s="77"/>
      <c r="X130" s="78"/>
      <c r="Y130" s="84"/>
      <c r="Z130" s="85"/>
      <c r="AA130" s="79"/>
    </row>
    <row r="131" ht="13.5" customHeight="1">
      <c r="A131" s="1"/>
      <c r="B131" s="82"/>
      <c r="H131" s="75"/>
      <c r="J131" s="83"/>
      <c r="K131" s="83"/>
      <c r="M131" s="77"/>
      <c r="X131" s="78"/>
      <c r="Y131" s="84"/>
      <c r="Z131" s="85"/>
      <c r="AA131" s="79"/>
    </row>
    <row r="132" ht="13.5" customHeight="1">
      <c r="A132" s="1"/>
      <c r="B132" s="82"/>
      <c r="H132" s="75"/>
      <c r="J132" s="83"/>
      <c r="K132" s="83"/>
      <c r="M132" s="77"/>
      <c r="X132" s="78"/>
      <c r="Y132" s="84"/>
      <c r="Z132" s="85"/>
      <c r="AA132" s="79"/>
    </row>
    <row r="133" ht="13.5" customHeight="1">
      <c r="A133" s="1"/>
      <c r="B133" s="82"/>
      <c r="H133" s="75"/>
      <c r="J133" s="83"/>
      <c r="K133" s="83"/>
      <c r="M133" s="77"/>
      <c r="X133" s="78"/>
      <c r="Y133" s="84"/>
      <c r="Z133" s="85"/>
      <c r="AA133" s="79"/>
    </row>
    <row r="134" ht="13.5" customHeight="1">
      <c r="A134" s="1"/>
      <c r="B134" s="82"/>
      <c r="H134" s="75"/>
      <c r="J134" s="83"/>
      <c r="K134" s="83"/>
      <c r="M134" s="77"/>
      <c r="X134" s="78"/>
      <c r="Y134" s="84"/>
      <c r="Z134" s="85"/>
      <c r="AA134" s="79"/>
    </row>
    <row r="135" ht="13.5" customHeight="1">
      <c r="A135" s="1"/>
      <c r="B135" s="82"/>
      <c r="H135" s="75"/>
      <c r="J135" s="83"/>
      <c r="K135" s="83"/>
      <c r="M135" s="77"/>
      <c r="X135" s="78"/>
      <c r="Y135" s="84"/>
      <c r="Z135" s="85"/>
      <c r="AA135" s="79"/>
    </row>
    <row r="136" ht="13.5" customHeight="1">
      <c r="A136" s="1"/>
      <c r="B136" s="82"/>
      <c r="H136" s="75"/>
      <c r="J136" s="83"/>
      <c r="K136" s="83"/>
      <c r="M136" s="77"/>
      <c r="X136" s="78"/>
      <c r="Y136" s="84"/>
      <c r="Z136" s="85"/>
      <c r="AA136" s="79"/>
    </row>
    <row r="137" ht="13.5" customHeight="1">
      <c r="A137" s="1"/>
      <c r="B137" s="82"/>
      <c r="H137" s="75"/>
      <c r="J137" s="83"/>
      <c r="K137" s="83"/>
      <c r="M137" s="77"/>
      <c r="X137" s="78"/>
      <c r="Y137" s="84"/>
      <c r="Z137" s="85"/>
      <c r="AA137" s="79"/>
    </row>
    <row r="138" ht="13.5" customHeight="1">
      <c r="A138" s="1"/>
      <c r="B138" s="82"/>
      <c r="H138" s="75"/>
      <c r="J138" s="83"/>
      <c r="K138" s="83"/>
      <c r="M138" s="77"/>
      <c r="X138" s="78"/>
      <c r="Y138" s="84"/>
      <c r="Z138" s="85"/>
      <c r="AA138" s="79"/>
    </row>
    <row r="139" ht="13.5" customHeight="1">
      <c r="A139" s="1"/>
      <c r="B139" s="82"/>
      <c r="H139" s="75"/>
      <c r="J139" s="83"/>
      <c r="K139" s="83"/>
      <c r="M139" s="77"/>
      <c r="X139" s="78"/>
      <c r="Y139" s="84"/>
      <c r="Z139" s="85"/>
      <c r="AA139" s="79"/>
    </row>
    <row r="140" ht="13.5" customHeight="1">
      <c r="A140" s="1"/>
      <c r="B140" s="82"/>
      <c r="H140" s="75"/>
      <c r="J140" s="83"/>
      <c r="K140" s="83"/>
      <c r="M140" s="77"/>
      <c r="X140" s="78"/>
      <c r="Y140" s="84"/>
      <c r="Z140" s="85"/>
      <c r="AA140" s="79"/>
    </row>
    <row r="141" ht="13.5" customHeight="1">
      <c r="A141" s="1"/>
      <c r="B141" s="82"/>
      <c r="H141" s="75"/>
      <c r="J141" s="83"/>
      <c r="K141" s="83"/>
      <c r="M141" s="77"/>
      <c r="X141" s="78"/>
      <c r="Y141" s="84"/>
      <c r="Z141" s="85"/>
      <c r="AA141" s="79"/>
    </row>
    <row r="142" ht="13.5" customHeight="1">
      <c r="A142" s="1"/>
      <c r="B142" s="82"/>
      <c r="H142" s="75"/>
      <c r="J142" s="83"/>
      <c r="K142" s="83"/>
      <c r="M142" s="77"/>
      <c r="X142" s="78"/>
      <c r="Y142" s="84"/>
      <c r="Z142" s="85"/>
      <c r="AA142" s="79"/>
    </row>
    <row r="143" ht="13.5" customHeight="1">
      <c r="A143" s="1"/>
      <c r="B143" s="82"/>
      <c r="H143" s="75"/>
      <c r="J143" s="83"/>
      <c r="K143" s="83"/>
      <c r="M143" s="77"/>
      <c r="X143" s="78"/>
      <c r="Y143" s="84"/>
      <c r="Z143" s="85"/>
      <c r="AA143" s="79"/>
    </row>
    <row r="144" ht="13.5" customHeight="1">
      <c r="A144" s="1"/>
      <c r="B144" s="82"/>
      <c r="H144" s="75"/>
      <c r="J144" s="83"/>
      <c r="K144" s="83"/>
      <c r="M144" s="77"/>
      <c r="X144" s="78"/>
      <c r="Y144" s="84"/>
      <c r="Z144" s="85"/>
      <c r="AA144" s="79"/>
    </row>
    <row r="145" ht="13.5" customHeight="1">
      <c r="A145" s="1"/>
      <c r="B145" s="82"/>
      <c r="H145" s="75"/>
      <c r="J145" s="83"/>
      <c r="K145" s="83"/>
      <c r="M145" s="77"/>
      <c r="X145" s="78"/>
      <c r="Y145" s="84"/>
      <c r="Z145" s="85"/>
      <c r="AA145" s="79"/>
    </row>
    <row r="146" ht="13.5" customHeight="1">
      <c r="A146" s="1"/>
      <c r="B146" s="82"/>
      <c r="H146" s="75"/>
      <c r="J146" s="83"/>
      <c r="K146" s="83"/>
      <c r="M146" s="77"/>
      <c r="X146" s="78"/>
      <c r="Y146" s="84"/>
      <c r="Z146" s="85"/>
      <c r="AA146" s="79"/>
    </row>
    <row r="147" ht="13.5" customHeight="1">
      <c r="A147" s="1"/>
      <c r="B147" s="82"/>
      <c r="H147" s="75"/>
      <c r="J147" s="83"/>
      <c r="K147" s="83"/>
      <c r="M147" s="77"/>
      <c r="X147" s="78"/>
      <c r="Y147" s="84"/>
      <c r="Z147" s="85"/>
      <c r="AA147" s="79"/>
    </row>
    <row r="148" ht="13.5" customHeight="1">
      <c r="A148" s="1"/>
      <c r="B148" s="82"/>
      <c r="H148" s="75"/>
      <c r="J148" s="83"/>
      <c r="K148" s="83"/>
      <c r="M148" s="77"/>
      <c r="X148" s="78"/>
      <c r="Y148" s="84"/>
      <c r="Z148" s="85"/>
      <c r="AA148" s="79"/>
    </row>
    <row r="149" ht="13.5" customHeight="1">
      <c r="A149" s="1"/>
      <c r="B149" s="82"/>
      <c r="H149" s="75"/>
      <c r="J149" s="83"/>
      <c r="K149" s="83"/>
      <c r="M149" s="77"/>
      <c r="X149" s="78"/>
      <c r="Y149" s="84"/>
      <c r="Z149" s="85"/>
      <c r="AA149" s="79"/>
    </row>
    <row r="150" ht="13.5" customHeight="1">
      <c r="A150" s="1"/>
      <c r="B150" s="82"/>
      <c r="H150" s="75"/>
      <c r="J150" s="83"/>
      <c r="K150" s="83"/>
      <c r="M150" s="77"/>
      <c r="X150" s="78"/>
      <c r="Y150" s="84"/>
      <c r="Z150" s="85"/>
      <c r="AA150" s="79"/>
    </row>
    <row r="151" ht="13.5" customHeight="1">
      <c r="A151" s="1"/>
      <c r="B151" s="82"/>
      <c r="H151" s="75"/>
      <c r="J151" s="83"/>
      <c r="K151" s="83"/>
      <c r="M151" s="77"/>
      <c r="X151" s="78"/>
      <c r="Y151" s="84"/>
      <c r="Z151" s="85"/>
      <c r="AA151" s="79"/>
    </row>
    <row r="152" ht="13.5" customHeight="1">
      <c r="A152" s="1"/>
      <c r="B152" s="82"/>
      <c r="H152" s="75"/>
      <c r="J152" s="83"/>
      <c r="K152" s="83"/>
      <c r="M152" s="77"/>
      <c r="X152" s="78"/>
      <c r="Y152" s="84"/>
      <c r="Z152" s="85"/>
      <c r="AA152" s="79"/>
    </row>
    <row r="153" ht="13.5" customHeight="1">
      <c r="A153" s="1"/>
      <c r="B153" s="82"/>
      <c r="H153" s="75"/>
      <c r="J153" s="83"/>
      <c r="K153" s="83"/>
      <c r="M153" s="77"/>
      <c r="X153" s="78"/>
      <c r="Y153" s="84"/>
      <c r="Z153" s="85"/>
      <c r="AA153" s="79"/>
    </row>
    <row r="154" ht="13.5" customHeight="1">
      <c r="A154" s="1"/>
      <c r="B154" s="82"/>
      <c r="H154" s="75"/>
      <c r="J154" s="83"/>
      <c r="K154" s="83"/>
      <c r="M154" s="77"/>
      <c r="X154" s="78"/>
      <c r="Y154" s="84"/>
      <c r="Z154" s="85"/>
      <c r="AA154" s="79"/>
    </row>
    <row r="155" ht="13.5" customHeight="1">
      <c r="A155" s="1"/>
      <c r="B155" s="82"/>
      <c r="H155" s="75"/>
      <c r="J155" s="83"/>
      <c r="K155" s="83"/>
      <c r="M155" s="77"/>
      <c r="X155" s="78"/>
      <c r="Y155" s="84"/>
      <c r="Z155" s="85"/>
      <c r="AA155" s="79"/>
    </row>
    <row r="156" ht="13.5" customHeight="1">
      <c r="A156" s="1"/>
      <c r="B156" s="82"/>
      <c r="H156" s="75"/>
      <c r="J156" s="83"/>
      <c r="K156" s="83"/>
      <c r="M156" s="77"/>
      <c r="X156" s="78"/>
      <c r="Y156" s="84"/>
      <c r="Z156" s="85"/>
      <c r="AA156" s="79"/>
    </row>
    <row r="157" ht="13.5" customHeight="1">
      <c r="A157" s="1"/>
      <c r="B157" s="82"/>
      <c r="H157" s="75"/>
      <c r="J157" s="83"/>
      <c r="K157" s="83"/>
      <c r="M157" s="77"/>
      <c r="X157" s="78"/>
      <c r="Y157" s="84"/>
      <c r="Z157" s="85"/>
      <c r="AA157" s="79"/>
    </row>
    <row r="158" ht="13.5" customHeight="1">
      <c r="A158" s="1"/>
      <c r="B158" s="82"/>
      <c r="H158" s="75"/>
      <c r="J158" s="83"/>
      <c r="K158" s="83"/>
      <c r="M158" s="77"/>
      <c r="X158" s="78"/>
      <c r="Y158" s="84"/>
      <c r="Z158" s="85"/>
      <c r="AA158" s="79"/>
    </row>
    <row r="159" ht="13.5" customHeight="1">
      <c r="A159" s="1"/>
      <c r="B159" s="82"/>
      <c r="H159" s="75"/>
      <c r="J159" s="83"/>
      <c r="K159" s="83"/>
      <c r="M159" s="77"/>
      <c r="X159" s="78"/>
      <c r="Y159" s="84"/>
      <c r="Z159" s="85"/>
      <c r="AA159" s="79"/>
    </row>
    <row r="160" ht="13.5" customHeight="1">
      <c r="A160" s="1"/>
      <c r="B160" s="82"/>
      <c r="H160" s="75"/>
      <c r="J160" s="83"/>
      <c r="K160" s="83"/>
      <c r="M160" s="77"/>
      <c r="X160" s="78"/>
      <c r="Y160" s="84"/>
      <c r="Z160" s="85"/>
      <c r="AA160" s="79"/>
    </row>
    <row r="161" ht="13.5" customHeight="1">
      <c r="A161" s="1"/>
      <c r="B161" s="82"/>
      <c r="H161" s="75"/>
      <c r="J161" s="83"/>
      <c r="K161" s="83"/>
      <c r="M161" s="77"/>
      <c r="X161" s="78"/>
      <c r="Y161" s="84"/>
      <c r="Z161" s="85"/>
      <c r="AA161" s="79"/>
    </row>
    <row r="162" ht="13.5" customHeight="1">
      <c r="A162" s="1"/>
      <c r="B162" s="82"/>
      <c r="H162" s="75"/>
      <c r="J162" s="83"/>
      <c r="K162" s="83"/>
      <c r="M162" s="77"/>
      <c r="X162" s="78"/>
      <c r="Y162" s="84"/>
      <c r="Z162" s="85"/>
      <c r="AA162" s="79"/>
    </row>
    <row r="163" ht="13.5" customHeight="1">
      <c r="A163" s="1"/>
      <c r="B163" s="82"/>
      <c r="H163" s="75"/>
      <c r="J163" s="83"/>
      <c r="K163" s="83"/>
      <c r="M163" s="77"/>
      <c r="X163" s="78"/>
      <c r="Y163" s="84"/>
      <c r="Z163" s="85"/>
      <c r="AA163" s="79"/>
    </row>
    <row r="164" ht="13.5" customHeight="1">
      <c r="A164" s="1"/>
      <c r="B164" s="82"/>
      <c r="H164" s="75"/>
      <c r="J164" s="83"/>
      <c r="K164" s="83"/>
      <c r="M164" s="77"/>
      <c r="X164" s="78"/>
      <c r="Y164" s="84"/>
      <c r="Z164" s="85"/>
      <c r="AA164" s="79"/>
    </row>
    <row r="165" ht="13.5" customHeight="1">
      <c r="A165" s="1"/>
      <c r="B165" s="82"/>
      <c r="H165" s="75"/>
      <c r="J165" s="83"/>
      <c r="K165" s="83"/>
      <c r="M165" s="77"/>
      <c r="X165" s="78"/>
      <c r="Y165" s="84"/>
      <c r="Z165" s="85"/>
      <c r="AA165" s="79"/>
    </row>
    <row r="166" ht="13.5" customHeight="1">
      <c r="A166" s="1"/>
      <c r="B166" s="82"/>
      <c r="H166" s="75"/>
      <c r="J166" s="83"/>
      <c r="K166" s="83"/>
      <c r="M166" s="77"/>
      <c r="X166" s="78"/>
      <c r="Y166" s="84"/>
      <c r="Z166" s="85"/>
      <c r="AA166" s="79"/>
    </row>
    <row r="167" ht="13.5" customHeight="1">
      <c r="A167" s="1"/>
      <c r="B167" s="82"/>
      <c r="H167" s="75"/>
      <c r="J167" s="83"/>
      <c r="K167" s="83"/>
      <c r="M167" s="77"/>
      <c r="X167" s="78"/>
      <c r="Y167" s="84"/>
      <c r="Z167" s="85"/>
      <c r="AA167" s="79"/>
    </row>
    <row r="168" ht="13.5" customHeight="1">
      <c r="A168" s="1"/>
      <c r="B168" s="82"/>
      <c r="H168" s="75"/>
      <c r="J168" s="83"/>
      <c r="K168" s="83"/>
      <c r="M168" s="77"/>
      <c r="X168" s="78"/>
      <c r="Y168" s="84"/>
      <c r="Z168" s="85"/>
      <c r="AA168" s="79"/>
    </row>
    <row r="169" ht="13.5" customHeight="1">
      <c r="A169" s="1"/>
      <c r="B169" s="82"/>
      <c r="H169" s="75"/>
      <c r="J169" s="83"/>
      <c r="K169" s="83"/>
      <c r="M169" s="77"/>
      <c r="X169" s="78"/>
      <c r="Y169" s="84"/>
      <c r="Z169" s="85"/>
      <c r="AA169" s="79"/>
    </row>
    <row r="170" ht="13.5" customHeight="1">
      <c r="A170" s="1"/>
      <c r="B170" s="82"/>
      <c r="H170" s="75"/>
      <c r="J170" s="83"/>
      <c r="K170" s="83"/>
      <c r="M170" s="77"/>
      <c r="X170" s="78"/>
      <c r="Y170" s="84"/>
      <c r="Z170" s="85"/>
      <c r="AA170" s="79"/>
    </row>
    <row r="171" ht="13.5" customHeight="1">
      <c r="A171" s="1"/>
      <c r="B171" s="82"/>
      <c r="H171" s="75"/>
      <c r="J171" s="83"/>
      <c r="K171" s="83"/>
      <c r="M171" s="77"/>
      <c r="X171" s="78"/>
      <c r="Y171" s="84"/>
      <c r="Z171" s="85"/>
      <c r="AA171" s="79"/>
    </row>
    <row r="172" ht="13.5" customHeight="1">
      <c r="A172" s="1"/>
      <c r="B172" s="82"/>
      <c r="H172" s="75"/>
      <c r="J172" s="83"/>
      <c r="K172" s="83"/>
      <c r="M172" s="77"/>
      <c r="X172" s="78"/>
      <c r="Y172" s="84"/>
      <c r="Z172" s="85"/>
      <c r="AA172" s="79"/>
    </row>
    <row r="173" ht="13.5" customHeight="1">
      <c r="A173" s="1"/>
      <c r="B173" s="82"/>
      <c r="H173" s="75"/>
      <c r="J173" s="83"/>
      <c r="K173" s="83"/>
      <c r="M173" s="77"/>
      <c r="X173" s="78"/>
      <c r="Y173" s="84"/>
      <c r="Z173" s="85"/>
      <c r="AA173" s="79"/>
    </row>
    <row r="174" ht="13.5" customHeight="1">
      <c r="A174" s="1"/>
      <c r="B174" s="82"/>
      <c r="H174" s="75"/>
      <c r="J174" s="83"/>
      <c r="K174" s="83"/>
      <c r="M174" s="77"/>
      <c r="X174" s="78"/>
      <c r="Y174" s="84"/>
      <c r="Z174" s="85"/>
      <c r="AA174" s="79"/>
    </row>
    <row r="175" ht="13.5" customHeight="1">
      <c r="A175" s="1"/>
      <c r="B175" s="82"/>
      <c r="H175" s="75"/>
      <c r="J175" s="83"/>
      <c r="K175" s="83"/>
      <c r="M175" s="77"/>
      <c r="X175" s="78"/>
      <c r="Y175" s="84"/>
      <c r="Z175" s="85"/>
      <c r="AA175" s="79"/>
    </row>
    <row r="176" ht="13.5" customHeight="1">
      <c r="A176" s="1"/>
      <c r="B176" s="82"/>
      <c r="H176" s="75"/>
      <c r="J176" s="83"/>
      <c r="K176" s="83"/>
      <c r="M176" s="77"/>
      <c r="X176" s="78"/>
      <c r="Y176" s="84"/>
      <c r="Z176" s="85"/>
      <c r="AA176" s="79"/>
    </row>
    <row r="177" ht="13.5" customHeight="1">
      <c r="A177" s="1"/>
      <c r="B177" s="82"/>
      <c r="H177" s="75"/>
      <c r="J177" s="83"/>
      <c r="K177" s="83"/>
      <c r="M177" s="77"/>
      <c r="X177" s="78"/>
      <c r="Y177" s="84"/>
      <c r="Z177" s="85"/>
      <c r="AA177" s="79"/>
    </row>
    <row r="178" ht="13.5" customHeight="1">
      <c r="A178" s="1"/>
      <c r="B178" s="82"/>
      <c r="H178" s="75"/>
      <c r="J178" s="83"/>
      <c r="K178" s="83"/>
      <c r="M178" s="77"/>
      <c r="X178" s="78"/>
      <c r="Y178" s="84"/>
      <c r="Z178" s="85"/>
      <c r="AA178" s="79"/>
    </row>
    <row r="179" ht="13.5" customHeight="1">
      <c r="A179" s="1"/>
      <c r="B179" s="82"/>
      <c r="H179" s="75"/>
      <c r="J179" s="83"/>
      <c r="K179" s="83"/>
      <c r="M179" s="77"/>
      <c r="X179" s="78"/>
      <c r="Y179" s="84"/>
      <c r="Z179" s="85"/>
      <c r="AA179" s="79"/>
    </row>
    <row r="180" ht="13.5" customHeight="1">
      <c r="A180" s="1"/>
      <c r="B180" s="82"/>
      <c r="H180" s="75"/>
      <c r="J180" s="83"/>
      <c r="K180" s="83"/>
      <c r="M180" s="77"/>
      <c r="X180" s="78"/>
      <c r="Y180" s="84"/>
      <c r="Z180" s="85"/>
      <c r="AA180" s="79"/>
    </row>
    <row r="181" ht="13.5" customHeight="1">
      <c r="A181" s="1"/>
      <c r="B181" s="82"/>
      <c r="H181" s="75"/>
      <c r="J181" s="83"/>
      <c r="K181" s="83"/>
      <c r="M181" s="77"/>
      <c r="X181" s="78"/>
      <c r="Y181" s="84"/>
      <c r="Z181" s="85"/>
      <c r="AA181" s="79"/>
    </row>
    <row r="182" ht="13.5" customHeight="1">
      <c r="A182" s="1"/>
      <c r="B182" s="82"/>
      <c r="H182" s="75"/>
      <c r="J182" s="83"/>
      <c r="K182" s="83"/>
      <c r="M182" s="77"/>
      <c r="X182" s="78"/>
      <c r="Y182" s="84"/>
      <c r="Z182" s="85"/>
      <c r="AA182" s="79"/>
    </row>
    <row r="183" ht="13.5" customHeight="1">
      <c r="A183" s="1"/>
      <c r="B183" s="82"/>
      <c r="H183" s="75"/>
      <c r="J183" s="83"/>
      <c r="K183" s="83"/>
      <c r="M183" s="77"/>
      <c r="X183" s="78"/>
      <c r="Y183" s="84"/>
      <c r="Z183" s="85"/>
      <c r="AA183" s="79"/>
    </row>
    <row r="184" ht="13.5" customHeight="1">
      <c r="A184" s="1"/>
      <c r="B184" s="82"/>
      <c r="H184" s="75"/>
      <c r="J184" s="83"/>
      <c r="K184" s="83"/>
      <c r="M184" s="77"/>
      <c r="X184" s="78"/>
      <c r="Y184" s="84"/>
      <c r="Z184" s="85"/>
      <c r="AA184" s="79"/>
    </row>
    <row r="185" ht="13.5" customHeight="1">
      <c r="A185" s="1"/>
      <c r="B185" s="82"/>
      <c r="H185" s="75"/>
      <c r="J185" s="83"/>
      <c r="K185" s="83"/>
      <c r="M185" s="77"/>
      <c r="X185" s="78"/>
      <c r="Y185" s="84"/>
      <c r="Z185" s="85"/>
      <c r="AA185" s="79"/>
    </row>
    <row r="186" ht="13.5" customHeight="1">
      <c r="A186" s="1"/>
      <c r="B186" s="82"/>
      <c r="H186" s="75"/>
      <c r="J186" s="83"/>
      <c r="K186" s="83"/>
      <c r="M186" s="77"/>
      <c r="X186" s="78"/>
      <c r="Y186" s="84"/>
      <c r="Z186" s="85"/>
      <c r="AA186" s="79"/>
    </row>
    <row r="187" ht="13.5" customHeight="1">
      <c r="A187" s="1"/>
      <c r="B187" s="82"/>
      <c r="H187" s="75"/>
      <c r="J187" s="83"/>
      <c r="K187" s="83"/>
      <c r="M187" s="77"/>
      <c r="X187" s="78"/>
      <c r="Y187" s="84"/>
      <c r="Z187" s="85"/>
      <c r="AA187" s="79"/>
    </row>
    <row r="188" ht="13.5" customHeight="1">
      <c r="A188" s="1"/>
      <c r="B188" s="82"/>
      <c r="H188" s="75"/>
      <c r="J188" s="83"/>
      <c r="K188" s="83"/>
      <c r="M188" s="77"/>
      <c r="X188" s="78"/>
      <c r="Y188" s="84"/>
      <c r="Z188" s="85"/>
      <c r="AA188" s="79"/>
    </row>
    <row r="189" ht="13.5" customHeight="1">
      <c r="A189" s="1"/>
      <c r="B189" s="82"/>
      <c r="H189" s="75"/>
      <c r="J189" s="83"/>
      <c r="K189" s="83"/>
      <c r="M189" s="77"/>
      <c r="X189" s="78"/>
      <c r="Y189" s="84"/>
      <c r="Z189" s="85"/>
      <c r="AA189" s="79"/>
    </row>
    <row r="190" ht="13.5" customHeight="1">
      <c r="A190" s="1"/>
      <c r="B190" s="82"/>
      <c r="H190" s="75"/>
      <c r="J190" s="83"/>
      <c r="K190" s="83"/>
      <c r="M190" s="77"/>
      <c r="X190" s="78"/>
      <c r="Y190" s="84"/>
      <c r="Z190" s="85"/>
      <c r="AA190" s="79"/>
    </row>
    <row r="191" ht="13.5" customHeight="1">
      <c r="A191" s="1"/>
      <c r="B191" s="82"/>
      <c r="H191" s="75"/>
      <c r="J191" s="83"/>
      <c r="K191" s="83"/>
      <c r="M191" s="77"/>
      <c r="X191" s="78"/>
      <c r="Y191" s="84"/>
      <c r="Z191" s="85"/>
      <c r="AA191" s="79"/>
    </row>
    <row r="192" ht="13.5" customHeight="1">
      <c r="A192" s="1"/>
      <c r="B192" s="82"/>
      <c r="H192" s="75"/>
      <c r="J192" s="83"/>
      <c r="K192" s="83"/>
      <c r="M192" s="77"/>
      <c r="X192" s="78"/>
      <c r="Y192" s="84"/>
      <c r="Z192" s="85"/>
      <c r="AA192" s="79"/>
    </row>
    <row r="193" ht="13.5" customHeight="1">
      <c r="A193" s="1"/>
      <c r="B193" s="82"/>
      <c r="H193" s="75"/>
      <c r="J193" s="83"/>
      <c r="K193" s="83"/>
      <c r="M193" s="77"/>
      <c r="X193" s="78"/>
      <c r="Y193" s="84"/>
      <c r="Z193" s="85"/>
      <c r="AA193" s="79"/>
    </row>
    <row r="194" ht="13.5" customHeight="1">
      <c r="A194" s="1"/>
      <c r="B194" s="82"/>
      <c r="H194" s="75"/>
      <c r="J194" s="83"/>
      <c r="K194" s="83"/>
      <c r="M194" s="77"/>
      <c r="X194" s="78"/>
      <c r="Y194" s="84"/>
      <c r="Z194" s="85"/>
      <c r="AA194" s="79"/>
    </row>
    <row r="195" ht="13.5" customHeight="1">
      <c r="A195" s="1"/>
      <c r="B195" s="82"/>
      <c r="H195" s="75"/>
      <c r="J195" s="83"/>
      <c r="K195" s="83"/>
      <c r="M195" s="77"/>
      <c r="X195" s="78"/>
      <c r="Y195" s="84"/>
      <c r="Z195" s="85"/>
      <c r="AA195" s="79"/>
    </row>
    <row r="196" ht="13.5" customHeight="1">
      <c r="A196" s="1"/>
      <c r="B196" s="82"/>
      <c r="H196" s="75"/>
      <c r="J196" s="83"/>
      <c r="K196" s="83"/>
      <c r="M196" s="77"/>
      <c r="X196" s="78"/>
      <c r="Y196" s="84"/>
      <c r="Z196" s="85"/>
      <c r="AA196" s="79"/>
    </row>
    <row r="197" ht="13.5" customHeight="1">
      <c r="A197" s="1"/>
      <c r="B197" s="82"/>
      <c r="H197" s="75"/>
      <c r="J197" s="83"/>
      <c r="K197" s="83"/>
      <c r="M197" s="77"/>
      <c r="X197" s="78"/>
      <c r="Y197" s="84"/>
      <c r="Z197" s="85"/>
      <c r="AA197" s="79"/>
    </row>
    <row r="198" ht="13.5" customHeight="1">
      <c r="A198" s="1"/>
      <c r="B198" s="82"/>
      <c r="H198" s="75"/>
      <c r="J198" s="83"/>
      <c r="K198" s="83"/>
      <c r="M198" s="77"/>
      <c r="X198" s="78"/>
      <c r="Y198" s="84"/>
      <c r="Z198" s="85"/>
      <c r="AA198" s="79"/>
    </row>
    <row r="199" ht="13.5" customHeight="1">
      <c r="A199" s="1"/>
      <c r="B199" s="82"/>
      <c r="H199" s="75"/>
      <c r="J199" s="83"/>
      <c r="K199" s="83"/>
      <c r="M199" s="77"/>
      <c r="X199" s="78"/>
      <c r="Y199" s="84"/>
      <c r="Z199" s="85"/>
      <c r="AA199" s="79"/>
    </row>
    <row r="200" ht="13.5" customHeight="1">
      <c r="A200" s="1"/>
      <c r="B200" s="82"/>
      <c r="H200" s="75"/>
      <c r="J200" s="83"/>
      <c r="K200" s="83"/>
      <c r="M200" s="77"/>
      <c r="X200" s="78"/>
      <c r="Y200" s="84"/>
      <c r="Z200" s="85"/>
      <c r="AA200" s="79"/>
    </row>
    <row r="201" ht="13.5" customHeight="1">
      <c r="A201" s="1"/>
      <c r="B201" s="82"/>
      <c r="H201" s="75"/>
      <c r="J201" s="83"/>
      <c r="K201" s="83"/>
      <c r="M201" s="77"/>
      <c r="X201" s="78"/>
      <c r="Y201" s="84"/>
      <c r="Z201" s="85"/>
      <c r="AA201" s="79"/>
    </row>
    <row r="202" ht="13.5" customHeight="1">
      <c r="A202" s="1"/>
      <c r="B202" s="82"/>
      <c r="H202" s="75"/>
      <c r="J202" s="83"/>
      <c r="K202" s="83"/>
      <c r="M202" s="77"/>
      <c r="X202" s="78"/>
      <c r="Y202" s="84"/>
      <c r="Z202" s="85"/>
      <c r="AA202" s="79"/>
    </row>
    <row r="203" ht="13.5" customHeight="1">
      <c r="A203" s="1"/>
      <c r="B203" s="82"/>
      <c r="H203" s="75"/>
      <c r="J203" s="83"/>
      <c r="K203" s="83"/>
      <c r="M203" s="77"/>
      <c r="X203" s="78"/>
      <c r="Y203" s="84"/>
      <c r="Z203" s="85"/>
      <c r="AA203" s="79"/>
    </row>
    <row r="204" ht="13.5" customHeight="1">
      <c r="A204" s="1"/>
      <c r="B204" s="82"/>
      <c r="H204" s="75"/>
      <c r="J204" s="83"/>
      <c r="K204" s="83"/>
      <c r="M204" s="77"/>
      <c r="X204" s="78"/>
      <c r="Y204" s="84"/>
      <c r="Z204" s="85"/>
      <c r="AA204" s="79"/>
    </row>
    <row r="205" ht="13.5" customHeight="1">
      <c r="A205" s="1"/>
      <c r="B205" s="82"/>
      <c r="H205" s="75"/>
      <c r="J205" s="83"/>
      <c r="K205" s="83"/>
      <c r="M205" s="77"/>
      <c r="X205" s="78"/>
      <c r="Y205" s="84"/>
      <c r="Z205" s="85"/>
      <c r="AA205" s="79"/>
    </row>
    <row r="206" ht="13.5" customHeight="1">
      <c r="A206" s="1"/>
      <c r="B206" s="82"/>
      <c r="H206" s="75"/>
      <c r="J206" s="83"/>
      <c r="K206" s="83"/>
      <c r="M206" s="77"/>
      <c r="X206" s="78"/>
      <c r="Y206" s="84"/>
      <c r="Z206" s="85"/>
      <c r="AA206" s="79"/>
    </row>
    <row r="207" ht="13.5" customHeight="1">
      <c r="A207" s="1"/>
      <c r="B207" s="82"/>
      <c r="H207" s="75"/>
      <c r="J207" s="83"/>
      <c r="K207" s="83"/>
      <c r="M207" s="77"/>
      <c r="X207" s="78"/>
      <c r="Y207" s="84"/>
      <c r="Z207" s="85"/>
      <c r="AA207" s="79"/>
    </row>
    <row r="208" ht="13.5" customHeight="1">
      <c r="A208" s="1"/>
      <c r="B208" s="82"/>
      <c r="H208" s="75"/>
      <c r="J208" s="83"/>
      <c r="K208" s="83"/>
      <c r="M208" s="77"/>
      <c r="X208" s="78"/>
      <c r="Y208" s="84"/>
      <c r="Z208" s="85"/>
      <c r="AA208" s="79"/>
    </row>
    <row r="209" ht="13.5" customHeight="1">
      <c r="A209" s="1"/>
      <c r="B209" s="82"/>
      <c r="H209" s="75"/>
      <c r="J209" s="83"/>
      <c r="K209" s="83"/>
      <c r="M209" s="77"/>
      <c r="X209" s="78"/>
      <c r="Y209" s="84"/>
      <c r="Z209" s="85"/>
      <c r="AA209" s="79"/>
    </row>
    <row r="210" ht="13.5" customHeight="1">
      <c r="A210" s="1"/>
      <c r="B210" s="82"/>
      <c r="H210" s="75"/>
      <c r="J210" s="83"/>
      <c r="K210" s="83"/>
      <c r="M210" s="77"/>
      <c r="X210" s="78"/>
      <c r="Y210" s="84"/>
      <c r="Z210" s="85"/>
      <c r="AA210" s="79"/>
    </row>
    <row r="211" ht="13.5" customHeight="1">
      <c r="A211" s="1"/>
      <c r="B211" s="82"/>
      <c r="H211" s="75"/>
      <c r="J211" s="83"/>
      <c r="K211" s="83"/>
      <c r="M211" s="77"/>
      <c r="X211" s="78"/>
      <c r="Y211" s="84"/>
      <c r="Z211" s="85"/>
      <c r="AA211" s="79"/>
    </row>
    <row r="212" ht="13.5" customHeight="1">
      <c r="A212" s="1"/>
      <c r="B212" s="82"/>
      <c r="H212" s="75"/>
      <c r="J212" s="83"/>
      <c r="K212" s="83"/>
      <c r="M212" s="77"/>
      <c r="X212" s="78"/>
      <c r="Y212" s="84"/>
      <c r="Z212" s="85"/>
      <c r="AA212" s="79"/>
    </row>
    <row r="213" ht="13.5" customHeight="1">
      <c r="A213" s="1"/>
      <c r="B213" s="82"/>
      <c r="H213" s="75"/>
      <c r="J213" s="83"/>
      <c r="K213" s="83"/>
      <c r="M213" s="77"/>
      <c r="X213" s="78"/>
      <c r="Y213" s="84"/>
      <c r="Z213" s="85"/>
      <c r="AA213" s="79"/>
    </row>
    <row r="214" ht="13.5" customHeight="1">
      <c r="A214" s="1"/>
      <c r="B214" s="82"/>
      <c r="H214" s="75"/>
      <c r="J214" s="83"/>
      <c r="K214" s="83"/>
      <c r="M214" s="77"/>
      <c r="X214" s="78"/>
      <c r="Y214" s="84"/>
      <c r="Z214" s="85"/>
      <c r="AA214" s="79"/>
    </row>
    <row r="215" ht="13.5" customHeight="1">
      <c r="A215" s="1"/>
      <c r="B215" s="82"/>
      <c r="H215" s="75"/>
      <c r="J215" s="83"/>
      <c r="K215" s="83"/>
      <c r="M215" s="77"/>
      <c r="X215" s="78"/>
      <c r="Y215" s="84"/>
      <c r="Z215" s="85"/>
      <c r="AA215" s="79"/>
    </row>
    <row r="216" ht="13.5" customHeight="1">
      <c r="A216" s="1"/>
      <c r="B216" s="82"/>
      <c r="H216" s="75"/>
      <c r="J216" s="83"/>
      <c r="K216" s="83"/>
      <c r="M216" s="77"/>
      <c r="X216" s="78"/>
      <c r="Y216" s="84"/>
      <c r="Z216" s="85"/>
      <c r="AA216" s="79"/>
    </row>
    <row r="217" ht="13.5" customHeight="1">
      <c r="A217" s="1"/>
      <c r="B217" s="82"/>
      <c r="H217" s="75"/>
      <c r="J217" s="83"/>
      <c r="K217" s="83"/>
      <c r="M217" s="77"/>
      <c r="X217" s="78"/>
      <c r="Y217" s="84"/>
      <c r="Z217" s="85"/>
      <c r="AA217" s="79"/>
    </row>
    <row r="218" ht="13.5" customHeight="1">
      <c r="A218" s="1"/>
      <c r="B218" s="82"/>
      <c r="H218" s="75"/>
      <c r="J218" s="83"/>
      <c r="K218" s="83"/>
      <c r="M218" s="77"/>
      <c r="X218" s="78"/>
      <c r="Y218" s="84"/>
      <c r="Z218" s="85"/>
      <c r="AA218" s="79"/>
    </row>
    <row r="219" ht="13.5" customHeight="1">
      <c r="A219" s="1"/>
      <c r="B219" s="82"/>
      <c r="H219" s="75"/>
      <c r="J219" s="83"/>
      <c r="K219" s="83"/>
      <c r="M219" s="77"/>
      <c r="X219" s="78"/>
      <c r="Y219" s="84"/>
      <c r="Z219" s="85"/>
      <c r="AA219" s="79"/>
    </row>
    <row r="220" ht="13.5" customHeight="1">
      <c r="A220" s="1"/>
      <c r="B220" s="82"/>
      <c r="H220" s="75"/>
      <c r="J220" s="83"/>
      <c r="K220" s="83"/>
      <c r="M220" s="77"/>
      <c r="X220" s="78"/>
      <c r="Y220" s="84"/>
      <c r="Z220" s="85"/>
      <c r="AA220" s="79"/>
    </row>
    <row r="221" ht="13.5" customHeight="1">
      <c r="A221" s="1"/>
      <c r="B221" s="82"/>
      <c r="H221" s="75"/>
      <c r="J221" s="83"/>
      <c r="K221" s="83"/>
      <c r="M221" s="77"/>
      <c r="X221" s="78"/>
      <c r="Y221" s="84"/>
      <c r="Z221" s="85"/>
      <c r="AA221" s="79"/>
    </row>
    <row r="222" ht="13.5" customHeight="1">
      <c r="A222" s="1"/>
      <c r="B222" s="82"/>
      <c r="H222" s="75"/>
      <c r="J222" s="83"/>
      <c r="K222" s="83"/>
      <c r="M222" s="77"/>
      <c r="X222" s="78"/>
      <c r="Y222" s="84"/>
      <c r="Z222" s="85"/>
      <c r="AA222" s="79"/>
    </row>
    <row r="223" ht="13.5" customHeight="1">
      <c r="A223" s="1"/>
      <c r="B223" s="82"/>
      <c r="H223" s="75"/>
      <c r="J223" s="83"/>
      <c r="K223" s="83"/>
      <c r="M223" s="77"/>
      <c r="X223" s="78"/>
      <c r="Y223" s="84"/>
      <c r="Z223" s="85"/>
      <c r="AA223" s="79"/>
    </row>
    <row r="224" ht="13.5" customHeight="1">
      <c r="A224" s="1"/>
      <c r="B224" s="82"/>
      <c r="H224" s="75"/>
      <c r="J224" s="83"/>
      <c r="K224" s="83"/>
      <c r="M224" s="77"/>
      <c r="X224" s="78"/>
      <c r="Y224" s="84"/>
      <c r="Z224" s="85"/>
      <c r="AA224" s="79"/>
    </row>
    <row r="225" ht="13.5" customHeight="1">
      <c r="A225" s="1"/>
      <c r="B225" s="82"/>
      <c r="H225" s="75"/>
      <c r="J225" s="83"/>
      <c r="K225" s="83"/>
      <c r="M225" s="77"/>
      <c r="X225" s="78"/>
      <c r="Y225" s="84"/>
      <c r="Z225" s="85"/>
      <c r="AA225" s="79"/>
    </row>
    <row r="226" ht="13.5" customHeight="1">
      <c r="A226" s="1"/>
      <c r="B226" s="82"/>
      <c r="H226" s="75"/>
      <c r="J226" s="83"/>
      <c r="K226" s="83"/>
      <c r="M226" s="77"/>
      <c r="X226" s="78"/>
      <c r="Y226" s="84"/>
      <c r="Z226" s="85"/>
      <c r="AA226" s="79"/>
    </row>
    <row r="227" ht="13.5" customHeight="1">
      <c r="A227" s="1"/>
      <c r="B227" s="82"/>
      <c r="H227" s="75"/>
      <c r="J227" s="83"/>
      <c r="K227" s="83"/>
      <c r="M227" s="77"/>
      <c r="X227" s="78"/>
      <c r="Y227" s="84"/>
      <c r="Z227" s="85"/>
      <c r="AA227" s="79"/>
    </row>
    <row r="228" ht="13.5" customHeight="1">
      <c r="A228" s="1"/>
      <c r="B228" s="82"/>
      <c r="H228" s="75"/>
      <c r="J228" s="83"/>
      <c r="K228" s="83"/>
      <c r="M228" s="77"/>
      <c r="X228" s="78"/>
      <c r="Y228" s="84"/>
      <c r="Z228" s="85"/>
      <c r="AA228" s="79"/>
    </row>
    <row r="229" ht="13.5" customHeight="1">
      <c r="A229" s="1"/>
      <c r="B229" s="82"/>
      <c r="H229" s="75"/>
      <c r="J229" s="83"/>
      <c r="K229" s="83"/>
      <c r="M229" s="77"/>
      <c r="X229" s="78"/>
      <c r="Y229" s="84"/>
      <c r="Z229" s="85"/>
      <c r="AA229" s="79"/>
    </row>
    <row r="230" ht="13.5" customHeight="1">
      <c r="A230" s="1"/>
      <c r="B230" s="82"/>
      <c r="H230" s="75"/>
      <c r="J230" s="83"/>
      <c r="K230" s="83"/>
      <c r="M230" s="77"/>
      <c r="X230" s="78"/>
      <c r="Y230" s="84"/>
      <c r="Z230" s="85"/>
      <c r="AA230" s="79"/>
    </row>
    <row r="231" ht="13.5" customHeight="1">
      <c r="A231" s="1"/>
      <c r="B231" s="82"/>
      <c r="H231" s="75"/>
      <c r="J231" s="83"/>
      <c r="K231" s="83"/>
      <c r="M231" s="77"/>
      <c r="X231" s="78"/>
      <c r="Y231" s="84"/>
      <c r="Z231" s="85"/>
      <c r="AA231" s="79"/>
    </row>
    <row r="232" ht="13.5" customHeight="1">
      <c r="A232" s="1"/>
      <c r="B232" s="82"/>
      <c r="H232" s="75"/>
      <c r="J232" s="83"/>
      <c r="K232" s="83"/>
      <c r="M232" s="77"/>
      <c r="X232" s="78"/>
      <c r="Y232" s="84"/>
      <c r="Z232" s="85"/>
      <c r="AA232" s="79"/>
    </row>
    <row r="233" ht="13.5" customHeight="1">
      <c r="A233" s="1"/>
      <c r="B233" s="82"/>
      <c r="H233" s="75"/>
      <c r="J233" s="83"/>
      <c r="K233" s="83"/>
      <c r="M233" s="77"/>
      <c r="X233" s="78"/>
      <c r="Y233" s="84"/>
      <c r="Z233" s="85"/>
      <c r="AA233" s="79"/>
    </row>
    <row r="234" ht="13.5" customHeight="1">
      <c r="A234" s="1"/>
      <c r="B234" s="82"/>
      <c r="H234" s="75"/>
      <c r="J234" s="83"/>
      <c r="K234" s="83"/>
      <c r="M234" s="77"/>
      <c r="X234" s="78"/>
      <c r="Y234" s="84"/>
      <c r="Z234" s="85"/>
      <c r="AA234" s="79"/>
    </row>
    <row r="235" ht="13.5" customHeight="1">
      <c r="A235" s="1"/>
      <c r="B235" s="82"/>
      <c r="H235" s="75"/>
      <c r="J235" s="83"/>
      <c r="K235" s="83"/>
      <c r="M235" s="77"/>
      <c r="X235" s="78"/>
      <c r="Y235" s="84"/>
      <c r="Z235" s="85"/>
      <c r="AA235" s="79"/>
    </row>
    <row r="236" ht="13.5" customHeight="1">
      <c r="A236" s="1"/>
      <c r="B236" s="82"/>
      <c r="H236" s="75"/>
      <c r="J236" s="83"/>
      <c r="K236" s="83"/>
      <c r="M236" s="77"/>
      <c r="X236" s="78"/>
      <c r="Y236" s="84"/>
      <c r="Z236" s="85"/>
      <c r="AA236" s="79"/>
    </row>
    <row r="237" ht="13.5" customHeight="1">
      <c r="A237" s="1"/>
      <c r="B237" s="82"/>
      <c r="H237" s="75"/>
      <c r="J237" s="83"/>
      <c r="K237" s="83"/>
      <c r="M237" s="77"/>
      <c r="X237" s="78"/>
      <c r="Y237" s="84"/>
      <c r="Z237" s="85"/>
      <c r="AA237" s="79"/>
    </row>
    <row r="238" ht="13.5" customHeight="1">
      <c r="A238" s="1"/>
      <c r="B238" s="82"/>
      <c r="H238" s="75"/>
      <c r="J238" s="83"/>
      <c r="K238" s="83"/>
      <c r="M238" s="77"/>
      <c r="X238" s="78"/>
      <c r="Y238" s="84"/>
      <c r="Z238" s="85"/>
      <c r="AA238" s="79"/>
    </row>
    <row r="239" ht="13.5" customHeight="1">
      <c r="A239" s="1"/>
      <c r="B239" s="82"/>
      <c r="H239" s="75"/>
      <c r="J239" s="83"/>
      <c r="K239" s="83"/>
      <c r="M239" s="77"/>
      <c r="X239" s="78"/>
      <c r="Y239" s="84"/>
      <c r="Z239" s="85"/>
      <c r="AA239" s="79"/>
    </row>
    <row r="240" ht="13.5" customHeight="1">
      <c r="A240" s="1"/>
      <c r="B240" s="82"/>
      <c r="H240" s="75"/>
      <c r="J240" s="83"/>
      <c r="K240" s="83"/>
      <c r="M240" s="77"/>
      <c r="X240" s="78"/>
      <c r="Y240" s="84"/>
      <c r="Z240" s="85"/>
      <c r="AA240" s="79"/>
    </row>
    <row r="241" ht="13.5" customHeight="1">
      <c r="A241" s="1"/>
      <c r="B241" s="82"/>
      <c r="H241" s="75"/>
      <c r="J241" s="83"/>
      <c r="K241" s="83"/>
      <c r="M241" s="77"/>
      <c r="X241" s="78"/>
      <c r="Y241" s="84"/>
      <c r="Z241" s="85"/>
      <c r="AA241" s="79"/>
    </row>
    <row r="242" ht="13.5" customHeight="1">
      <c r="A242" s="1"/>
      <c r="B242" s="82"/>
      <c r="H242" s="75"/>
      <c r="J242" s="83"/>
      <c r="K242" s="83"/>
      <c r="M242" s="77"/>
      <c r="X242" s="78"/>
      <c r="Y242" s="84"/>
      <c r="Z242" s="85"/>
      <c r="AA242" s="79"/>
    </row>
    <row r="243" ht="13.5" customHeight="1">
      <c r="A243" s="1"/>
      <c r="B243" s="82"/>
      <c r="H243" s="75"/>
      <c r="J243" s="83"/>
      <c r="K243" s="83"/>
      <c r="M243" s="77"/>
      <c r="X243" s="78"/>
      <c r="Y243" s="84"/>
      <c r="Z243" s="85"/>
      <c r="AA243" s="79"/>
    </row>
    <row r="244" ht="13.5" customHeight="1">
      <c r="A244" s="1"/>
      <c r="B244" s="82"/>
      <c r="H244" s="75"/>
      <c r="J244" s="83"/>
      <c r="K244" s="83"/>
      <c r="M244" s="77"/>
      <c r="X244" s="78"/>
      <c r="Y244" s="84"/>
      <c r="Z244" s="85"/>
      <c r="AA244" s="79"/>
    </row>
    <row r="245" ht="13.5" customHeight="1">
      <c r="A245" s="1"/>
      <c r="B245" s="82"/>
      <c r="H245" s="75"/>
      <c r="J245" s="83"/>
      <c r="K245" s="83"/>
      <c r="M245" s="77"/>
      <c r="X245" s="78"/>
      <c r="Y245" s="84"/>
      <c r="Z245" s="85"/>
      <c r="AA245" s="79"/>
    </row>
    <row r="246" ht="13.5" customHeight="1">
      <c r="A246" s="1"/>
      <c r="B246" s="82"/>
      <c r="H246" s="75"/>
      <c r="J246" s="83"/>
      <c r="K246" s="83"/>
      <c r="M246" s="77"/>
      <c r="X246" s="78"/>
      <c r="Y246" s="84"/>
      <c r="Z246" s="85"/>
      <c r="AA246" s="79"/>
    </row>
    <row r="247" ht="13.5" customHeight="1">
      <c r="A247" s="1"/>
      <c r="B247" s="82"/>
      <c r="H247" s="75"/>
      <c r="J247" s="83"/>
      <c r="K247" s="83"/>
      <c r="M247" s="77"/>
      <c r="X247" s="78"/>
      <c r="Y247" s="84"/>
      <c r="Z247" s="85"/>
      <c r="AA247" s="79"/>
    </row>
    <row r="248" ht="13.5" customHeight="1">
      <c r="A248" s="1"/>
      <c r="B248" s="82"/>
      <c r="H248" s="75"/>
      <c r="J248" s="83"/>
      <c r="K248" s="83"/>
      <c r="M248" s="77"/>
      <c r="X248" s="78"/>
      <c r="Y248" s="84"/>
      <c r="Z248" s="85"/>
      <c r="AA248" s="79"/>
    </row>
    <row r="249" ht="13.5" customHeight="1">
      <c r="A249" s="1"/>
      <c r="B249" s="82"/>
      <c r="H249" s="75"/>
      <c r="J249" s="83"/>
      <c r="K249" s="83"/>
      <c r="M249" s="77"/>
      <c r="X249" s="78"/>
      <c r="Y249" s="84"/>
      <c r="Z249" s="85"/>
      <c r="AA249" s="79"/>
    </row>
    <row r="250" ht="13.5" customHeight="1">
      <c r="A250" s="1"/>
      <c r="B250" s="82"/>
      <c r="H250" s="75"/>
      <c r="J250" s="83"/>
      <c r="K250" s="83"/>
      <c r="M250" s="77"/>
      <c r="X250" s="78"/>
      <c r="Y250" s="84"/>
      <c r="Z250" s="85"/>
      <c r="AA250" s="79"/>
    </row>
    <row r="251" ht="13.5" customHeight="1">
      <c r="A251" s="1"/>
      <c r="B251" s="82"/>
      <c r="H251" s="75"/>
      <c r="J251" s="83"/>
      <c r="K251" s="83"/>
      <c r="M251" s="77"/>
      <c r="X251" s="78"/>
      <c r="Y251" s="84"/>
      <c r="Z251" s="85"/>
      <c r="AA251" s="79"/>
    </row>
    <row r="252" ht="13.5" customHeight="1">
      <c r="A252" s="1"/>
      <c r="B252" s="82"/>
      <c r="H252" s="75"/>
      <c r="J252" s="83"/>
      <c r="K252" s="83"/>
      <c r="M252" s="77"/>
      <c r="X252" s="78"/>
      <c r="Y252" s="84"/>
      <c r="Z252" s="85"/>
      <c r="AA252" s="79"/>
    </row>
    <row r="253" ht="15.75" customHeight="1">
      <c r="B253" s="82"/>
      <c r="J253" s="83"/>
      <c r="K253" s="83"/>
      <c r="Y253" s="84"/>
      <c r="Z253" s="85"/>
      <c r="AA253" s="85"/>
    </row>
    <row r="254" ht="15.75" customHeight="1">
      <c r="B254" s="82"/>
      <c r="J254" s="83"/>
      <c r="K254" s="83"/>
      <c r="Y254" s="84"/>
      <c r="Z254" s="85"/>
      <c r="AA254" s="85"/>
    </row>
    <row r="255" ht="15.75" customHeight="1">
      <c r="B255" s="82"/>
      <c r="J255" s="83"/>
      <c r="K255" s="83"/>
      <c r="Y255" s="84"/>
      <c r="Z255" s="85"/>
      <c r="AA255" s="85"/>
    </row>
    <row r="256" ht="15.75" customHeight="1">
      <c r="B256" s="82"/>
      <c r="J256" s="83"/>
      <c r="K256" s="83"/>
      <c r="Y256" s="84"/>
      <c r="Z256" s="85"/>
      <c r="AA256" s="85"/>
    </row>
    <row r="257" ht="15.75" customHeight="1">
      <c r="B257" s="82"/>
      <c r="J257" s="83"/>
      <c r="K257" s="83"/>
      <c r="Y257" s="84"/>
      <c r="Z257" s="85"/>
      <c r="AA257" s="85"/>
    </row>
    <row r="258" ht="15.75" customHeight="1">
      <c r="B258" s="82"/>
      <c r="J258" s="83"/>
      <c r="K258" s="83"/>
      <c r="Y258" s="84"/>
      <c r="Z258" s="85"/>
      <c r="AA258" s="85"/>
    </row>
    <row r="259" ht="15.75" customHeight="1">
      <c r="B259" s="82"/>
      <c r="J259" s="83"/>
      <c r="K259" s="83"/>
      <c r="Y259" s="84"/>
      <c r="Z259" s="85"/>
      <c r="AA259" s="85"/>
    </row>
    <row r="260" ht="15.75" customHeight="1">
      <c r="B260" s="82"/>
      <c r="J260" s="83"/>
      <c r="K260" s="83"/>
      <c r="Y260" s="84"/>
      <c r="Z260" s="85"/>
      <c r="AA260" s="85"/>
    </row>
    <row r="261" ht="15.75" customHeight="1">
      <c r="B261" s="82"/>
      <c r="J261" s="83"/>
      <c r="K261" s="83"/>
      <c r="Y261" s="84"/>
      <c r="Z261" s="85"/>
      <c r="AA261" s="85"/>
    </row>
    <row r="262" ht="15.75" customHeight="1">
      <c r="B262" s="82"/>
      <c r="J262" s="83"/>
      <c r="K262" s="83"/>
      <c r="Y262" s="84"/>
      <c r="Z262" s="85"/>
      <c r="AA262" s="85"/>
    </row>
    <row r="263" ht="15.75" customHeight="1">
      <c r="B263" s="82"/>
      <c r="J263" s="83"/>
      <c r="K263" s="83"/>
      <c r="Y263" s="84"/>
      <c r="Z263" s="85"/>
      <c r="AA263" s="85"/>
    </row>
    <row r="264" ht="15.75" customHeight="1">
      <c r="B264" s="82"/>
      <c r="J264" s="83"/>
      <c r="K264" s="83"/>
      <c r="Y264" s="84"/>
      <c r="Z264" s="85"/>
      <c r="AA264" s="85"/>
    </row>
    <row r="265" ht="15.75" customHeight="1">
      <c r="B265" s="82"/>
      <c r="J265" s="83"/>
      <c r="K265" s="83"/>
      <c r="Y265" s="84"/>
      <c r="Z265" s="85"/>
      <c r="AA265" s="85"/>
    </row>
    <row r="266" ht="15.75" customHeight="1">
      <c r="B266" s="82"/>
      <c r="J266" s="83"/>
      <c r="K266" s="83"/>
      <c r="Y266" s="84"/>
      <c r="Z266" s="85"/>
      <c r="AA266" s="85"/>
    </row>
    <row r="267" ht="15.75" customHeight="1">
      <c r="B267" s="82"/>
      <c r="J267" s="83"/>
      <c r="K267" s="83"/>
      <c r="Y267" s="84"/>
      <c r="Z267" s="85"/>
      <c r="AA267" s="85"/>
    </row>
    <row r="268" ht="15.75" customHeight="1">
      <c r="B268" s="82"/>
      <c r="J268" s="83"/>
      <c r="K268" s="83"/>
      <c r="Y268" s="84"/>
      <c r="Z268" s="85"/>
      <c r="AA268" s="85"/>
    </row>
    <row r="269" ht="15.75" customHeight="1">
      <c r="B269" s="82"/>
      <c r="J269" s="83"/>
      <c r="K269" s="83"/>
      <c r="Y269" s="84"/>
      <c r="Z269" s="85"/>
      <c r="AA269" s="85"/>
    </row>
    <row r="270" ht="15.75" customHeight="1">
      <c r="B270" s="82"/>
      <c r="J270" s="83"/>
      <c r="K270" s="83"/>
      <c r="Y270" s="84"/>
      <c r="Z270" s="85"/>
      <c r="AA270" s="85"/>
    </row>
    <row r="271" ht="15.75" customHeight="1">
      <c r="B271" s="82"/>
      <c r="J271" s="83"/>
      <c r="K271" s="83"/>
      <c r="Y271" s="84"/>
      <c r="Z271" s="85"/>
      <c r="AA271" s="85"/>
    </row>
    <row r="272" ht="15.75" customHeight="1">
      <c r="B272" s="82"/>
      <c r="J272" s="83"/>
      <c r="K272" s="83"/>
      <c r="Y272" s="84"/>
      <c r="Z272" s="85"/>
      <c r="AA272" s="85"/>
    </row>
    <row r="273" ht="15.75" customHeight="1">
      <c r="B273" s="82"/>
      <c r="J273" s="83"/>
      <c r="K273" s="83"/>
      <c r="Y273" s="84"/>
      <c r="Z273" s="85"/>
      <c r="AA273" s="85"/>
    </row>
    <row r="274" ht="15.75" customHeight="1">
      <c r="B274" s="82"/>
      <c r="J274" s="83"/>
      <c r="K274" s="83"/>
      <c r="Y274" s="84"/>
      <c r="Z274" s="85"/>
      <c r="AA274" s="85"/>
    </row>
    <row r="275" ht="15.75" customHeight="1">
      <c r="B275" s="82"/>
      <c r="J275" s="83"/>
      <c r="K275" s="83"/>
      <c r="Y275" s="84"/>
      <c r="Z275" s="85"/>
      <c r="AA275" s="85"/>
    </row>
    <row r="276" ht="15.75" customHeight="1">
      <c r="B276" s="82"/>
      <c r="J276" s="83"/>
      <c r="K276" s="83"/>
      <c r="Y276" s="84"/>
      <c r="Z276" s="85"/>
      <c r="AA276" s="85"/>
    </row>
    <row r="277" ht="15.75" customHeight="1">
      <c r="B277" s="82"/>
      <c r="J277" s="83"/>
      <c r="K277" s="83"/>
      <c r="Y277" s="84"/>
      <c r="Z277" s="85"/>
      <c r="AA277" s="85"/>
    </row>
    <row r="278" ht="15.75" customHeight="1">
      <c r="B278" s="82"/>
      <c r="J278" s="83"/>
      <c r="K278" s="83"/>
      <c r="Y278" s="84"/>
      <c r="Z278" s="85"/>
      <c r="AA278" s="85"/>
    </row>
    <row r="279" ht="15.75" customHeight="1">
      <c r="B279" s="82"/>
      <c r="J279" s="83"/>
      <c r="K279" s="83"/>
      <c r="Y279" s="84"/>
      <c r="Z279" s="85"/>
      <c r="AA279" s="85"/>
    </row>
    <row r="280" ht="15.75" customHeight="1">
      <c r="B280" s="82"/>
      <c r="J280" s="83"/>
      <c r="K280" s="83"/>
      <c r="Y280" s="84"/>
      <c r="Z280" s="85"/>
      <c r="AA280" s="85"/>
    </row>
    <row r="281" ht="15.75" customHeight="1">
      <c r="B281" s="82"/>
      <c r="J281" s="83"/>
      <c r="K281" s="83"/>
      <c r="Y281" s="84"/>
      <c r="Z281" s="85"/>
      <c r="AA281" s="85"/>
    </row>
    <row r="282" ht="15.75" customHeight="1">
      <c r="B282" s="82"/>
      <c r="J282" s="83"/>
      <c r="K282" s="83"/>
      <c r="Y282" s="84"/>
      <c r="Z282" s="85"/>
      <c r="AA282" s="85"/>
    </row>
    <row r="283" ht="15.75" customHeight="1">
      <c r="B283" s="82"/>
      <c r="J283" s="83"/>
      <c r="K283" s="83"/>
      <c r="Y283" s="84"/>
      <c r="Z283" s="85"/>
      <c r="AA283" s="85"/>
    </row>
    <row r="284" ht="15.75" customHeight="1">
      <c r="B284" s="82"/>
      <c r="J284" s="83"/>
      <c r="K284" s="83"/>
      <c r="Y284" s="84"/>
      <c r="Z284" s="85"/>
      <c r="AA284" s="85"/>
    </row>
    <row r="285" ht="15.75" customHeight="1">
      <c r="B285" s="82"/>
      <c r="J285" s="83"/>
      <c r="K285" s="83"/>
      <c r="Y285" s="84"/>
      <c r="Z285" s="85"/>
      <c r="AA285" s="85"/>
    </row>
    <row r="286" ht="15.75" customHeight="1">
      <c r="B286" s="82"/>
      <c r="J286" s="83"/>
      <c r="K286" s="83"/>
      <c r="Y286" s="84"/>
      <c r="Z286" s="85"/>
      <c r="AA286" s="85"/>
    </row>
    <row r="287" ht="15.75" customHeight="1">
      <c r="B287" s="82"/>
      <c r="J287" s="83"/>
      <c r="K287" s="83"/>
      <c r="Y287" s="84"/>
      <c r="Z287" s="85"/>
      <c r="AA287" s="85"/>
    </row>
    <row r="288" ht="15.75" customHeight="1">
      <c r="B288" s="82"/>
      <c r="J288" s="83"/>
      <c r="K288" s="83"/>
      <c r="Y288" s="84"/>
      <c r="Z288" s="85"/>
      <c r="AA288" s="85"/>
    </row>
    <row r="289" ht="15.75" customHeight="1">
      <c r="B289" s="82"/>
      <c r="J289" s="83"/>
      <c r="K289" s="83"/>
      <c r="Y289" s="84"/>
      <c r="Z289" s="85"/>
      <c r="AA289" s="85"/>
    </row>
    <row r="290" ht="15.75" customHeight="1">
      <c r="B290" s="82"/>
      <c r="J290" s="83"/>
      <c r="K290" s="83"/>
      <c r="Y290" s="84"/>
      <c r="Z290" s="85"/>
      <c r="AA290" s="85"/>
    </row>
    <row r="291" ht="15.75" customHeight="1">
      <c r="B291" s="82"/>
      <c r="J291" s="83"/>
      <c r="K291" s="83"/>
      <c r="Y291" s="84"/>
      <c r="Z291" s="85"/>
      <c r="AA291" s="85"/>
    </row>
    <row r="292" ht="15.75" customHeight="1">
      <c r="B292" s="82"/>
      <c r="J292" s="83"/>
      <c r="K292" s="83"/>
      <c r="Y292" s="84"/>
      <c r="Z292" s="85"/>
      <c r="AA292" s="85"/>
    </row>
    <row r="293" ht="15.75" customHeight="1">
      <c r="B293" s="82"/>
      <c r="J293" s="83"/>
      <c r="K293" s="83"/>
      <c r="Y293" s="84"/>
      <c r="Z293" s="85"/>
      <c r="AA293" s="85"/>
    </row>
    <row r="294" ht="15.75" customHeight="1">
      <c r="B294" s="82"/>
      <c r="J294" s="83"/>
      <c r="K294" s="83"/>
      <c r="Y294" s="84"/>
      <c r="Z294" s="85"/>
      <c r="AA294" s="85"/>
    </row>
    <row r="295" ht="15.75" customHeight="1">
      <c r="B295" s="82"/>
      <c r="J295" s="83"/>
      <c r="K295" s="83"/>
      <c r="Y295" s="84"/>
      <c r="Z295" s="85"/>
      <c r="AA295" s="85"/>
    </row>
    <row r="296" ht="15.75" customHeight="1">
      <c r="B296" s="82"/>
      <c r="J296" s="83"/>
      <c r="K296" s="83"/>
      <c r="Y296" s="84"/>
      <c r="Z296" s="85"/>
      <c r="AA296" s="85"/>
    </row>
    <row r="297" ht="15.75" customHeight="1">
      <c r="B297" s="82"/>
      <c r="J297" s="83"/>
      <c r="K297" s="83"/>
      <c r="Y297" s="84"/>
      <c r="Z297" s="85"/>
      <c r="AA297" s="85"/>
    </row>
    <row r="298" ht="15.75" customHeight="1">
      <c r="B298" s="82"/>
      <c r="J298" s="83"/>
      <c r="K298" s="83"/>
      <c r="Y298" s="84"/>
      <c r="Z298" s="85"/>
      <c r="AA298" s="85"/>
    </row>
    <row r="299" ht="15.75" customHeight="1">
      <c r="B299" s="82"/>
      <c r="J299" s="83"/>
      <c r="K299" s="83"/>
      <c r="Y299" s="84"/>
      <c r="Z299" s="85"/>
      <c r="AA299" s="85"/>
    </row>
    <row r="300" ht="15.75" customHeight="1">
      <c r="B300" s="82"/>
      <c r="J300" s="83"/>
      <c r="K300" s="83"/>
      <c r="Y300" s="84"/>
      <c r="Z300" s="85"/>
      <c r="AA300" s="85"/>
    </row>
    <row r="301" ht="15.75" customHeight="1">
      <c r="B301" s="82"/>
      <c r="J301" s="83"/>
      <c r="K301" s="83"/>
      <c r="Y301" s="84"/>
      <c r="Z301" s="85"/>
      <c r="AA301" s="85"/>
    </row>
    <row r="302" ht="15.75" customHeight="1">
      <c r="B302" s="82"/>
      <c r="J302" s="83"/>
      <c r="K302" s="83"/>
      <c r="Y302" s="84"/>
      <c r="Z302" s="85"/>
      <c r="AA302" s="85"/>
    </row>
    <row r="303" ht="15.75" customHeight="1">
      <c r="B303" s="82"/>
      <c r="J303" s="83"/>
      <c r="K303" s="83"/>
      <c r="Y303" s="84"/>
      <c r="Z303" s="85"/>
      <c r="AA303" s="85"/>
    </row>
    <row r="304" ht="15.75" customHeight="1">
      <c r="B304" s="82"/>
      <c r="J304" s="83"/>
      <c r="K304" s="83"/>
      <c r="Y304" s="84"/>
      <c r="Z304" s="85"/>
      <c r="AA304" s="85"/>
    </row>
    <row r="305" ht="15.75" customHeight="1">
      <c r="B305" s="82"/>
      <c r="J305" s="83"/>
      <c r="K305" s="83"/>
      <c r="Y305" s="84"/>
      <c r="Z305" s="85"/>
      <c r="AA305" s="85"/>
    </row>
    <row r="306" ht="15.75" customHeight="1">
      <c r="B306" s="82"/>
      <c r="J306" s="83"/>
      <c r="K306" s="83"/>
      <c r="Y306" s="84"/>
      <c r="Z306" s="85"/>
      <c r="AA306" s="85"/>
    </row>
    <row r="307" ht="15.75" customHeight="1">
      <c r="B307" s="82"/>
      <c r="J307" s="83"/>
      <c r="K307" s="83"/>
      <c r="Y307" s="84"/>
      <c r="Z307" s="85"/>
      <c r="AA307" s="85"/>
    </row>
    <row r="308" ht="15.75" customHeight="1">
      <c r="B308" s="82"/>
      <c r="J308" s="83"/>
      <c r="K308" s="83"/>
      <c r="Y308" s="84"/>
      <c r="Z308" s="85"/>
      <c r="AA308" s="85"/>
    </row>
    <row r="309" ht="15.75" customHeight="1">
      <c r="B309" s="82"/>
      <c r="J309" s="83"/>
      <c r="K309" s="83"/>
      <c r="Y309" s="84"/>
      <c r="Z309" s="85"/>
      <c r="AA309" s="85"/>
    </row>
    <row r="310" ht="15.75" customHeight="1">
      <c r="B310" s="82"/>
      <c r="J310" s="83"/>
      <c r="K310" s="83"/>
      <c r="Y310" s="84"/>
      <c r="Z310" s="85"/>
      <c r="AA310" s="85"/>
    </row>
    <row r="311" ht="15.75" customHeight="1">
      <c r="B311" s="82"/>
      <c r="J311" s="83"/>
      <c r="K311" s="83"/>
      <c r="Y311" s="84"/>
      <c r="Z311" s="85"/>
      <c r="AA311" s="85"/>
    </row>
    <row r="312" ht="15.75" customHeight="1">
      <c r="B312" s="82"/>
      <c r="J312" s="83"/>
      <c r="K312" s="83"/>
      <c r="Y312" s="84"/>
      <c r="Z312" s="85"/>
      <c r="AA312" s="85"/>
    </row>
    <row r="313" ht="15.75" customHeight="1">
      <c r="B313" s="82"/>
      <c r="J313" s="83"/>
      <c r="K313" s="83"/>
      <c r="Y313" s="84"/>
      <c r="Z313" s="85"/>
      <c r="AA313" s="85"/>
    </row>
    <row r="314" ht="15.75" customHeight="1">
      <c r="B314" s="82"/>
      <c r="J314" s="83"/>
      <c r="K314" s="83"/>
      <c r="Y314" s="84"/>
      <c r="Z314" s="85"/>
      <c r="AA314" s="85"/>
    </row>
    <row r="315" ht="15.75" customHeight="1">
      <c r="B315" s="82"/>
      <c r="J315" s="83"/>
      <c r="K315" s="83"/>
      <c r="Y315" s="84"/>
      <c r="Z315" s="85"/>
      <c r="AA315" s="85"/>
    </row>
    <row r="316" ht="15.75" customHeight="1">
      <c r="B316" s="82"/>
      <c r="J316" s="83"/>
      <c r="K316" s="83"/>
      <c r="Y316" s="84"/>
      <c r="Z316" s="85"/>
      <c r="AA316" s="85"/>
    </row>
    <row r="317" ht="15.75" customHeight="1">
      <c r="B317" s="82"/>
      <c r="J317" s="83"/>
      <c r="K317" s="83"/>
      <c r="Y317" s="84"/>
      <c r="Z317" s="85"/>
      <c r="AA317" s="85"/>
    </row>
    <row r="318" ht="15.75" customHeight="1">
      <c r="B318" s="82"/>
      <c r="J318" s="83"/>
      <c r="K318" s="83"/>
      <c r="Y318" s="84"/>
      <c r="Z318" s="85"/>
      <c r="AA318" s="85"/>
    </row>
    <row r="319" ht="15.75" customHeight="1">
      <c r="B319" s="82"/>
      <c r="J319" s="83"/>
      <c r="K319" s="83"/>
      <c r="Y319" s="84"/>
      <c r="Z319" s="85"/>
      <c r="AA319" s="85"/>
    </row>
    <row r="320" ht="15.75" customHeight="1">
      <c r="B320" s="82"/>
      <c r="J320" s="83"/>
      <c r="K320" s="83"/>
      <c r="Y320" s="84"/>
      <c r="Z320" s="85"/>
      <c r="AA320" s="85"/>
    </row>
    <row r="321" ht="15.75" customHeight="1">
      <c r="B321" s="82"/>
      <c r="J321" s="83"/>
      <c r="K321" s="83"/>
      <c r="Y321" s="84"/>
      <c r="Z321" s="85"/>
      <c r="AA321" s="85"/>
    </row>
    <row r="322" ht="15.75" customHeight="1">
      <c r="B322" s="82"/>
      <c r="J322" s="83"/>
      <c r="K322" s="83"/>
      <c r="Y322" s="84"/>
      <c r="Z322" s="85"/>
      <c r="AA322" s="85"/>
    </row>
    <row r="323" ht="15.75" customHeight="1">
      <c r="B323" s="82"/>
      <c r="J323" s="83"/>
      <c r="K323" s="83"/>
      <c r="Y323" s="84"/>
      <c r="Z323" s="85"/>
      <c r="AA323" s="85"/>
    </row>
    <row r="324" ht="15.75" customHeight="1">
      <c r="B324" s="82"/>
      <c r="J324" s="83"/>
      <c r="K324" s="83"/>
      <c r="Y324" s="84"/>
      <c r="Z324" s="85"/>
      <c r="AA324" s="85"/>
    </row>
    <row r="325" ht="15.75" customHeight="1">
      <c r="B325" s="82"/>
      <c r="J325" s="83"/>
      <c r="K325" s="83"/>
      <c r="Y325" s="84"/>
      <c r="Z325" s="85"/>
      <c r="AA325" s="85"/>
    </row>
    <row r="326" ht="15.75" customHeight="1">
      <c r="B326" s="82"/>
      <c r="J326" s="83"/>
      <c r="K326" s="83"/>
      <c r="Y326" s="84"/>
      <c r="Z326" s="85"/>
      <c r="AA326" s="85"/>
    </row>
    <row r="327" ht="15.75" customHeight="1">
      <c r="B327" s="82"/>
      <c r="J327" s="83"/>
      <c r="K327" s="83"/>
      <c r="Y327" s="84"/>
      <c r="Z327" s="85"/>
      <c r="AA327" s="85"/>
    </row>
    <row r="328" ht="15.75" customHeight="1">
      <c r="B328" s="82"/>
      <c r="J328" s="83"/>
      <c r="K328" s="83"/>
      <c r="Y328" s="84"/>
      <c r="Z328" s="85"/>
      <c r="AA328" s="85"/>
    </row>
    <row r="329" ht="15.75" customHeight="1">
      <c r="B329" s="82"/>
      <c r="J329" s="83"/>
      <c r="K329" s="83"/>
      <c r="Y329" s="84"/>
      <c r="Z329" s="85"/>
      <c r="AA329" s="85"/>
    </row>
    <row r="330" ht="15.75" customHeight="1">
      <c r="B330" s="82"/>
      <c r="J330" s="83"/>
      <c r="K330" s="83"/>
      <c r="Y330" s="84"/>
      <c r="Z330" s="85"/>
      <c r="AA330" s="85"/>
    </row>
    <row r="331" ht="15.75" customHeight="1">
      <c r="B331" s="82"/>
      <c r="J331" s="83"/>
      <c r="K331" s="83"/>
      <c r="Y331" s="84"/>
      <c r="Z331" s="85"/>
      <c r="AA331" s="85"/>
    </row>
    <row r="332" ht="15.75" customHeight="1">
      <c r="B332" s="82"/>
      <c r="J332" s="83"/>
      <c r="K332" s="83"/>
      <c r="Y332" s="84"/>
      <c r="Z332" s="85"/>
      <c r="AA332" s="85"/>
    </row>
    <row r="333" ht="15.75" customHeight="1">
      <c r="B333" s="82"/>
      <c r="J333" s="83"/>
      <c r="K333" s="83"/>
      <c r="Y333" s="84"/>
      <c r="Z333" s="85"/>
      <c r="AA333" s="85"/>
    </row>
    <row r="334" ht="15.75" customHeight="1">
      <c r="B334" s="82"/>
      <c r="J334" s="83"/>
      <c r="K334" s="83"/>
      <c r="Y334" s="84"/>
      <c r="Z334" s="85"/>
      <c r="AA334" s="85"/>
    </row>
    <row r="335" ht="15.75" customHeight="1">
      <c r="B335" s="82"/>
      <c r="J335" s="83"/>
      <c r="K335" s="83"/>
      <c r="Y335" s="84"/>
      <c r="Z335" s="85"/>
      <c r="AA335" s="85"/>
    </row>
    <row r="336" ht="15.75" customHeight="1">
      <c r="B336" s="82"/>
      <c r="J336" s="83"/>
      <c r="K336" s="83"/>
      <c r="Y336" s="84"/>
      <c r="Z336" s="85"/>
      <c r="AA336" s="85"/>
    </row>
    <row r="337" ht="15.75" customHeight="1">
      <c r="B337" s="82"/>
      <c r="J337" s="83"/>
      <c r="K337" s="83"/>
      <c r="Y337" s="84"/>
      <c r="Z337" s="85"/>
      <c r="AA337" s="85"/>
    </row>
    <row r="338" ht="15.75" customHeight="1">
      <c r="B338" s="82"/>
      <c r="J338" s="83"/>
      <c r="K338" s="83"/>
      <c r="Y338" s="84"/>
      <c r="Z338" s="85"/>
      <c r="AA338" s="85"/>
    </row>
    <row r="339" ht="15.75" customHeight="1">
      <c r="B339" s="82"/>
      <c r="J339" s="83"/>
      <c r="K339" s="83"/>
      <c r="Y339" s="84"/>
      <c r="Z339" s="85"/>
      <c r="AA339" s="85"/>
    </row>
    <row r="340" ht="15.75" customHeight="1">
      <c r="B340" s="82"/>
      <c r="J340" s="83"/>
      <c r="K340" s="83"/>
      <c r="Y340" s="84"/>
      <c r="Z340" s="85"/>
      <c r="AA340" s="85"/>
    </row>
    <row r="341" ht="15.75" customHeight="1">
      <c r="B341" s="82"/>
      <c r="J341" s="83"/>
      <c r="K341" s="83"/>
      <c r="Y341" s="84"/>
      <c r="Z341" s="85"/>
      <c r="AA341" s="85"/>
    </row>
    <row r="342" ht="15.75" customHeight="1">
      <c r="B342" s="82"/>
      <c r="J342" s="83"/>
      <c r="K342" s="83"/>
      <c r="Y342" s="84"/>
      <c r="Z342" s="85"/>
      <c r="AA342" s="85"/>
    </row>
    <row r="343" ht="15.75" customHeight="1">
      <c r="B343" s="82"/>
      <c r="J343" s="83"/>
      <c r="K343" s="83"/>
      <c r="Y343" s="84"/>
      <c r="Z343" s="85"/>
      <c r="AA343" s="85"/>
    </row>
    <row r="344" ht="15.75" customHeight="1">
      <c r="B344" s="82"/>
      <c r="J344" s="83"/>
      <c r="K344" s="83"/>
      <c r="Y344" s="84"/>
      <c r="Z344" s="85"/>
      <c r="AA344" s="85"/>
    </row>
    <row r="345" ht="15.75" customHeight="1">
      <c r="B345" s="82"/>
      <c r="J345" s="83"/>
      <c r="K345" s="83"/>
      <c r="Y345" s="84"/>
      <c r="Z345" s="85"/>
      <c r="AA345" s="85"/>
    </row>
    <row r="346" ht="15.75" customHeight="1">
      <c r="B346" s="82"/>
      <c r="J346" s="83"/>
      <c r="K346" s="83"/>
      <c r="Y346" s="84"/>
      <c r="Z346" s="85"/>
      <c r="AA346" s="85"/>
    </row>
    <row r="347" ht="15.75" customHeight="1">
      <c r="B347" s="82"/>
      <c r="J347" s="83"/>
      <c r="K347" s="83"/>
      <c r="Y347" s="84"/>
      <c r="Z347" s="85"/>
      <c r="AA347" s="85"/>
    </row>
    <row r="348" ht="15.75" customHeight="1">
      <c r="B348" s="82"/>
      <c r="J348" s="83"/>
      <c r="K348" s="83"/>
      <c r="Y348" s="84"/>
      <c r="Z348" s="85"/>
      <c r="AA348" s="85"/>
    </row>
    <row r="349" ht="15.75" customHeight="1">
      <c r="B349" s="82"/>
      <c r="J349" s="83"/>
      <c r="K349" s="83"/>
      <c r="Y349" s="84"/>
      <c r="Z349" s="85"/>
      <c r="AA349" s="85"/>
    </row>
    <row r="350" ht="15.75" customHeight="1">
      <c r="B350" s="82"/>
      <c r="J350" s="83"/>
      <c r="K350" s="83"/>
      <c r="Y350" s="84"/>
      <c r="Z350" s="85"/>
      <c r="AA350" s="85"/>
    </row>
    <row r="351" ht="15.75" customHeight="1">
      <c r="B351" s="82"/>
      <c r="J351" s="83"/>
      <c r="K351" s="83"/>
      <c r="Y351" s="84"/>
      <c r="Z351" s="85"/>
      <c r="AA351" s="85"/>
    </row>
    <row r="352" ht="15.75" customHeight="1">
      <c r="B352" s="82"/>
      <c r="J352" s="83"/>
      <c r="K352" s="83"/>
      <c r="Y352" s="84"/>
      <c r="Z352" s="85"/>
      <c r="AA352" s="85"/>
    </row>
    <row r="353" ht="15.75" customHeight="1">
      <c r="B353" s="82"/>
      <c r="J353" s="83"/>
      <c r="K353" s="83"/>
      <c r="Y353" s="84"/>
      <c r="Z353" s="85"/>
      <c r="AA353" s="85"/>
    </row>
    <row r="354" ht="15.75" customHeight="1">
      <c r="B354" s="82"/>
      <c r="J354" s="83"/>
      <c r="K354" s="83"/>
      <c r="Y354" s="84"/>
      <c r="Z354" s="85"/>
      <c r="AA354" s="85"/>
    </row>
    <row r="355" ht="15.75" customHeight="1">
      <c r="B355" s="82"/>
      <c r="J355" s="83"/>
      <c r="K355" s="83"/>
      <c r="Y355" s="84"/>
      <c r="Z355" s="85"/>
      <c r="AA355" s="85"/>
    </row>
    <row r="356" ht="15.75" customHeight="1">
      <c r="B356" s="82"/>
      <c r="J356" s="83"/>
      <c r="K356" s="83"/>
      <c r="Y356" s="84"/>
      <c r="Z356" s="85"/>
      <c r="AA356" s="85"/>
    </row>
    <row r="357" ht="15.75" customHeight="1">
      <c r="B357" s="82"/>
      <c r="J357" s="83"/>
      <c r="K357" s="83"/>
      <c r="Y357" s="84"/>
      <c r="Z357" s="85"/>
      <c r="AA357" s="85"/>
    </row>
    <row r="358" ht="15.75" customHeight="1">
      <c r="B358" s="82"/>
      <c r="J358" s="83"/>
      <c r="K358" s="83"/>
      <c r="Y358" s="84"/>
      <c r="Z358" s="85"/>
      <c r="AA358" s="85"/>
    </row>
    <row r="359" ht="15.75" customHeight="1">
      <c r="B359" s="82"/>
      <c r="J359" s="83"/>
      <c r="K359" s="83"/>
      <c r="Y359" s="84"/>
      <c r="Z359" s="85"/>
      <c r="AA359" s="85"/>
    </row>
    <row r="360" ht="15.75" customHeight="1">
      <c r="B360" s="82"/>
      <c r="J360" s="83"/>
      <c r="K360" s="83"/>
      <c r="Y360" s="84"/>
      <c r="Z360" s="85"/>
      <c r="AA360" s="85"/>
    </row>
    <row r="361" ht="15.75" customHeight="1">
      <c r="B361" s="82"/>
      <c r="J361" s="83"/>
      <c r="K361" s="83"/>
      <c r="Y361" s="84"/>
      <c r="Z361" s="85"/>
      <c r="AA361" s="85"/>
    </row>
    <row r="362" ht="15.75" customHeight="1">
      <c r="B362" s="82"/>
      <c r="J362" s="83"/>
      <c r="K362" s="83"/>
      <c r="Y362" s="84"/>
      <c r="Z362" s="85"/>
      <c r="AA362" s="85"/>
    </row>
    <row r="363" ht="15.75" customHeight="1">
      <c r="B363" s="82"/>
      <c r="J363" s="83"/>
      <c r="K363" s="83"/>
      <c r="Y363" s="84"/>
      <c r="Z363" s="85"/>
      <c r="AA363" s="85"/>
    </row>
    <row r="364" ht="15.75" customHeight="1">
      <c r="B364" s="82"/>
      <c r="J364" s="83"/>
      <c r="K364" s="83"/>
      <c r="Y364" s="84"/>
      <c r="Z364" s="85"/>
      <c r="AA364" s="85"/>
    </row>
    <row r="365" ht="15.75" customHeight="1">
      <c r="B365" s="82"/>
      <c r="J365" s="83"/>
      <c r="K365" s="83"/>
      <c r="Y365" s="84"/>
      <c r="Z365" s="85"/>
      <c r="AA365" s="85"/>
    </row>
    <row r="366" ht="15.75" customHeight="1">
      <c r="B366" s="82"/>
      <c r="J366" s="83"/>
      <c r="K366" s="83"/>
      <c r="Y366" s="84"/>
      <c r="Z366" s="85"/>
      <c r="AA366" s="85"/>
    </row>
    <row r="367" ht="15.75" customHeight="1">
      <c r="B367" s="82"/>
      <c r="J367" s="83"/>
      <c r="K367" s="83"/>
      <c r="Y367" s="84"/>
      <c r="Z367" s="85"/>
      <c r="AA367" s="85"/>
    </row>
    <row r="368" ht="15.75" customHeight="1">
      <c r="B368" s="82"/>
      <c r="J368" s="83"/>
      <c r="K368" s="83"/>
      <c r="Y368" s="84"/>
      <c r="Z368" s="85"/>
      <c r="AA368" s="85"/>
    </row>
    <row r="369" ht="15.75" customHeight="1">
      <c r="B369" s="82"/>
      <c r="J369" s="83"/>
      <c r="K369" s="83"/>
      <c r="Y369" s="84"/>
      <c r="Z369" s="85"/>
      <c r="AA369" s="85"/>
    </row>
    <row r="370" ht="15.75" customHeight="1">
      <c r="B370" s="82"/>
      <c r="J370" s="83"/>
      <c r="K370" s="83"/>
      <c r="Y370" s="84"/>
      <c r="Z370" s="85"/>
      <c r="AA370" s="85"/>
    </row>
    <row r="371" ht="15.75" customHeight="1">
      <c r="B371" s="82"/>
      <c r="J371" s="83"/>
      <c r="K371" s="83"/>
      <c r="Y371" s="84"/>
      <c r="Z371" s="85"/>
      <c r="AA371" s="85"/>
    </row>
    <row r="372" ht="15.75" customHeight="1">
      <c r="B372" s="82"/>
      <c r="J372" s="83"/>
      <c r="K372" s="83"/>
      <c r="Y372" s="84"/>
      <c r="Z372" s="85"/>
      <c r="AA372" s="85"/>
    </row>
    <row r="373" ht="15.75" customHeight="1">
      <c r="B373" s="82"/>
      <c r="J373" s="83"/>
      <c r="K373" s="83"/>
      <c r="Y373" s="84"/>
      <c r="Z373" s="85"/>
      <c r="AA373" s="85"/>
    </row>
    <row r="374" ht="15.75" customHeight="1">
      <c r="B374" s="82"/>
      <c r="J374" s="83"/>
      <c r="K374" s="83"/>
      <c r="Y374" s="84"/>
      <c r="Z374" s="85"/>
      <c r="AA374" s="85"/>
    </row>
    <row r="375" ht="15.75" customHeight="1">
      <c r="B375" s="82"/>
      <c r="J375" s="83"/>
      <c r="K375" s="83"/>
      <c r="Y375" s="84"/>
      <c r="Z375" s="85"/>
      <c r="AA375" s="85"/>
    </row>
    <row r="376" ht="15.75" customHeight="1">
      <c r="B376" s="82"/>
      <c r="J376" s="83"/>
      <c r="K376" s="83"/>
      <c r="Y376" s="84"/>
      <c r="Z376" s="85"/>
      <c r="AA376" s="85"/>
    </row>
    <row r="377" ht="15.75" customHeight="1">
      <c r="B377" s="82"/>
      <c r="J377" s="83"/>
      <c r="K377" s="83"/>
      <c r="Y377" s="84"/>
      <c r="Z377" s="85"/>
      <c r="AA377" s="85"/>
    </row>
    <row r="378" ht="15.75" customHeight="1">
      <c r="B378" s="82"/>
      <c r="J378" s="83"/>
      <c r="K378" s="83"/>
      <c r="Y378" s="84"/>
      <c r="Z378" s="85"/>
      <c r="AA378" s="85"/>
    </row>
    <row r="379" ht="15.75" customHeight="1">
      <c r="B379" s="82"/>
      <c r="J379" s="83"/>
      <c r="K379" s="83"/>
      <c r="Y379" s="84"/>
      <c r="Z379" s="85"/>
      <c r="AA379" s="85"/>
    </row>
    <row r="380" ht="15.75" customHeight="1">
      <c r="B380" s="82"/>
      <c r="J380" s="83"/>
      <c r="K380" s="83"/>
      <c r="Y380" s="84"/>
      <c r="Z380" s="85"/>
      <c r="AA380" s="85"/>
    </row>
    <row r="381" ht="15.75" customHeight="1">
      <c r="B381" s="82"/>
      <c r="J381" s="83"/>
      <c r="K381" s="83"/>
      <c r="Y381" s="84"/>
      <c r="Z381" s="85"/>
      <c r="AA381" s="85"/>
    </row>
    <row r="382" ht="15.75" customHeight="1">
      <c r="B382" s="82"/>
      <c r="J382" s="83"/>
      <c r="K382" s="83"/>
      <c r="Y382" s="84"/>
      <c r="Z382" s="85"/>
      <c r="AA382" s="85"/>
    </row>
    <row r="383" ht="15.75" customHeight="1">
      <c r="B383" s="82"/>
      <c r="J383" s="83"/>
      <c r="K383" s="83"/>
      <c r="Y383" s="84"/>
      <c r="Z383" s="85"/>
      <c r="AA383" s="85"/>
    </row>
    <row r="384" ht="15.75" customHeight="1">
      <c r="B384" s="82"/>
      <c r="J384" s="83"/>
      <c r="K384" s="83"/>
      <c r="Y384" s="84"/>
      <c r="Z384" s="85"/>
      <c r="AA384" s="85"/>
    </row>
    <row r="385" ht="15.75" customHeight="1">
      <c r="B385" s="82"/>
      <c r="J385" s="83"/>
      <c r="K385" s="83"/>
      <c r="Y385" s="84"/>
      <c r="Z385" s="85"/>
      <c r="AA385" s="85"/>
    </row>
    <row r="386" ht="15.75" customHeight="1">
      <c r="B386" s="82"/>
      <c r="J386" s="83"/>
      <c r="K386" s="83"/>
      <c r="Y386" s="84"/>
      <c r="Z386" s="85"/>
      <c r="AA386" s="85"/>
    </row>
    <row r="387" ht="15.75" customHeight="1">
      <c r="B387" s="82"/>
      <c r="J387" s="83"/>
      <c r="K387" s="83"/>
      <c r="Y387" s="84"/>
      <c r="Z387" s="85"/>
      <c r="AA387" s="85"/>
    </row>
    <row r="388" ht="15.75" customHeight="1">
      <c r="B388" s="82"/>
      <c r="J388" s="83"/>
      <c r="K388" s="83"/>
      <c r="Y388" s="84"/>
      <c r="Z388" s="85"/>
      <c r="AA388" s="85"/>
    </row>
    <row r="389" ht="15.75" customHeight="1">
      <c r="B389" s="82"/>
      <c r="J389" s="83"/>
      <c r="K389" s="83"/>
      <c r="Y389" s="84"/>
      <c r="Z389" s="85"/>
      <c r="AA389" s="85"/>
    </row>
    <row r="390" ht="15.75" customHeight="1">
      <c r="B390" s="82"/>
      <c r="J390" s="83"/>
      <c r="K390" s="83"/>
      <c r="Y390" s="84"/>
      <c r="Z390" s="85"/>
      <c r="AA390" s="85"/>
    </row>
    <row r="391" ht="15.75" customHeight="1">
      <c r="B391" s="82"/>
      <c r="J391" s="83"/>
      <c r="K391" s="83"/>
      <c r="Y391" s="84"/>
      <c r="Z391" s="85"/>
      <c r="AA391" s="85"/>
    </row>
    <row r="392" ht="15.75" customHeight="1">
      <c r="B392" s="82"/>
      <c r="J392" s="83"/>
      <c r="K392" s="83"/>
      <c r="Y392" s="84"/>
      <c r="Z392" s="85"/>
      <c r="AA392" s="85"/>
    </row>
    <row r="393" ht="15.75" customHeight="1">
      <c r="B393" s="82"/>
      <c r="J393" s="83"/>
      <c r="K393" s="83"/>
      <c r="Y393" s="84"/>
      <c r="Z393" s="85"/>
      <c r="AA393" s="85"/>
    </row>
    <row r="394" ht="15.75" customHeight="1">
      <c r="B394" s="82"/>
      <c r="J394" s="83"/>
      <c r="K394" s="83"/>
      <c r="Y394" s="84"/>
      <c r="Z394" s="85"/>
      <c r="AA394" s="85"/>
    </row>
    <row r="395" ht="15.75" customHeight="1">
      <c r="B395" s="82"/>
      <c r="J395" s="83"/>
      <c r="K395" s="83"/>
      <c r="Y395" s="84"/>
      <c r="Z395" s="85"/>
      <c r="AA395" s="85"/>
    </row>
    <row r="396" ht="15.75" customHeight="1">
      <c r="B396" s="82"/>
      <c r="J396" s="83"/>
      <c r="K396" s="83"/>
      <c r="Y396" s="84"/>
      <c r="Z396" s="85"/>
      <c r="AA396" s="85"/>
    </row>
    <row r="397" ht="15.75" customHeight="1">
      <c r="B397" s="82"/>
      <c r="J397" s="83"/>
      <c r="K397" s="83"/>
      <c r="Y397" s="84"/>
      <c r="Z397" s="85"/>
      <c r="AA397" s="85"/>
    </row>
    <row r="398" ht="15.75" customHeight="1">
      <c r="B398" s="82"/>
      <c r="J398" s="83"/>
      <c r="K398" s="83"/>
      <c r="Y398" s="84"/>
      <c r="Z398" s="85"/>
      <c r="AA398" s="85"/>
    </row>
    <row r="399" ht="15.75" customHeight="1">
      <c r="B399" s="82"/>
      <c r="J399" s="83"/>
      <c r="K399" s="83"/>
      <c r="Y399" s="84"/>
      <c r="Z399" s="85"/>
      <c r="AA399" s="85"/>
    </row>
    <row r="400" ht="15.75" customHeight="1">
      <c r="B400" s="82"/>
      <c r="J400" s="83"/>
      <c r="K400" s="83"/>
      <c r="Y400" s="84"/>
      <c r="Z400" s="85"/>
      <c r="AA400" s="85"/>
    </row>
    <row r="401" ht="15.75" customHeight="1">
      <c r="B401" s="82"/>
      <c r="J401" s="83"/>
      <c r="K401" s="83"/>
      <c r="Y401" s="84"/>
      <c r="Z401" s="85"/>
      <c r="AA401" s="85"/>
    </row>
    <row r="402" ht="15.75" customHeight="1">
      <c r="B402" s="82"/>
      <c r="J402" s="83"/>
      <c r="K402" s="83"/>
      <c r="Y402" s="84"/>
      <c r="Z402" s="85"/>
      <c r="AA402" s="85"/>
    </row>
    <row r="403" ht="15.75" customHeight="1">
      <c r="B403" s="82"/>
      <c r="J403" s="83"/>
      <c r="K403" s="83"/>
      <c r="Y403" s="84"/>
      <c r="Z403" s="85"/>
      <c r="AA403" s="85"/>
    </row>
    <row r="404" ht="15.75" customHeight="1">
      <c r="B404" s="82"/>
      <c r="J404" s="83"/>
      <c r="K404" s="83"/>
      <c r="Y404" s="84"/>
      <c r="Z404" s="85"/>
      <c r="AA404" s="85"/>
    </row>
    <row r="405" ht="15.75" customHeight="1">
      <c r="B405" s="82"/>
      <c r="J405" s="83"/>
      <c r="K405" s="83"/>
      <c r="Y405" s="84"/>
      <c r="Z405" s="85"/>
      <c r="AA405" s="85"/>
    </row>
    <row r="406" ht="15.75" customHeight="1">
      <c r="B406" s="82"/>
      <c r="J406" s="83"/>
      <c r="K406" s="83"/>
      <c r="Y406" s="84"/>
      <c r="Z406" s="85"/>
      <c r="AA406" s="85"/>
    </row>
    <row r="407" ht="15.75" customHeight="1">
      <c r="B407" s="82"/>
      <c r="J407" s="83"/>
      <c r="K407" s="83"/>
      <c r="Y407" s="84"/>
      <c r="Z407" s="85"/>
      <c r="AA407" s="85"/>
    </row>
    <row r="408" ht="15.75" customHeight="1">
      <c r="B408" s="82"/>
      <c r="J408" s="83"/>
      <c r="K408" s="83"/>
      <c r="Y408" s="84"/>
      <c r="Z408" s="85"/>
      <c r="AA408" s="85"/>
    </row>
    <row r="409" ht="15.75" customHeight="1">
      <c r="B409" s="82"/>
      <c r="J409" s="83"/>
      <c r="K409" s="83"/>
      <c r="Y409" s="84"/>
      <c r="Z409" s="85"/>
      <c r="AA409" s="85"/>
    </row>
    <row r="410" ht="15.75" customHeight="1">
      <c r="B410" s="82"/>
      <c r="J410" s="83"/>
      <c r="K410" s="83"/>
      <c r="Y410" s="84"/>
      <c r="Z410" s="85"/>
      <c r="AA410" s="85"/>
    </row>
    <row r="411" ht="15.75" customHeight="1">
      <c r="B411" s="82"/>
      <c r="J411" s="83"/>
      <c r="K411" s="83"/>
      <c r="Y411" s="84"/>
      <c r="Z411" s="85"/>
      <c r="AA411" s="85"/>
    </row>
    <row r="412" ht="15.75" customHeight="1">
      <c r="B412" s="82"/>
      <c r="J412" s="83"/>
      <c r="K412" s="83"/>
      <c r="Y412" s="84"/>
      <c r="Z412" s="85"/>
      <c r="AA412" s="85"/>
    </row>
    <row r="413" ht="15.75" customHeight="1">
      <c r="B413" s="82"/>
      <c r="J413" s="83"/>
      <c r="K413" s="83"/>
      <c r="Y413" s="84"/>
      <c r="Z413" s="85"/>
      <c r="AA413" s="85"/>
    </row>
    <row r="414" ht="15.75" customHeight="1">
      <c r="B414" s="82"/>
      <c r="J414" s="83"/>
      <c r="K414" s="83"/>
      <c r="Y414" s="84"/>
      <c r="Z414" s="85"/>
      <c r="AA414" s="85"/>
    </row>
    <row r="415" ht="15.75" customHeight="1">
      <c r="B415" s="82"/>
      <c r="J415" s="83"/>
      <c r="K415" s="83"/>
      <c r="Y415" s="84"/>
      <c r="Z415" s="85"/>
      <c r="AA415" s="85"/>
    </row>
    <row r="416" ht="15.75" customHeight="1">
      <c r="B416" s="82"/>
      <c r="J416" s="83"/>
      <c r="K416" s="83"/>
      <c r="Y416" s="84"/>
      <c r="Z416" s="85"/>
      <c r="AA416" s="85"/>
    </row>
    <row r="417" ht="15.75" customHeight="1">
      <c r="B417" s="82"/>
      <c r="J417" s="83"/>
      <c r="K417" s="83"/>
      <c r="Y417" s="84"/>
      <c r="Z417" s="85"/>
      <c r="AA417" s="85"/>
    </row>
    <row r="418" ht="15.75" customHeight="1">
      <c r="B418" s="82"/>
      <c r="J418" s="83"/>
      <c r="K418" s="83"/>
      <c r="Y418" s="84"/>
      <c r="Z418" s="85"/>
      <c r="AA418" s="85"/>
    </row>
    <row r="419" ht="15.75" customHeight="1">
      <c r="B419" s="82"/>
      <c r="J419" s="83"/>
      <c r="K419" s="83"/>
      <c r="Y419" s="84"/>
      <c r="Z419" s="85"/>
      <c r="AA419" s="85"/>
    </row>
    <row r="420" ht="15.75" customHeight="1">
      <c r="B420" s="82"/>
      <c r="J420" s="83"/>
      <c r="K420" s="83"/>
      <c r="Y420" s="84"/>
      <c r="Z420" s="85"/>
      <c r="AA420" s="85"/>
    </row>
    <row r="421" ht="15.75" customHeight="1">
      <c r="B421" s="82"/>
      <c r="J421" s="83"/>
      <c r="K421" s="83"/>
      <c r="Y421" s="84"/>
      <c r="Z421" s="85"/>
      <c r="AA421" s="85"/>
    </row>
    <row r="422" ht="15.75" customHeight="1">
      <c r="B422" s="82"/>
      <c r="J422" s="83"/>
      <c r="K422" s="83"/>
      <c r="Y422" s="84"/>
      <c r="Z422" s="85"/>
      <c r="AA422" s="85"/>
    </row>
    <row r="423" ht="15.75" customHeight="1">
      <c r="B423" s="82"/>
      <c r="J423" s="83"/>
      <c r="K423" s="83"/>
      <c r="Y423" s="84"/>
      <c r="Z423" s="85"/>
      <c r="AA423" s="85"/>
    </row>
    <row r="424" ht="15.75" customHeight="1">
      <c r="B424" s="82"/>
      <c r="J424" s="83"/>
      <c r="K424" s="83"/>
      <c r="Y424" s="84"/>
      <c r="Z424" s="85"/>
      <c r="AA424" s="85"/>
    </row>
    <row r="425" ht="15.75" customHeight="1">
      <c r="B425" s="82"/>
      <c r="J425" s="83"/>
      <c r="K425" s="83"/>
      <c r="Y425" s="84"/>
      <c r="Z425" s="85"/>
      <c r="AA425" s="85"/>
    </row>
    <row r="426" ht="15.75" customHeight="1">
      <c r="B426" s="82"/>
      <c r="J426" s="83"/>
      <c r="K426" s="83"/>
      <c r="Y426" s="84"/>
      <c r="Z426" s="85"/>
      <c r="AA426" s="85"/>
    </row>
    <row r="427" ht="15.75" customHeight="1">
      <c r="B427" s="82"/>
      <c r="J427" s="83"/>
      <c r="K427" s="83"/>
      <c r="Y427" s="84"/>
      <c r="Z427" s="85"/>
      <c r="AA427" s="85"/>
    </row>
    <row r="428" ht="15.75" customHeight="1">
      <c r="B428" s="82"/>
      <c r="J428" s="83"/>
      <c r="K428" s="83"/>
      <c r="Y428" s="84"/>
      <c r="Z428" s="85"/>
      <c r="AA428" s="85"/>
    </row>
    <row r="429" ht="15.75" customHeight="1">
      <c r="B429" s="82"/>
      <c r="J429" s="83"/>
      <c r="K429" s="83"/>
      <c r="Y429" s="84"/>
      <c r="Z429" s="85"/>
      <c r="AA429" s="85"/>
    </row>
    <row r="430" ht="15.75" customHeight="1">
      <c r="B430" s="82"/>
      <c r="J430" s="83"/>
      <c r="K430" s="83"/>
      <c r="Y430" s="84"/>
      <c r="Z430" s="85"/>
      <c r="AA430" s="85"/>
    </row>
    <row r="431" ht="15.75" customHeight="1">
      <c r="B431" s="82"/>
      <c r="J431" s="83"/>
      <c r="K431" s="83"/>
      <c r="Y431" s="84"/>
      <c r="Z431" s="85"/>
      <c r="AA431" s="85"/>
    </row>
    <row r="432" ht="15.75" customHeight="1">
      <c r="B432" s="82"/>
      <c r="J432" s="83"/>
      <c r="K432" s="83"/>
      <c r="Y432" s="84"/>
      <c r="Z432" s="85"/>
      <c r="AA432" s="85"/>
    </row>
    <row r="433" ht="15.75" customHeight="1">
      <c r="B433" s="82"/>
      <c r="J433" s="83"/>
      <c r="K433" s="83"/>
      <c r="Y433" s="84"/>
      <c r="Z433" s="85"/>
      <c r="AA433" s="85"/>
    </row>
    <row r="434" ht="15.75" customHeight="1">
      <c r="B434" s="82"/>
      <c r="J434" s="83"/>
      <c r="K434" s="83"/>
      <c r="Y434" s="84"/>
      <c r="Z434" s="85"/>
      <c r="AA434" s="85"/>
    </row>
    <row r="435" ht="15.75" customHeight="1">
      <c r="B435" s="82"/>
      <c r="J435" s="83"/>
      <c r="K435" s="83"/>
      <c r="Y435" s="84"/>
      <c r="Z435" s="85"/>
      <c r="AA435" s="85"/>
    </row>
    <row r="436" ht="15.75" customHeight="1">
      <c r="B436" s="82"/>
      <c r="J436" s="83"/>
      <c r="K436" s="83"/>
      <c r="Y436" s="84"/>
      <c r="Z436" s="85"/>
      <c r="AA436" s="85"/>
    </row>
    <row r="437" ht="15.75" customHeight="1">
      <c r="B437" s="82"/>
      <c r="J437" s="83"/>
      <c r="K437" s="83"/>
      <c r="Y437" s="84"/>
      <c r="Z437" s="85"/>
      <c r="AA437" s="85"/>
    </row>
    <row r="438" ht="15.75" customHeight="1">
      <c r="B438" s="82"/>
      <c r="J438" s="83"/>
      <c r="K438" s="83"/>
      <c r="Y438" s="84"/>
      <c r="Z438" s="85"/>
      <c r="AA438" s="85"/>
    </row>
    <row r="439" ht="15.75" customHeight="1">
      <c r="B439" s="82"/>
      <c r="J439" s="83"/>
      <c r="K439" s="83"/>
      <c r="Y439" s="84"/>
      <c r="Z439" s="85"/>
      <c r="AA439" s="85"/>
    </row>
    <row r="440" ht="15.75" customHeight="1">
      <c r="B440" s="82"/>
      <c r="J440" s="83"/>
      <c r="K440" s="83"/>
      <c r="Y440" s="84"/>
      <c r="Z440" s="85"/>
      <c r="AA440" s="85"/>
    </row>
    <row r="441" ht="15.75" customHeight="1">
      <c r="B441" s="82"/>
      <c r="J441" s="83"/>
      <c r="K441" s="83"/>
      <c r="Y441" s="84"/>
      <c r="Z441" s="85"/>
      <c r="AA441" s="85"/>
    </row>
    <row r="442" ht="15.75" customHeight="1">
      <c r="B442" s="82"/>
      <c r="J442" s="83"/>
      <c r="K442" s="83"/>
      <c r="Y442" s="84"/>
      <c r="Z442" s="85"/>
      <c r="AA442" s="85"/>
    </row>
    <row r="443" ht="15.75" customHeight="1">
      <c r="B443" s="82"/>
      <c r="J443" s="83"/>
      <c r="K443" s="83"/>
      <c r="Y443" s="84"/>
      <c r="Z443" s="85"/>
      <c r="AA443" s="85"/>
    </row>
    <row r="444" ht="15.75" customHeight="1">
      <c r="B444" s="82"/>
      <c r="J444" s="83"/>
      <c r="K444" s="83"/>
      <c r="Y444" s="84"/>
      <c r="Z444" s="85"/>
      <c r="AA444" s="85"/>
    </row>
    <row r="445" ht="15.75" customHeight="1">
      <c r="B445" s="82"/>
      <c r="J445" s="83"/>
      <c r="K445" s="83"/>
      <c r="Y445" s="84"/>
      <c r="Z445" s="85"/>
      <c r="AA445" s="85"/>
    </row>
    <row r="446" ht="15.75" customHeight="1">
      <c r="B446" s="82"/>
      <c r="J446" s="83"/>
      <c r="K446" s="83"/>
      <c r="Y446" s="84"/>
      <c r="Z446" s="85"/>
      <c r="AA446" s="85"/>
    </row>
    <row r="447" ht="15.75" customHeight="1">
      <c r="B447" s="82"/>
      <c r="J447" s="83"/>
      <c r="K447" s="83"/>
      <c r="Y447" s="84"/>
      <c r="Z447" s="85"/>
      <c r="AA447" s="85"/>
    </row>
    <row r="448" ht="15.75" customHeight="1">
      <c r="B448" s="82"/>
      <c r="J448" s="83"/>
      <c r="K448" s="83"/>
      <c r="Y448" s="84"/>
      <c r="Z448" s="85"/>
      <c r="AA448" s="85"/>
    </row>
    <row r="449" ht="15.75" customHeight="1">
      <c r="B449" s="82"/>
      <c r="J449" s="83"/>
      <c r="K449" s="83"/>
      <c r="Y449" s="84"/>
      <c r="Z449" s="85"/>
      <c r="AA449" s="85"/>
    </row>
    <row r="450" ht="15.75" customHeight="1">
      <c r="B450" s="82"/>
      <c r="J450" s="83"/>
      <c r="K450" s="83"/>
      <c r="Y450" s="84"/>
      <c r="Z450" s="85"/>
      <c r="AA450" s="85"/>
    </row>
    <row r="451" ht="15.75" customHeight="1">
      <c r="B451" s="82"/>
      <c r="J451" s="83"/>
      <c r="K451" s="83"/>
      <c r="Y451" s="84"/>
      <c r="Z451" s="85"/>
      <c r="AA451" s="85"/>
    </row>
    <row r="452" ht="15.75" customHeight="1">
      <c r="B452" s="82"/>
      <c r="J452" s="83"/>
      <c r="K452" s="83"/>
      <c r="Y452" s="84"/>
      <c r="Z452" s="85"/>
      <c r="AA452" s="85"/>
    </row>
    <row r="453" ht="15.75" customHeight="1">
      <c r="B453" s="82"/>
      <c r="J453" s="83"/>
      <c r="K453" s="83"/>
      <c r="Y453" s="84"/>
      <c r="Z453" s="85"/>
      <c r="AA453" s="85"/>
    </row>
    <row r="454" ht="15.75" customHeight="1">
      <c r="B454" s="82"/>
      <c r="J454" s="83"/>
      <c r="K454" s="83"/>
      <c r="Y454" s="84"/>
      <c r="Z454" s="85"/>
      <c r="AA454" s="85"/>
    </row>
    <row r="455" ht="15.75" customHeight="1">
      <c r="B455" s="82"/>
      <c r="J455" s="83"/>
      <c r="K455" s="83"/>
      <c r="Y455" s="84"/>
      <c r="Z455" s="85"/>
      <c r="AA455" s="85"/>
    </row>
    <row r="456" ht="15.75" customHeight="1">
      <c r="B456" s="82"/>
      <c r="J456" s="83"/>
      <c r="K456" s="83"/>
      <c r="Y456" s="84"/>
      <c r="Z456" s="85"/>
      <c r="AA456" s="85"/>
    </row>
    <row r="457" ht="15.75" customHeight="1">
      <c r="B457" s="82"/>
      <c r="J457" s="83"/>
      <c r="K457" s="83"/>
      <c r="Y457" s="84"/>
      <c r="Z457" s="85"/>
      <c r="AA457" s="85"/>
    </row>
    <row r="458" ht="15.75" customHeight="1">
      <c r="B458" s="82"/>
      <c r="J458" s="83"/>
      <c r="K458" s="83"/>
      <c r="Y458" s="84"/>
      <c r="Z458" s="85"/>
      <c r="AA458" s="85"/>
    </row>
    <row r="459" ht="15.75" customHeight="1">
      <c r="B459" s="82"/>
      <c r="J459" s="83"/>
      <c r="K459" s="83"/>
      <c r="Y459" s="84"/>
      <c r="Z459" s="85"/>
      <c r="AA459" s="85"/>
    </row>
    <row r="460" ht="15.75" customHeight="1">
      <c r="B460" s="82"/>
      <c r="J460" s="83"/>
      <c r="K460" s="83"/>
      <c r="Y460" s="84"/>
      <c r="Z460" s="85"/>
      <c r="AA460" s="85"/>
    </row>
    <row r="461" ht="15.75" customHeight="1">
      <c r="B461" s="82"/>
      <c r="J461" s="83"/>
      <c r="K461" s="83"/>
      <c r="Y461" s="84"/>
      <c r="Z461" s="85"/>
      <c r="AA461" s="85"/>
    </row>
    <row r="462" ht="15.75" customHeight="1">
      <c r="B462" s="82"/>
      <c r="J462" s="83"/>
      <c r="K462" s="83"/>
      <c r="Y462" s="84"/>
      <c r="Z462" s="85"/>
      <c r="AA462" s="85"/>
    </row>
    <row r="463" ht="15.75" customHeight="1">
      <c r="B463" s="82"/>
      <c r="J463" s="83"/>
      <c r="K463" s="83"/>
      <c r="Y463" s="84"/>
      <c r="Z463" s="85"/>
      <c r="AA463" s="85"/>
    </row>
    <row r="464" ht="15.75" customHeight="1">
      <c r="B464" s="82"/>
      <c r="J464" s="83"/>
      <c r="K464" s="83"/>
      <c r="Y464" s="84"/>
      <c r="Z464" s="85"/>
      <c r="AA464" s="85"/>
    </row>
    <row r="465" ht="15.75" customHeight="1">
      <c r="B465" s="82"/>
      <c r="J465" s="83"/>
      <c r="K465" s="83"/>
      <c r="Y465" s="84"/>
      <c r="Z465" s="85"/>
      <c r="AA465" s="85"/>
    </row>
    <row r="466" ht="15.75" customHeight="1">
      <c r="B466" s="82"/>
      <c r="J466" s="83"/>
      <c r="K466" s="83"/>
      <c r="Y466" s="84"/>
      <c r="Z466" s="85"/>
      <c r="AA466" s="85"/>
    </row>
    <row r="467" ht="15.75" customHeight="1">
      <c r="B467" s="82"/>
      <c r="J467" s="83"/>
      <c r="K467" s="83"/>
      <c r="Y467" s="84"/>
      <c r="Z467" s="85"/>
      <c r="AA467" s="85"/>
    </row>
    <row r="468" ht="15.75" customHeight="1">
      <c r="B468" s="82"/>
      <c r="J468" s="83"/>
      <c r="K468" s="83"/>
      <c r="Y468" s="84"/>
      <c r="Z468" s="85"/>
      <c r="AA468" s="85"/>
    </row>
    <row r="469" ht="15.75" customHeight="1">
      <c r="B469" s="82"/>
      <c r="J469" s="83"/>
      <c r="K469" s="83"/>
      <c r="Y469" s="84"/>
      <c r="Z469" s="85"/>
      <c r="AA469" s="85"/>
    </row>
    <row r="470" ht="15.75" customHeight="1">
      <c r="B470" s="82"/>
      <c r="J470" s="83"/>
      <c r="K470" s="83"/>
      <c r="Y470" s="84"/>
      <c r="Z470" s="85"/>
      <c r="AA470" s="85"/>
    </row>
    <row r="471" ht="15.75" customHeight="1">
      <c r="B471" s="82"/>
      <c r="J471" s="83"/>
      <c r="K471" s="83"/>
      <c r="Y471" s="84"/>
      <c r="Z471" s="85"/>
      <c r="AA471" s="85"/>
    </row>
    <row r="472" ht="15.75" customHeight="1">
      <c r="B472" s="82"/>
      <c r="J472" s="83"/>
      <c r="K472" s="83"/>
      <c r="Y472" s="84"/>
      <c r="Z472" s="85"/>
      <c r="AA472" s="85"/>
    </row>
    <row r="473" ht="15.75" customHeight="1">
      <c r="B473" s="82"/>
      <c r="J473" s="83"/>
      <c r="K473" s="83"/>
      <c r="Y473" s="84"/>
      <c r="Z473" s="85"/>
      <c r="AA473" s="85"/>
    </row>
    <row r="474" ht="15.75" customHeight="1">
      <c r="B474" s="82"/>
      <c r="J474" s="83"/>
      <c r="K474" s="83"/>
      <c r="Y474" s="84"/>
      <c r="Z474" s="85"/>
      <c r="AA474" s="85"/>
    </row>
    <row r="475" ht="15.75" customHeight="1">
      <c r="B475" s="82"/>
      <c r="J475" s="83"/>
      <c r="K475" s="83"/>
      <c r="Y475" s="84"/>
      <c r="Z475" s="85"/>
      <c r="AA475" s="85"/>
    </row>
    <row r="476" ht="15.75" customHeight="1">
      <c r="B476" s="82"/>
      <c r="J476" s="83"/>
      <c r="K476" s="83"/>
      <c r="Y476" s="84"/>
      <c r="Z476" s="85"/>
      <c r="AA476" s="85"/>
    </row>
    <row r="477" ht="15.75" customHeight="1">
      <c r="B477" s="82"/>
      <c r="J477" s="83"/>
      <c r="K477" s="83"/>
      <c r="Y477" s="84"/>
      <c r="Z477" s="85"/>
      <c r="AA477" s="85"/>
    </row>
    <row r="478" ht="15.75" customHeight="1">
      <c r="B478" s="82"/>
      <c r="J478" s="83"/>
      <c r="K478" s="83"/>
      <c r="Y478" s="84"/>
      <c r="Z478" s="85"/>
      <c r="AA478" s="85"/>
    </row>
    <row r="479" ht="15.75" customHeight="1">
      <c r="B479" s="82"/>
      <c r="J479" s="83"/>
      <c r="K479" s="83"/>
      <c r="Y479" s="84"/>
      <c r="Z479" s="85"/>
      <c r="AA479" s="85"/>
    </row>
    <row r="480" ht="15.75" customHeight="1">
      <c r="B480" s="82"/>
      <c r="J480" s="83"/>
      <c r="K480" s="83"/>
      <c r="Y480" s="84"/>
      <c r="Z480" s="85"/>
      <c r="AA480" s="85"/>
    </row>
    <row r="481" ht="15.75" customHeight="1">
      <c r="B481" s="82"/>
      <c r="J481" s="83"/>
      <c r="K481" s="83"/>
      <c r="Y481" s="84"/>
      <c r="Z481" s="85"/>
      <c r="AA481" s="85"/>
    </row>
    <row r="482" ht="15.75" customHeight="1">
      <c r="B482" s="82"/>
      <c r="J482" s="83"/>
      <c r="K482" s="83"/>
      <c r="Y482" s="84"/>
      <c r="Z482" s="85"/>
      <c r="AA482" s="85"/>
    </row>
    <row r="483" ht="15.75" customHeight="1">
      <c r="B483" s="82"/>
      <c r="J483" s="83"/>
      <c r="K483" s="83"/>
      <c r="Y483" s="84"/>
      <c r="Z483" s="85"/>
      <c r="AA483" s="85"/>
    </row>
    <row r="484" ht="15.75" customHeight="1">
      <c r="B484" s="82"/>
      <c r="J484" s="83"/>
      <c r="K484" s="83"/>
      <c r="Y484" s="84"/>
      <c r="Z484" s="85"/>
      <c r="AA484" s="85"/>
    </row>
    <row r="485" ht="15.75" customHeight="1">
      <c r="B485" s="82"/>
      <c r="J485" s="83"/>
      <c r="K485" s="83"/>
      <c r="Y485" s="84"/>
      <c r="Z485" s="85"/>
      <c r="AA485" s="85"/>
    </row>
    <row r="486" ht="15.75" customHeight="1">
      <c r="B486" s="82"/>
      <c r="J486" s="83"/>
      <c r="K486" s="83"/>
      <c r="Y486" s="84"/>
      <c r="Z486" s="85"/>
      <c r="AA486" s="85"/>
    </row>
    <row r="487" ht="15.75" customHeight="1">
      <c r="B487" s="82"/>
      <c r="J487" s="83"/>
      <c r="K487" s="83"/>
      <c r="Y487" s="84"/>
      <c r="Z487" s="85"/>
      <c r="AA487" s="85"/>
    </row>
    <row r="488" ht="15.75" customHeight="1">
      <c r="B488" s="82"/>
      <c r="J488" s="83"/>
      <c r="K488" s="83"/>
      <c r="Y488" s="84"/>
      <c r="Z488" s="85"/>
      <c r="AA488" s="85"/>
    </row>
    <row r="489" ht="15.75" customHeight="1">
      <c r="B489" s="82"/>
      <c r="J489" s="83"/>
      <c r="K489" s="83"/>
      <c r="Y489" s="84"/>
      <c r="Z489" s="85"/>
      <c r="AA489" s="85"/>
    </row>
    <row r="490" ht="15.75" customHeight="1">
      <c r="B490" s="82"/>
      <c r="J490" s="83"/>
      <c r="K490" s="83"/>
      <c r="Y490" s="84"/>
      <c r="Z490" s="85"/>
      <c r="AA490" s="85"/>
    </row>
    <row r="491" ht="15.75" customHeight="1">
      <c r="B491" s="82"/>
      <c r="J491" s="83"/>
      <c r="K491" s="83"/>
      <c r="Y491" s="84"/>
      <c r="Z491" s="85"/>
      <c r="AA491" s="85"/>
    </row>
    <row r="492" ht="15.75" customHeight="1">
      <c r="B492" s="82"/>
      <c r="J492" s="83"/>
      <c r="K492" s="83"/>
      <c r="Y492" s="84"/>
      <c r="Z492" s="85"/>
      <c r="AA492" s="85"/>
    </row>
    <row r="493" ht="15.75" customHeight="1">
      <c r="B493" s="82"/>
      <c r="J493" s="83"/>
      <c r="K493" s="83"/>
      <c r="Y493" s="84"/>
      <c r="Z493" s="85"/>
      <c r="AA493" s="85"/>
    </row>
    <row r="494" ht="15.75" customHeight="1">
      <c r="B494" s="82"/>
      <c r="J494" s="83"/>
      <c r="K494" s="83"/>
      <c r="Y494" s="84"/>
      <c r="Z494" s="85"/>
      <c r="AA494" s="85"/>
    </row>
    <row r="495" ht="15.75" customHeight="1">
      <c r="B495" s="82"/>
      <c r="J495" s="83"/>
      <c r="K495" s="83"/>
      <c r="Y495" s="84"/>
      <c r="Z495" s="85"/>
      <c r="AA495" s="85"/>
    </row>
    <row r="496" ht="15.75" customHeight="1">
      <c r="B496" s="82"/>
      <c r="J496" s="83"/>
      <c r="K496" s="83"/>
      <c r="Y496" s="84"/>
      <c r="Z496" s="85"/>
      <c r="AA496" s="85"/>
    </row>
    <row r="497" ht="15.75" customHeight="1">
      <c r="B497" s="82"/>
      <c r="J497" s="83"/>
      <c r="K497" s="83"/>
      <c r="Y497" s="84"/>
      <c r="Z497" s="85"/>
      <c r="AA497" s="85"/>
    </row>
    <row r="498" ht="15.75" customHeight="1">
      <c r="B498" s="82"/>
      <c r="J498" s="83"/>
      <c r="K498" s="83"/>
      <c r="Y498" s="84"/>
      <c r="Z498" s="85"/>
      <c r="AA498" s="85"/>
    </row>
    <row r="499" ht="15.75" customHeight="1">
      <c r="B499" s="82"/>
      <c r="J499" s="83"/>
      <c r="K499" s="83"/>
      <c r="Y499" s="84"/>
      <c r="Z499" s="85"/>
      <c r="AA499" s="85"/>
    </row>
    <row r="500" ht="15.75" customHeight="1">
      <c r="B500" s="82"/>
      <c r="J500" s="83"/>
      <c r="K500" s="83"/>
      <c r="Y500" s="84"/>
      <c r="Z500" s="85"/>
      <c r="AA500" s="85"/>
    </row>
    <row r="501" ht="15.75" customHeight="1">
      <c r="B501" s="82"/>
      <c r="J501" s="83"/>
      <c r="K501" s="83"/>
      <c r="Y501" s="84"/>
      <c r="Z501" s="85"/>
      <c r="AA501" s="85"/>
    </row>
    <row r="502" ht="15.75" customHeight="1">
      <c r="B502" s="82"/>
      <c r="J502" s="83"/>
      <c r="K502" s="83"/>
      <c r="Y502" s="84"/>
      <c r="Z502" s="85"/>
      <c r="AA502" s="85"/>
    </row>
    <row r="503" ht="15.75" customHeight="1">
      <c r="B503" s="82"/>
      <c r="J503" s="83"/>
      <c r="K503" s="83"/>
      <c r="Y503" s="84"/>
      <c r="Z503" s="85"/>
      <c r="AA503" s="85"/>
    </row>
    <row r="504" ht="15.75" customHeight="1">
      <c r="B504" s="82"/>
      <c r="J504" s="83"/>
      <c r="K504" s="83"/>
      <c r="Y504" s="84"/>
      <c r="Z504" s="85"/>
      <c r="AA504" s="85"/>
    </row>
    <row r="505" ht="15.75" customHeight="1">
      <c r="B505" s="82"/>
      <c r="J505" s="83"/>
      <c r="K505" s="83"/>
      <c r="Y505" s="84"/>
      <c r="Z505" s="85"/>
      <c r="AA505" s="85"/>
    </row>
    <row r="506" ht="15.75" customHeight="1">
      <c r="B506" s="82"/>
      <c r="J506" s="83"/>
      <c r="K506" s="83"/>
      <c r="Y506" s="84"/>
      <c r="Z506" s="85"/>
      <c r="AA506" s="85"/>
    </row>
    <row r="507" ht="15.75" customHeight="1">
      <c r="B507" s="82"/>
      <c r="J507" s="83"/>
      <c r="K507" s="83"/>
      <c r="Y507" s="84"/>
      <c r="Z507" s="85"/>
      <c r="AA507" s="85"/>
    </row>
    <row r="508" ht="15.75" customHeight="1">
      <c r="B508" s="82"/>
      <c r="J508" s="83"/>
      <c r="K508" s="83"/>
      <c r="Y508" s="84"/>
      <c r="Z508" s="85"/>
      <c r="AA508" s="85"/>
    </row>
    <row r="509" ht="15.75" customHeight="1">
      <c r="B509" s="82"/>
      <c r="J509" s="83"/>
      <c r="K509" s="83"/>
      <c r="Y509" s="84"/>
      <c r="Z509" s="85"/>
      <c r="AA509" s="85"/>
    </row>
    <row r="510" ht="15.75" customHeight="1">
      <c r="B510" s="82"/>
      <c r="J510" s="83"/>
      <c r="K510" s="83"/>
      <c r="Y510" s="84"/>
      <c r="Z510" s="85"/>
      <c r="AA510" s="85"/>
    </row>
    <row r="511" ht="15.75" customHeight="1">
      <c r="B511" s="82"/>
      <c r="J511" s="83"/>
      <c r="K511" s="83"/>
      <c r="Y511" s="84"/>
      <c r="Z511" s="85"/>
      <c r="AA511" s="85"/>
    </row>
    <row r="512" ht="15.75" customHeight="1">
      <c r="B512" s="82"/>
      <c r="J512" s="83"/>
      <c r="K512" s="83"/>
      <c r="Y512" s="84"/>
      <c r="Z512" s="85"/>
      <c r="AA512" s="85"/>
    </row>
    <row r="513" ht="15.75" customHeight="1">
      <c r="B513" s="82"/>
      <c r="J513" s="83"/>
      <c r="K513" s="83"/>
      <c r="Y513" s="84"/>
      <c r="Z513" s="85"/>
      <c r="AA513" s="85"/>
    </row>
    <row r="514" ht="15.75" customHeight="1">
      <c r="B514" s="82"/>
      <c r="J514" s="83"/>
      <c r="K514" s="83"/>
      <c r="Y514" s="84"/>
      <c r="Z514" s="85"/>
      <c r="AA514" s="85"/>
    </row>
    <row r="515" ht="15.75" customHeight="1">
      <c r="B515" s="82"/>
      <c r="J515" s="83"/>
      <c r="K515" s="83"/>
      <c r="Y515" s="84"/>
      <c r="Z515" s="85"/>
      <c r="AA515" s="85"/>
    </row>
    <row r="516" ht="15.75" customHeight="1">
      <c r="B516" s="82"/>
      <c r="J516" s="83"/>
      <c r="K516" s="83"/>
      <c r="Y516" s="84"/>
      <c r="Z516" s="85"/>
      <c r="AA516" s="85"/>
    </row>
    <row r="517" ht="15.75" customHeight="1">
      <c r="B517" s="82"/>
      <c r="J517" s="83"/>
      <c r="K517" s="83"/>
      <c r="Y517" s="84"/>
      <c r="Z517" s="85"/>
      <c r="AA517" s="85"/>
    </row>
    <row r="518" ht="15.75" customHeight="1">
      <c r="B518" s="82"/>
      <c r="J518" s="83"/>
      <c r="K518" s="83"/>
      <c r="Y518" s="84"/>
      <c r="Z518" s="85"/>
      <c r="AA518" s="85"/>
    </row>
    <row r="519" ht="15.75" customHeight="1">
      <c r="B519" s="82"/>
      <c r="J519" s="83"/>
      <c r="K519" s="83"/>
      <c r="Y519" s="84"/>
      <c r="Z519" s="85"/>
      <c r="AA519" s="85"/>
    </row>
    <row r="520" ht="15.75" customHeight="1">
      <c r="B520" s="82"/>
      <c r="J520" s="83"/>
      <c r="K520" s="83"/>
      <c r="Y520" s="84"/>
      <c r="Z520" s="85"/>
      <c r="AA520" s="85"/>
    </row>
    <row r="521" ht="15.75" customHeight="1">
      <c r="B521" s="82"/>
      <c r="J521" s="83"/>
      <c r="K521" s="83"/>
      <c r="Y521" s="84"/>
      <c r="Z521" s="85"/>
      <c r="AA521" s="85"/>
    </row>
    <row r="522" ht="15.75" customHeight="1">
      <c r="B522" s="82"/>
      <c r="J522" s="83"/>
      <c r="K522" s="83"/>
      <c r="Y522" s="84"/>
      <c r="Z522" s="85"/>
      <c r="AA522" s="85"/>
    </row>
    <row r="523" ht="15.75" customHeight="1">
      <c r="B523" s="82"/>
      <c r="J523" s="83"/>
      <c r="K523" s="83"/>
      <c r="Y523" s="84"/>
      <c r="Z523" s="85"/>
      <c r="AA523" s="85"/>
    </row>
    <row r="524" ht="15.75" customHeight="1">
      <c r="B524" s="82"/>
      <c r="J524" s="83"/>
      <c r="K524" s="83"/>
      <c r="Y524" s="84"/>
      <c r="Z524" s="85"/>
      <c r="AA524" s="85"/>
    </row>
    <row r="525" ht="15.75" customHeight="1">
      <c r="B525" s="82"/>
      <c r="J525" s="83"/>
      <c r="K525" s="83"/>
      <c r="Y525" s="84"/>
      <c r="Z525" s="85"/>
      <c r="AA525" s="85"/>
    </row>
    <row r="526" ht="15.75" customHeight="1">
      <c r="B526" s="82"/>
      <c r="J526" s="83"/>
      <c r="K526" s="83"/>
      <c r="Y526" s="84"/>
      <c r="Z526" s="85"/>
      <c r="AA526" s="85"/>
    </row>
    <row r="527" ht="15.75" customHeight="1">
      <c r="B527" s="82"/>
      <c r="J527" s="83"/>
      <c r="K527" s="83"/>
      <c r="Y527" s="84"/>
      <c r="Z527" s="85"/>
      <c r="AA527" s="85"/>
    </row>
    <row r="528" ht="15.75" customHeight="1">
      <c r="B528" s="82"/>
      <c r="J528" s="83"/>
      <c r="K528" s="83"/>
      <c r="Y528" s="84"/>
      <c r="Z528" s="85"/>
      <c r="AA528" s="85"/>
    </row>
    <row r="529" ht="15.75" customHeight="1">
      <c r="B529" s="82"/>
      <c r="J529" s="83"/>
      <c r="K529" s="83"/>
      <c r="Y529" s="84"/>
      <c r="Z529" s="85"/>
      <c r="AA529" s="85"/>
    </row>
    <row r="530" ht="15.75" customHeight="1">
      <c r="B530" s="82"/>
      <c r="J530" s="83"/>
      <c r="K530" s="83"/>
      <c r="Y530" s="84"/>
      <c r="Z530" s="85"/>
      <c r="AA530" s="85"/>
    </row>
    <row r="531" ht="15.75" customHeight="1">
      <c r="B531" s="82"/>
      <c r="J531" s="83"/>
      <c r="K531" s="83"/>
      <c r="Y531" s="84"/>
      <c r="Z531" s="85"/>
      <c r="AA531" s="85"/>
    </row>
    <row r="532" ht="15.75" customHeight="1">
      <c r="B532" s="82"/>
      <c r="J532" s="83"/>
      <c r="K532" s="83"/>
      <c r="Y532" s="84"/>
      <c r="Z532" s="85"/>
      <c r="AA532" s="85"/>
    </row>
    <row r="533" ht="15.75" customHeight="1">
      <c r="B533" s="82"/>
      <c r="J533" s="83"/>
      <c r="K533" s="83"/>
      <c r="Y533" s="84"/>
      <c r="Z533" s="85"/>
      <c r="AA533" s="85"/>
    </row>
    <row r="534" ht="15.75" customHeight="1">
      <c r="B534" s="82"/>
      <c r="J534" s="83"/>
      <c r="K534" s="83"/>
      <c r="Y534" s="84"/>
      <c r="Z534" s="85"/>
      <c r="AA534" s="85"/>
    </row>
    <row r="535" ht="15.75" customHeight="1">
      <c r="B535" s="82"/>
      <c r="J535" s="83"/>
      <c r="K535" s="83"/>
      <c r="Y535" s="84"/>
      <c r="Z535" s="85"/>
      <c r="AA535" s="85"/>
    </row>
    <row r="536" ht="15.75" customHeight="1">
      <c r="B536" s="82"/>
      <c r="J536" s="83"/>
      <c r="K536" s="83"/>
      <c r="Y536" s="84"/>
      <c r="Z536" s="85"/>
      <c r="AA536" s="85"/>
    </row>
    <row r="537" ht="15.75" customHeight="1">
      <c r="B537" s="82"/>
      <c r="J537" s="83"/>
      <c r="K537" s="83"/>
      <c r="Y537" s="84"/>
      <c r="Z537" s="85"/>
      <c r="AA537" s="85"/>
    </row>
    <row r="538" ht="15.75" customHeight="1">
      <c r="B538" s="82"/>
      <c r="J538" s="83"/>
      <c r="K538" s="83"/>
      <c r="Y538" s="84"/>
      <c r="Z538" s="85"/>
      <c r="AA538" s="85"/>
    </row>
    <row r="539" ht="15.75" customHeight="1">
      <c r="B539" s="82"/>
      <c r="J539" s="83"/>
      <c r="K539" s="83"/>
      <c r="Y539" s="84"/>
      <c r="Z539" s="85"/>
      <c r="AA539" s="85"/>
    </row>
    <row r="540" ht="15.75" customHeight="1">
      <c r="B540" s="82"/>
      <c r="J540" s="83"/>
      <c r="K540" s="83"/>
      <c r="Y540" s="84"/>
      <c r="Z540" s="85"/>
      <c r="AA540" s="85"/>
    </row>
    <row r="541" ht="15.75" customHeight="1">
      <c r="B541" s="82"/>
      <c r="J541" s="83"/>
      <c r="K541" s="83"/>
      <c r="Y541" s="84"/>
      <c r="Z541" s="85"/>
      <c r="AA541" s="85"/>
    </row>
    <row r="542" ht="15.75" customHeight="1">
      <c r="B542" s="82"/>
      <c r="J542" s="83"/>
      <c r="K542" s="83"/>
      <c r="Y542" s="84"/>
      <c r="Z542" s="85"/>
      <c r="AA542" s="85"/>
    </row>
    <row r="543" ht="15.75" customHeight="1">
      <c r="B543" s="82"/>
      <c r="J543" s="83"/>
      <c r="K543" s="83"/>
      <c r="Y543" s="84"/>
      <c r="Z543" s="85"/>
      <c r="AA543" s="85"/>
    </row>
    <row r="544" ht="15.75" customHeight="1">
      <c r="B544" s="82"/>
      <c r="J544" s="83"/>
      <c r="K544" s="83"/>
      <c r="Y544" s="84"/>
      <c r="Z544" s="85"/>
      <c r="AA544" s="85"/>
    </row>
    <row r="545" ht="15.75" customHeight="1">
      <c r="B545" s="82"/>
      <c r="J545" s="83"/>
      <c r="K545" s="83"/>
      <c r="Y545" s="84"/>
      <c r="Z545" s="85"/>
      <c r="AA545" s="85"/>
    </row>
    <row r="546" ht="15.75" customHeight="1">
      <c r="B546" s="82"/>
      <c r="J546" s="83"/>
      <c r="K546" s="83"/>
      <c r="Y546" s="84"/>
      <c r="Z546" s="85"/>
      <c r="AA546" s="85"/>
    </row>
    <row r="547" ht="15.75" customHeight="1">
      <c r="B547" s="82"/>
      <c r="J547" s="83"/>
      <c r="K547" s="83"/>
      <c r="Y547" s="84"/>
      <c r="Z547" s="85"/>
      <c r="AA547" s="85"/>
    </row>
    <row r="548" ht="15.75" customHeight="1">
      <c r="B548" s="82"/>
      <c r="J548" s="83"/>
      <c r="K548" s="83"/>
      <c r="Y548" s="84"/>
      <c r="Z548" s="85"/>
      <c r="AA548" s="85"/>
    </row>
    <row r="549" ht="15.75" customHeight="1">
      <c r="B549" s="82"/>
      <c r="J549" s="83"/>
      <c r="K549" s="83"/>
      <c r="Y549" s="84"/>
      <c r="Z549" s="85"/>
      <c r="AA549" s="85"/>
    </row>
    <row r="550" ht="15.75" customHeight="1">
      <c r="B550" s="82"/>
      <c r="J550" s="83"/>
      <c r="K550" s="83"/>
      <c r="Y550" s="84"/>
      <c r="Z550" s="85"/>
      <c r="AA550" s="85"/>
    </row>
    <row r="551" ht="15.75" customHeight="1">
      <c r="B551" s="82"/>
      <c r="J551" s="83"/>
      <c r="K551" s="83"/>
      <c r="Y551" s="84"/>
      <c r="Z551" s="85"/>
      <c r="AA551" s="85"/>
    </row>
    <row r="552" ht="15.75" customHeight="1">
      <c r="B552" s="82"/>
      <c r="J552" s="83"/>
      <c r="K552" s="83"/>
      <c r="Y552" s="84"/>
      <c r="Z552" s="85"/>
      <c r="AA552" s="85"/>
    </row>
    <row r="553" ht="15.75" customHeight="1">
      <c r="B553" s="82"/>
      <c r="J553" s="83"/>
      <c r="K553" s="83"/>
      <c r="Y553" s="84"/>
      <c r="Z553" s="85"/>
      <c r="AA553" s="85"/>
    </row>
    <row r="554" ht="15.75" customHeight="1">
      <c r="B554" s="82"/>
      <c r="J554" s="83"/>
      <c r="K554" s="83"/>
      <c r="Y554" s="84"/>
      <c r="Z554" s="85"/>
      <c r="AA554" s="85"/>
    </row>
    <row r="555" ht="15.75" customHeight="1">
      <c r="B555" s="82"/>
      <c r="J555" s="83"/>
      <c r="K555" s="83"/>
      <c r="Y555" s="84"/>
      <c r="Z555" s="85"/>
      <c r="AA555" s="85"/>
    </row>
    <row r="556" ht="15.75" customHeight="1">
      <c r="B556" s="82"/>
      <c r="J556" s="83"/>
      <c r="K556" s="83"/>
      <c r="Y556" s="84"/>
      <c r="Z556" s="85"/>
      <c r="AA556" s="85"/>
    </row>
    <row r="557" ht="15.75" customHeight="1">
      <c r="B557" s="82"/>
      <c r="J557" s="83"/>
      <c r="K557" s="83"/>
      <c r="Y557" s="84"/>
      <c r="Z557" s="85"/>
      <c r="AA557" s="85"/>
    </row>
    <row r="558" ht="15.75" customHeight="1">
      <c r="B558" s="82"/>
      <c r="J558" s="83"/>
      <c r="K558" s="83"/>
      <c r="Y558" s="84"/>
      <c r="Z558" s="85"/>
      <c r="AA558" s="85"/>
    </row>
    <row r="559" ht="15.75" customHeight="1">
      <c r="B559" s="82"/>
      <c r="J559" s="83"/>
      <c r="K559" s="83"/>
      <c r="Y559" s="84"/>
      <c r="Z559" s="85"/>
      <c r="AA559" s="85"/>
    </row>
    <row r="560" ht="15.75" customHeight="1">
      <c r="B560" s="82"/>
      <c r="J560" s="83"/>
      <c r="K560" s="83"/>
      <c r="Y560" s="84"/>
      <c r="Z560" s="85"/>
      <c r="AA560" s="85"/>
    </row>
    <row r="561" ht="15.75" customHeight="1">
      <c r="B561" s="82"/>
      <c r="J561" s="83"/>
      <c r="K561" s="83"/>
      <c r="Y561" s="84"/>
      <c r="Z561" s="85"/>
      <c r="AA561" s="85"/>
    </row>
    <row r="562" ht="15.75" customHeight="1">
      <c r="B562" s="82"/>
      <c r="J562" s="83"/>
      <c r="K562" s="83"/>
      <c r="Y562" s="84"/>
      <c r="Z562" s="85"/>
      <c r="AA562" s="85"/>
    </row>
    <row r="563" ht="15.75" customHeight="1">
      <c r="B563" s="82"/>
      <c r="J563" s="83"/>
      <c r="K563" s="83"/>
      <c r="Y563" s="84"/>
      <c r="Z563" s="85"/>
      <c r="AA563" s="85"/>
    </row>
    <row r="564" ht="15.75" customHeight="1">
      <c r="B564" s="82"/>
      <c r="J564" s="83"/>
      <c r="K564" s="83"/>
      <c r="Y564" s="84"/>
      <c r="Z564" s="85"/>
      <c r="AA564" s="85"/>
    </row>
    <row r="565" ht="15.75" customHeight="1">
      <c r="B565" s="82"/>
      <c r="J565" s="83"/>
      <c r="K565" s="83"/>
      <c r="Y565" s="84"/>
      <c r="Z565" s="85"/>
      <c r="AA565" s="85"/>
    </row>
    <row r="566" ht="15.75" customHeight="1">
      <c r="B566" s="82"/>
      <c r="J566" s="83"/>
      <c r="K566" s="83"/>
      <c r="Y566" s="84"/>
      <c r="Z566" s="85"/>
      <c r="AA566" s="85"/>
    </row>
    <row r="567" ht="15.75" customHeight="1">
      <c r="B567" s="82"/>
      <c r="J567" s="83"/>
      <c r="K567" s="83"/>
      <c r="Y567" s="84"/>
      <c r="Z567" s="85"/>
      <c r="AA567" s="85"/>
    </row>
    <row r="568" ht="15.75" customHeight="1">
      <c r="B568" s="82"/>
      <c r="J568" s="83"/>
      <c r="K568" s="83"/>
      <c r="Y568" s="84"/>
      <c r="Z568" s="85"/>
      <c r="AA568" s="85"/>
    </row>
    <row r="569" ht="15.75" customHeight="1">
      <c r="B569" s="82"/>
      <c r="J569" s="83"/>
      <c r="K569" s="83"/>
      <c r="Y569" s="84"/>
      <c r="Z569" s="85"/>
      <c r="AA569" s="85"/>
    </row>
    <row r="570" ht="15.75" customHeight="1">
      <c r="B570" s="82"/>
      <c r="J570" s="83"/>
      <c r="K570" s="83"/>
      <c r="Y570" s="84"/>
      <c r="Z570" s="85"/>
      <c r="AA570" s="85"/>
    </row>
    <row r="571" ht="15.75" customHeight="1">
      <c r="B571" s="82"/>
      <c r="J571" s="83"/>
      <c r="K571" s="83"/>
      <c r="Y571" s="84"/>
      <c r="Z571" s="85"/>
      <c r="AA571" s="85"/>
    </row>
    <row r="572" ht="15.75" customHeight="1">
      <c r="B572" s="82"/>
      <c r="J572" s="83"/>
      <c r="K572" s="83"/>
      <c r="Y572" s="84"/>
      <c r="Z572" s="85"/>
      <c r="AA572" s="85"/>
    </row>
    <row r="573" ht="15.75" customHeight="1">
      <c r="B573" s="82"/>
      <c r="J573" s="83"/>
      <c r="K573" s="83"/>
      <c r="Y573" s="84"/>
      <c r="Z573" s="85"/>
      <c r="AA573" s="85"/>
    </row>
    <row r="574" ht="15.75" customHeight="1">
      <c r="B574" s="82"/>
      <c r="J574" s="83"/>
      <c r="K574" s="83"/>
      <c r="Y574" s="84"/>
      <c r="Z574" s="85"/>
      <c r="AA574" s="85"/>
    </row>
    <row r="575" ht="15.75" customHeight="1">
      <c r="B575" s="82"/>
      <c r="J575" s="83"/>
      <c r="K575" s="83"/>
      <c r="Y575" s="84"/>
      <c r="Z575" s="85"/>
      <c r="AA575" s="85"/>
    </row>
    <row r="576" ht="15.75" customHeight="1">
      <c r="B576" s="82"/>
      <c r="J576" s="83"/>
      <c r="K576" s="83"/>
      <c r="Y576" s="84"/>
      <c r="Z576" s="85"/>
      <c r="AA576" s="85"/>
    </row>
    <row r="577" ht="15.75" customHeight="1">
      <c r="B577" s="82"/>
      <c r="J577" s="83"/>
      <c r="K577" s="83"/>
      <c r="Y577" s="84"/>
      <c r="Z577" s="85"/>
      <c r="AA577" s="85"/>
    </row>
    <row r="578" ht="15.75" customHeight="1">
      <c r="B578" s="82"/>
      <c r="J578" s="83"/>
      <c r="K578" s="83"/>
      <c r="Y578" s="84"/>
      <c r="Z578" s="85"/>
      <c r="AA578" s="85"/>
    </row>
    <row r="579" ht="15.75" customHeight="1">
      <c r="B579" s="82"/>
      <c r="J579" s="83"/>
      <c r="K579" s="83"/>
      <c r="Y579" s="84"/>
      <c r="Z579" s="85"/>
      <c r="AA579" s="85"/>
    </row>
    <row r="580" ht="15.75" customHeight="1">
      <c r="B580" s="82"/>
      <c r="J580" s="83"/>
      <c r="K580" s="83"/>
      <c r="Y580" s="84"/>
      <c r="Z580" s="85"/>
      <c r="AA580" s="85"/>
    </row>
    <row r="581" ht="15.75" customHeight="1">
      <c r="B581" s="82"/>
      <c r="J581" s="83"/>
      <c r="K581" s="83"/>
      <c r="Y581" s="84"/>
      <c r="Z581" s="85"/>
      <c r="AA581" s="85"/>
    </row>
    <row r="582" ht="15.75" customHeight="1">
      <c r="B582" s="82"/>
      <c r="J582" s="83"/>
      <c r="K582" s="83"/>
      <c r="Y582" s="84"/>
      <c r="Z582" s="85"/>
      <c r="AA582" s="85"/>
    </row>
    <row r="583" ht="15.75" customHeight="1">
      <c r="B583" s="82"/>
      <c r="J583" s="83"/>
      <c r="K583" s="83"/>
      <c r="Y583" s="84"/>
      <c r="Z583" s="85"/>
      <c r="AA583" s="85"/>
    </row>
    <row r="584" ht="15.75" customHeight="1">
      <c r="B584" s="82"/>
      <c r="J584" s="83"/>
      <c r="K584" s="83"/>
      <c r="Y584" s="84"/>
      <c r="Z584" s="85"/>
      <c r="AA584" s="85"/>
    </row>
    <row r="585" ht="15.75" customHeight="1">
      <c r="B585" s="82"/>
      <c r="J585" s="83"/>
      <c r="K585" s="83"/>
      <c r="Y585" s="84"/>
      <c r="Z585" s="85"/>
      <c r="AA585" s="85"/>
    </row>
    <row r="586" ht="15.75" customHeight="1">
      <c r="B586" s="82"/>
      <c r="J586" s="83"/>
      <c r="K586" s="83"/>
      <c r="Y586" s="84"/>
      <c r="Z586" s="85"/>
      <c r="AA586" s="85"/>
    </row>
    <row r="587" ht="15.75" customHeight="1">
      <c r="B587" s="82"/>
      <c r="J587" s="83"/>
      <c r="K587" s="83"/>
      <c r="Y587" s="84"/>
      <c r="Z587" s="85"/>
      <c r="AA587" s="85"/>
    </row>
    <row r="588" ht="15.75" customHeight="1">
      <c r="B588" s="82"/>
      <c r="J588" s="83"/>
      <c r="K588" s="83"/>
      <c r="Y588" s="84"/>
      <c r="Z588" s="85"/>
      <c r="AA588" s="85"/>
    </row>
    <row r="589" ht="15.75" customHeight="1">
      <c r="B589" s="82"/>
      <c r="J589" s="83"/>
      <c r="K589" s="83"/>
      <c r="Y589" s="84"/>
      <c r="Z589" s="85"/>
      <c r="AA589" s="85"/>
    </row>
    <row r="590" ht="15.75" customHeight="1">
      <c r="B590" s="82"/>
      <c r="J590" s="83"/>
      <c r="K590" s="83"/>
      <c r="Y590" s="84"/>
      <c r="Z590" s="85"/>
      <c r="AA590" s="85"/>
    </row>
    <row r="591" ht="15.75" customHeight="1">
      <c r="B591" s="82"/>
      <c r="J591" s="83"/>
      <c r="K591" s="83"/>
      <c r="Y591" s="84"/>
      <c r="Z591" s="85"/>
      <c r="AA591" s="85"/>
    </row>
    <row r="592" ht="15.75" customHeight="1">
      <c r="B592" s="82"/>
      <c r="J592" s="83"/>
      <c r="K592" s="83"/>
      <c r="Y592" s="84"/>
      <c r="Z592" s="85"/>
      <c r="AA592" s="85"/>
    </row>
    <row r="593" ht="15.75" customHeight="1">
      <c r="B593" s="82"/>
      <c r="J593" s="83"/>
      <c r="K593" s="83"/>
      <c r="Y593" s="84"/>
      <c r="Z593" s="85"/>
      <c r="AA593" s="85"/>
    </row>
    <row r="594" ht="15.75" customHeight="1">
      <c r="B594" s="82"/>
      <c r="J594" s="83"/>
      <c r="K594" s="83"/>
      <c r="Y594" s="84"/>
      <c r="Z594" s="85"/>
      <c r="AA594" s="85"/>
    </row>
    <row r="595" ht="15.75" customHeight="1">
      <c r="B595" s="82"/>
      <c r="J595" s="83"/>
      <c r="K595" s="83"/>
      <c r="Y595" s="84"/>
      <c r="Z595" s="85"/>
      <c r="AA595" s="85"/>
    </row>
    <row r="596" ht="15.75" customHeight="1">
      <c r="B596" s="82"/>
      <c r="J596" s="83"/>
      <c r="K596" s="83"/>
      <c r="Y596" s="84"/>
      <c r="Z596" s="85"/>
      <c r="AA596" s="85"/>
    </row>
    <row r="597" ht="15.75" customHeight="1">
      <c r="B597" s="82"/>
      <c r="J597" s="83"/>
      <c r="K597" s="83"/>
      <c r="Y597" s="84"/>
      <c r="Z597" s="85"/>
      <c r="AA597" s="85"/>
    </row>
    <row r="598" ht="15.75" customHeight="1">
      <c r="B598" s="82"/>
      <c r="J598" s="83"/>
      <c r="K598" s="83"/>
      <c r="Y598" s="84"/>
      <c r="Z598" s="85"/>
      <c r="AA598" s="85"/>
    </row>
    <row r="599" ht="15.75" customHeight="1">
      <c r="B599" s="82"/>
      <c r="J599" s="83"/>
      <c r="K599" s="83"/>
      <c r="Y599" s="84"/>
      <c r="Z599" s="85"/>
      <c r="AA599" s="85"/>
    </row>
    <row r="600" ht="15.75" customHeight="1">
      <c r="B600" s="82"/>
      <c r="J600" s="83"/>
      <c r="K600" s="83"/>
      <c r="Y600" s="84"/>
      <c r="Z600" s="85"/>
      <c r="AA600" s="85"/>
    </row>
    <row r="601" ht="15.75" customHeight="1">
      <c r="B601" s="82"/>
      <c r="J601" s="83"/>
      <c r="K601" s="83"/>
      <c r="Y601" s="84"/>
      <c r="Z601" s="85"/>
      <c r="AA601" s="85"/>
    </row>
    <row r="602" ht="15.75" customHeight="1">
      <c r="B602" s="82"/>
      <c r="J602" s="83"/>
      <c r="K602" s="83"/>
      <c r="Y602" s="84"/>
      <c r="Z602" s="85"/>
      <c r="AA602" s="85"/>
    </row>
    <row r="603" ht="15.75" customHeight="1">
      <c r="B603" s="82"/>
      <c r="J603" s="83"/>
      <c r="K603" s="83"/>
      <c r="Y603" s="84"/>
      <c r="Z603" s="85"/>
      <c r="AA603" s="85"/>
    </row>
    <row r="604" ht="15.75" customHeight="1">
      <c r="B604" s="82"/>
      <c r="J604" s="83"/>
      <c r="K604" s="83"/>
      <c r="Y604" s="84"/>
      <c r="Z604" s="85"/>
      <c r="AA604" s="85"/>
    </row>
    <row r="605" ht="15.75" customHeight="1">
      <c r="B605" s="82"/>
      <c r="J605" s="83"/>
      <c r="K605" s="83"/>
      <c r="Y605" s="84"/>
      <c r="Z605" s="85"/>
      <c r="AA605" s="85"/>
    </row>
    <row r="606" ht="15.75" customHeight="1">
      <c r="B606" s="82"/>
      <c r="J606" s="83"/>
      <c r="K606" s="83"/>
      <c r="Y606" s="84"/>
      <c r="Z606" s="85"/>
      <c r="AA606" s="85"/>
    </row>
    <row r="607" ht="15.75" customHeight="1">
      <c r="B607" s="82"/>
      <c r="J607" s="83"/>
      <c r="K607" s="83"/>
      <c r="Y607" s="84"/>
      <c r="Z607" s="85"/>
      <c r="AA607" s="85"/>
    </row>
    <row r="608" ht="15.75" customHeight="1">
      <c r="B608" s="82"/>
      <c r="J608" s="83"/>
      <c r="K608" s="83"/>
      <c r="Y608" s="84"/>
      <c r="Z608" s="85"/>
      <c r="AA608" s="85"/>
    </row>
    <row r="609" ht="15.75" customHeight="1">
      <c r="B609" s="82"/>
      <c r="J609" s="83"/>
      <c r="K609" s="83"/>
      <c r="Y609" s="84"/>
      <c r="Z609" s="85"/>
      <c r="AA609" s="85"/>
    </row>
    <row r="610" ht="15.75" customHeight="1">
      <c r="B610" s="82"/>
      <c r="J610" s="83"/>
      <c r="K610" s="83"/>
      <c r="Y610" s="84"/>
      <c r="Z610" s="85"/>
      <c r="AA610" s="85"/>
    </row>
    <row r="611" ht="15.75" customHeight="1">
      <c r="B611" s="82"/>
      <c r="J611" s="83"/>
      <c r="K611" s="83"/>
      <c r="Y611" s="84"/>
      <c r="Z611" s="85"/>
      <c r="AA611" s="85"/>
    </row>
    <row r="612" ht="15.75" customHeight="1">
      <c r="B612" s="82"/>
      <c r="J612" s="83"/>
      <c r="K612" s="83"/>
      <c r="Y612" s="84"/>
      <c r="Z612" s="85"/>
      <c r="AA612" s="85"/>
    </row>
    <row r="613" ht="15.75" customHeight="1">
      <c r="B613" s="82"/>
      <c r="J613" s="83"/>
      <c r="K613" s="83"/>
      <c r="Y613" s="84"/>
      <c r="Z613" s="85"/>
      <c r="AA613" s="85"/>
    </row>
    <row r="614" ht="15.75" customHeight="1">
      <c r="B614" s="82"/>
      <c r="J614" s="83"/>
      <c r="K614" s="83"/>
      <c r="Y614" s="84"/>
      <c r="Z614" s="85"/>
      <c r="AA614" s="85"/>
    </row>
    <row r="615" ht="15.75" customHeight="1">
      <c r="B615" s="82"/>
      <c r="J615" s="83"/>
      <c r="K615" s="83"/>
      <c r="Y615" s="84"/>
      <c r="Z615" s="85"/>
      <c r="AA615" s="85"/>
    </row>
    <row r="616" ht="15.75" customHeight="1">
      <c r="B616" s="82"/>
      <c r="J616" s="83"/>
      <c r="K616" s="83"/>
      <c r="Y616" s="84"/>
      <c r="Z616" s="85"/>
      <c r="AA616" s="85"/>
    </row>
    <row r="617" ht="15.75" customHeight="1">
      <c r="B617" s="82"/>
      <c r="J617" s="83"/>
      <c r="K617" s="83"/>
      <c r="Y617" s="84"/>
      <c r="Z617" s="85"/>
      <c r="AA617" s="85"/>
    </row>
    <row r="618" ht="15.75" customHeight="1">
      <c r="B618" s="82"/>
      <c r="J618" s="83"/>
      <c r="K618" s="83"/>
      <c r="Y618" s="84"/>
      <c r="Z618" s="85"/>
      <c r="AA618" s="85"/>
    </row>
    <row r="619" ht="15.75" customHeight="1">
      <c r="B619" s="82"/>
      <c r="J619" s="83"/>
      <c r="K619" s="83"/>
      <c r="Y619" s="84"/>
      <c r="Z619" s="85"/>
      <c r="AA619" s="85"/>
    </row>
    <row r="620" ht="15.75" customHeight="1">
      <c r="B620" s="82"/>
      <c r="J620" s="83"/>
      <c r="K620" s="83"/>
      <c r="Y620" s="84"/>
      <c r="Z620" s="85"/>
      <c r="AA620" s="85"/>
    </row>
    <row r="621" ht="15.75" customHeight="1">
      <c r="B621" s="82"/>
      <c r="J621" s="83"/>
      <c r="K621" s="83"/>
      <c r="Y621" s="84"/>
      <c r="Z621" s="85"/>
      <c r="AA621" s="85"/>
    </row>
    <row r="622" ht="15.75" customHeight="1">
      <c r="B622" s="82"/>
      <c r="J622" s="83"/>
      <c r="K622" s="83"/>
      <c r="Y622" s="84"/>
      <c r="Z622" s="85"/>
      <c r="AA622" s="85"/>
    </row>
    <row r="623" ht="15.75" customHeight="1">
      <c r="B623" s="82"/>
      <c r="J623" s="83"/>
      <c r="K623" s="83"/>
      <c r="Y623" s="84"/>
      <c r="Z623" s="85"/>
      <c r="AA623" s="85"/>
    </row>
    <row r="624" ht="15.75" customHeight="1">
      <c r="B624" s="82"/>
      <c r="J624" s="83"/>
      <c r="K624" s="83"/>
      <c r="Y624" s="84"/>
      <c r="Z624" s="85"/>
      <c r="AA624" s="85"/>
    </row>
    <row r="625" ht="15.75" customHeight="1">
      <c r="B625" s="82"/>
      <c r="J625" s="83"/>
      <c r="K625" s="83"/>
      <c r="Y625" s="84"/>
      <c r="Z625" s="85"/>
      <c r="AA625" s="85"/>
    </row>
    <row r="626" ht="15.75" customHeight="1">
      <c r="B626" s="82"/>
      <c r="J626" s="83"/>
      <c r="K626" s="83"/>
      <c r="Y626" s="84"/>
      <c r="Z626" s="85"/>
      <c r="AA626" s="85"/>
    </row>
    <row r="627" ht="15.75" customHeight="1">
      <c r="B627" s="82"/>
      <c r="J627" s="83"/>
      <c r="K627" s="83"/>
      <c r="Y627" s="84"/>
      <c r="Z627" s="85"/>
      <c r="AA627" s="85"/>
    </row>
    <row r="628" ht="15.75" customHeight="1">
      <c r="B628" s="82"/>
      <c r="J628" s="83"/>
      <c r="K628" s="83"/>
      <c r="Y628" s="84"/>
      <c r="Z628" s="85"/>
      <c r="AA628" s="85"/>
    </row>
    <row r="629" ht="15.75" customHeight="1">
      <c r="B629" s="82"/>
      <c r="J629" s="83"/>
      <c r="K629" s="83"/>
      <c r="Y629" s="84"/>
      <c r="Z629" s="85"/>
      <c r="AA629" s="85"/>
    </row>
    <row r="630" ht="15.75" customHeight="1">
      <c r="B630" s="82"/>
      <c r="J630" s="83"/>
      <c r="K630" s="83"/>
      <c r="Y630" s="84"/>
      <c r="Z630" s="85"/>
      <c r="AA630" s="85"/>
    </row>
    <row r="631" ht="15.75" customHeight="1">
      <c r="B631" s="82"/>
      <c r="J631" s="83"/>
      <c r="K631" s="83"/>
      <c r="Y631" s="84"/>
      <c r="Z631" s="85"/>
      <c r="AA631" s="85"/>
    </row>
    <row r="632" ht="15.75" customHeight="1">
      <c r="B632" s="82"/>
      <c r="J632" s="83"/>
      <c r="K632" s="83"/>
      <c r="Y632" s="84"/>
      <c r="Z632" s="85"/>
      <c r="AA632" s="85"/>
    </row>
    <row r="633" ht="15.75" customHeight="1">
      <c r="B633" s="82"/>
      <c r="J633" s="83"/>
      <c r="K633" s="83"/>
      <c r="Y633" s="84"/>
      <c r="Z633" s="85"/>
      <c r="AA633" s="85"/>
    </row>
    <row r="634" ht="15.75" customHeight="1">
      <c r="B634" s="82"/>
      <c r="J634" s="83"/>
      <c r="K634" s="83"/>
      <c r="Y634" s="84"/>
      <c r="Z634" s="85"/>
      <c r="AA634" s="85"/>
    </row>
    <row r="635" ht="15.75" customHeight="1">
      <c r="B635" s="82"/>
      <c r="J635" s="83"/>
      <c r="K635" s="83"/>
      <c r="Y635" s="84"/>
      <c r="Z635" s="85"/>
      <c r="AA635" s="85"/>
    </row>
    <row r="636" ht="15.75" customHeight="1">
      <c r="B636" s="82"/>
      <c r="J636" s="83"/>
      <c r="K636" s="83"/>
      <c r="Y636" s="84"/>
      <c r="Z636" s="85"/>
      <c r="AA636" s="85"/>
    </row>
    <row r="637" ht="15.75" customHeight="1">
      <c r="B637" s="82"/>
      <c r="J637" s="83"/>
      <c r="K637" s="83"/>
      <c r="Y637" s="84"/>
      <c r="Z637" s="85"/>
      <c r="AA637" s="85"/>
    </row>
    <row r="638" ht="15.75" customHeight="1">
      <c r="B638" s="82"/>
      <c r="J638" s="83"/>
      <c r="K638" s="83"/>
      <c r="Y638" s="84"/>
      <c r="Z638" s="85"/>
      <c r="AA638" s="85"/>
    </row>
    <row r="639" ht="15.75" customHeight="1">
      <c r="B639" s="82"/>
      <c r="J639" s="83"/>
      <c r="K639" s="83"/>
      <c r="Y639" s="84"/>
      <c r="Z639" s="85"/>
      <c r="AA639" s="85"/>
    </row>
    <row r="640" ht="15.75" customHeight="1">
      <c r="B640" s="82"/>
      <c r="J640" s="83"/>
      <c r="K640" s="83"/>
      <c r="Y640" s="84"/>
      <c r="Z640" s="85"/>
      <c r="AA640" s="85"/>
    </row>
    <row r="641" ht="15.75" customHeight="1">
      <c r="B641" s="82"/>
      <c r="J641" s="83"/>
      <c r="K641" s="83"/>
      <c r="Y641" s="84"/>
      <c r="Z641" s="85"/>
      <c r="AA641" s="85"/>
    </row>
    <row r="642" ht="15.75" customHeight="1">
      <c r="B642" s="82"/>
      <c r="J642" s="83"/>
      <c r="K642" s="83"/>
      <c r="Y642" s="84"/>
      <c r="Z642" s="85"/>
      <c r="AA642" s="85"/>
    </row>
    <row r="643" ht="15.75" customHeight="1">
      <c r="B643" s="82"/>
      <c r="J643" s="83"/>
      <c r="K643" s="83"/>
      <c r="Y643" s="84"/>
      <c r="Z643" s="85"/>
      <c r="AA643" s="85"/>
    </row>
    <row r="644" ht="15.75" customHeight="1">
      <c r="B644" s="82"/>
      <c r="J644" s="83"/>
      <c r="K644" s="83"/>
      <c r="Y644" s="84"/>
      <c r="Z644" s="85"/>
      <c r="AA644" s="85"/>
    </row>
    <row r="645" ht="15.75" customHeight="1">
      <c r="B645" s="82"/>
      <c r="J645" s="83"/>
      <c r="K645" s="83"/>
      <c r="Y645" s="84"/>
      <c r="Z645" s="85"/>
      <c r="AA645" s="85"/>
    </row>
    <row r="646" ht="15.75" customHeight="1">
      <c r="B646" s="82"/>
      <c r="J646" s="83"/>
      <c r="K646" s="83"/>
      <c r="Y646" s="84"/>
      <c r="Z646" s="85"/>
      <c r="AA646" s="85"/>
    </row>
    <row r="647" ht="15.75" customHeight="1">
      <c r="B647" s="82"/>
      <c r="J647" s="83"/>
      <c r="K647" s="83"/>
      <c r="Y647" s="84"/>
      <c r="Z647" s="85"/>
      <c r="AA647" s="85"/>
    </row>
    <row r="648" ht="15.75" customHeight="1">
      <c r="B648" s="82"/>
      <c r="J648" s="83"/>
      <c r="K648" s="83"/>
      <c r="Y648" s="84"/>
      <c r="Z648" s="85"/>
      <c r="AA648" s="85"/>
    </row>
    <row r="649" ht="15.75" customHeight="1">
      <c r="B649" s="82"/>
      <c r="J649" s="83"/>
      <c r="K649" s="83"/>
      <c r="Y649" s="84"/>
      <c r="Z649" s="85"/>
      <c r="AA649" s="85"/>
    </row>
    <row r="650" ht="15.75" customHeight="1">
      <c r="B650" s="82"/>
      <c r="J650" s="83"/>
      <c r="K650" s="83"/>
      <c r="Y650" s="84"/>
      <c r="Z650" s="85"/>
      <c r="AA650" s="85"/>
    </row>
    <row r="651" ht="15.75" customHeight="1">
      <c r="B651" s="82"/>
      <c r="J651" s="83"/>
      <c r="K651" s="83"/>
      <c r="Y651" s="84"/>
      <c r="Z651" s="85"/>
      <c r="AA651" s="85"/>
    </row>
    <row r="652" ht="15.75" customHeight="1">
      <c r="B652" s="82"/>
      <c r="J652" s="83"/>
      <c r="K652" s="83"/>
      <c r="Y652" s="84"/>
      <c r="Z652" s="85"/>
      <c r="AA652" s="85"/>
    </row>
    <row r="653" ht="15.75" customHeight="1">
      <c r="B653" s="82"/>
      <c r="J653" s="83"/>
      <c r="K653" s="83"/>
      <c r="Y653" s="84"/>
      <c r="Z653" s="85"/>
      <c r="AA653" s="85"/>
    </row>
    <row r="654" ht="15.75" customHeight="1">
      <c r="B654" s="82"/>
      <c r="J654" s="83"/>
      <c r="K654" s="83"/>
      <c r="Y654" s="84"/>
      <c r="Z654" s="85"/>
      <c r="AA654" s="85"/>
    </row>
    <row r="655" ht="15.75" customHeight="1">
      <c r="B655" s="82"/>
      <c r="J655" s="83"/>
      <c r="K655" s="83"/>
      <c r="Y655" s="84"/>
      <c r="Z655" s="85"/>
      <c r="AA655" s="85"/>
    </row>
    <row r="656" ht="15.75" customHeight="1">
      <c r="B656" s="82"/>
      <c r="J656" s="83"/>
      <c r="K656" s="83"/>
      <c r="Y656" s="84"/>
      <c r="Z656" s="85"/>
      <c r="AA656" s="85"/>
    </row>
    <row r="657" ht="15.75" customHeight="1">
      <c r="B657" s="82"/>
      <c r="J657" s="83"/>
      <c r="K657" s="83"/>
      <c r="Y657" s="84"/>
      <c r="Z657" s="85"/>
      <c r="AA657" s="85"/>
    </row>
    <row r="658" ht="15.75" customHeight="1">
      <c r="B658" s="82"/>
      <c r="J658" s="83"/>
      <c r="K658" s="83"/>
      <c r="Y658" s="84"/>
      <c r="Z658" s="85"/>
      <c r="AA658" s="85"/>
    </row>
    <row r="659" ht="15.75" customHeight="1">
      <c r="B659" s="82"/>
      <c r="J659" s="83"/>
      <c r="K659" s="83"/>
      <c r="Y659" s="84"/>
      <c r="Z659" s="85"/>
      <c r="AA659" s="85"/>
    </row>
    <row r="660" ht="15.75" customHeight="1">
      <c r="B660" s="82"/>
      <c r="J660" s="83"/>
      <c r="K660" s="83"/>
      <c r="Y660" s="84"/>
      <c r="Z660" s="85"/>
      <c r="AA660" s="85"/>
    </row>
    <row r="661" ht="15.75" customHeight="1">
      <c r="B661" s="82"/>
      <c r="J661" s="83"/>
      <c r="K661" s="83"/>
      <c r="Y661" s="84"/>
      <c r="Z661" s="85"/>
      <c r="AA661" s="85"/>
    </row>
    <row r="662" ht="15.75" customHeight="1">
      <c r="B662" s="82"/>
      <c r="J662" s="83"/>
      <c r="K662" s="83"/>
      <c r="Y662" s="84"/>
      <c r="Z662" s="85"/>
      <c r="AA662" s="85"/>
    </row>
    <row r="663" ht="15.75" customHeight="1">
      <c r="B663" s="82"/>
      <c r="J663" s="83"/>
      <c r="K663" s="83"/>
      <c r="Y663" s="84"/>
      <c r="Z663" s="85"/>
      <c r="AA663" s="85"/>
    </row>
    <row r="664" ht="15.75" customHeight="1">
      <c r="B664" s="82"/>
      <c r="J664" s="83"/>
      <c r="K664" s="83"/>
      <c r="Y664" s="84"/>
      <c r="Z664" s="85"/>
      <c r="AA664" s="85"/>
    </row>
    <row r="665" ht="15.75" customHeight="1">
      <c r="B665" s="82"/>
      <c r="J665" s="83"/>
      <c r="K665" s="83"/>
      <c r="Y665" s="84"/>
      <c r="Z665" s="85"/>
      <c r="AA665" s="85"/>
    </row>
    <row r="666" ht="15.75" customHeight="1">
      <c r="B666" s="82"/>
      <c r="J666" s="83"/>
      <c r="K666" s="83"/>
      <c r="Y666" s="84"/>
      <c r="Z666" s="85"/>
      <c r="AA666" s="85"/>
    </row>
    <row r="667" ht="15.75" customHeight="1">
      <c r="B667" s="82"/>
      <c r="J667" s="83"/>
      <c r="K667" s="83"/>
      <c r="Y667" s="84"/>
      <c r="Z667" s="85"/>
      <c r="AA667" s="85"/>
    </row>
    <row r="668" ht="15.75" customHeight="1">
      <c r="B668" s="82"/>
      <c r="J668" s="83"/>
      <c r="K668" s="83"/>
      <c r="Y668" s="84"/>
      <c r="Z668" s="85"/>
      <c r="AA668" s="85"/>
    </row>
    <row r="669" ht="15.75" customHeight="1">
      <c r="B669" s="82"/>
      <c r="J669" s="83"/>
      <c r="K669" s="83"/>
      <c r="Y669" s="84"/>
      <c r="Z669" s="85"/>
      <c r="AA669" s="85"/>
    </row>
    <row r="670" ht="15.75" customHeight="1">
      <c r="B670" s="82"/>
      <c r="J670" s="83"/>
      <c r="K670" s="83"/>
      <c r="Y670" s="84"/>
      <c r="Z670" s="85"/>
      <c r="AA670" s="85"/>
    </row>
    <row r="671" ht="15.75" customHeight="1">
      <c r="B671" s="82"/>
      <c r="J671" s="83"/>
      <c r="K671" s="83"/>
      <c r="Y671" s="84"/>
      <c r="Z671" s="85"/>
      <c r="AA671" s="85"/>
    </row>
    <row r="672" ht="15.75" customHeight="1">
      <c r="B672" s="82"/>
      <c r="J672" s="83"/>
      <c r="K672" s="83"/>
      <c r="Y672" s="84"/>
      <c r="Z672" s="85"/>
      <c r="AA672" s="85"/>
    </row>
    <row r="673" ht="15.75" customHeight="1">
      <c r="B673" s="82"/>
      <c r="J673" s="83"/>
      <c r="K673" s="83"/>
      <c r="Y673" s="84"/>
      <c r="Z673" s="85"/>
      <c r="AA673" s="85"/>
    </row>
    <row r="674" ht="15.75" customHeight="1">
      <c r="B674" s="82"/>
      <c r="J674" s="83"/>
      <c r="K674" s="83"/>
      <c r="Y674" s="84"/>
      <c r="Z674" s="85"/>
      <c r="AA674" s="85"/>
    </row>
    <row r="675" ht="15.75" customHeight="1">
      <c r="B675" s="82"/>
      <c r="J675" s="83"/>
      <c r="K675" s="83"/>
      <c r="Y675" s="84"/>
      <c r="Z675" s="85"/>
      <c r="AA675" s="85"/>
    </row>
    <row r="676" ht="15.75" customHeight="1">
      <c r="B676" s="82"/>
      <c r="J676" s="83"/>
      <c r="K676" s="83"/>
      <c r="Y676" s="84"/>
      <c r="Z676" s="85"/>
      <c r="AA676" s="85"/>
    </row>
    <row r="677" ht="15.75" customHeight="1">
      <c r="B677" s="82"/>
      <c r="J677" s="83"/>
      <c r="K677" s="83"/>
      <c r="Y677" s="84"/>
      <c r="Z677" s="85"/>
      <c r="AA677" s="85"/>
    </row>
    <row r="678" ht="15.75" customHeight="1">
      <c r="B678" s="82"/>
      <c r="J678" s="83"/>
      <c r="K678" s="83"/>
      <c r="Y678" s="84"/>
      <c r="Z678" s="85"/>
      <c r="AA678" s="85"/>
    </row>
    <row r="679" ht="15.75" customHeight="1">
      <c r="B679" s="82"/>
      <c r="J679" s="83"/>
      <c r="K679" s="83"/>
      <c r="Y679" s="84"/>
      <c r="Z679" s="85"/>
      <c r="AA679" s="85"/>
    </row>
    <row r="680" ht="15.75" customHeight="1">
      <c r="B680" s="82"/>
      <c r="J680" s="83"/>
      <c r="K680" s="83"/>
      <c r="Y680" s="84"/>
      <c r="Z680" s="85"/>
      <c r="AA680" s="85"/>
    </row>
    <row r="681" ht="15.75" customHeight="1">
      <c r="B681" s="82"/>
      <c r="J681" s="83"/>
      <c r="K681" s="83"/>
      <c r="Y681" s="84"/>
      <c r="Z681" s="85"/>
      <c r="AA681" s="85"/>
    </row>
    <row r="682" ht="15.75" customHeight="1">
      <c r="B682" s="82"/>
      <c r="J682" s="83"/>
      <c r="K682" s="83"/>
      <c r="Y682" s="84"/>
      <c r="Z682" s="85"/>
      <c r="AA682" s="85"/>
    </row>
    <row r="683" ht="15.75" customHeight="1">
      <c r="B683" s="82"/>
      <c r="J683" s="83"/>
      <c r="K683" s="83"/>
      <c r="Y683" s="84"/>
      <c r="Z683" s="85"/>
      <c r="AA683" s="85"/>
    </row>
    <row r="684" ht="15.75" customHeight="1">
      <c r="B684" s="82"/>
      <c r="J684" s="83"/>
      <c r="K684" s="83"/>
      <c r="Y684" s="84"/>
      <c r="Z684" s="85"/>
      <c r="AA684" s="85"/>
    </row>
    <row r="685" ht="15.75" customHeight="1">
      <c r="B685" s="82"/>
      <c r="J685" s="83"/>
      <c r="K685" s="83"/>
      <c r="Y685" s="84"/>
      <c r="Z685" s="85"/>
      <c r="AA685" s="85"/>
    </row>
    <row r="686" ht="15.75" customHeight="1">
      <c r="B686" s="82"/>
      <c r="J686" s="83"/>
      <c r="K686" s="83"/>
      <c r="Y686" s="84"/>
      <c r="Z686" s="85"/>
      <c r="AA686" s="85"/>
    </row>
    <row r="687" ht="15.75" customHeight="1">
      <c r="B687" s="82"/>
      <c r="J687" s="83"/>
      <c r="K687" s="83"/>
      <c r="Y687" s="84"/>
      <c r="Z687" s="85"/>
      <c r="AA687" s="85"/>
    </row>
    <row r="688" ht="15.75" customHeight="1">
      <c r="B688" s="82"/>
      <c r="J688" s="83"/>
      <c r="K688" s="83"/>
      <c r="Y688" s="84"/>
      <c r="Z688" s="85"/>
      <c r="AA688" s="85"/>
    </row>
    <row r="689" ht="15.75" customHeight="1">
      <c r="B689" s="82"/>
      <c r="J689" s="83"/>
      <c r="K689" s="83"/>
      <c r="Y689" s="84"/>
      <c r="Z689" s="85"/>
      <c r="AA689" s="85"/>
    </row>
    <row r="690" ht="15.75" customHeight="1">
      <c r="B690" s="82"/>
      <c r="J690" s="83"/>
      <c r="K690" s="83"/>
      <c r="Y690" s="84"/>
      <c r="Z690" s="85"/>
      <c r="AA690" s="85"/>
    </row>
    <row r="691" ht="15.75" customHeight="1">
      <c r="B691" s="82"/>
      <c r="J691" s="83"/>
      <c r="K691" s="83"/>
      <c r="Y691" s="84"/>
      <c r="Z691" s="85"/>
      <c r="AA691" s="85"/>
    </row>
    <row r="692" ht="15.75" customHeight="1">
      <c r="B692" s="82"/>
      <c r="J692" s="83"/>
      <c r="K692" s="83"/>
      <c r="Y692" s="84"/>
      <c r="Z692" s="85"/>
      <c r="AA692" s="85"/>
    </row>
    <row r="693" ht="15.75" customHeight="1">
      <c r="B693" s="82"/>
      <c r="J693" s="83"/>
      <c r="K693" s="83"/>
      <c r="Y693" s="84"/>
      <c r="Z693" s="85"/>
      <c r="AA693" s="85"/>
    </row>
    <row r="694" ht="15.75" customHeight="1">
      <c r="B694" s="82"/>
      <c r="J694" s="83"/>
      <c r="K694" s="83"/>
      <c r="Y694" s="84"/>
      <c r="Z694" s="85"/>
      <c r="AA694" s="85"/>
    </row>
    <row r="695" ht="15.75" customHeight="1">
      <c r="B695" s="82"/>
      <c r="J695" s="83"/>
      <c r="K695" s="83"/>
      <c r="Y695" s="84"/>
      <c r="Z695" s="85"/>
      <c r="AA695" s="85"/>
    </row>
    <row r="696" ht="15.75" customHeight="1">
      <c r="B696" s="82"/>
      <c r="J696" s="83"/>
      <c r="K696" s="83"/>
      <c r="Y696" s="84"/>
      <c r="Z696" s="85"/>
      <c r="AA696" s="85"/>
    </row>
    <row r="697" ht="15.75" customHeight="1">
      <c r="B697" s="82"/>
      <c r="J697" s="83"/>
      <c r="K697" s="83"/>
      <c r="Y697" s="84"/>
      <c r="Z697" s="85"/>
      <c r="AA697" s="85"/>
    </row>
    <row r="698" ht="15.75" customHeight="1">
      <c r="B698" s="82"/>
      <c r="J698" s="83"/>
      <c r="K698" s="83"/>
      <c r="Y698" s="84"/>
      <c r="Z698" s="85"/>
      <c r="AA698" s="85"/>
    </row>
    <row r="699" ht="15.75" customHeight="1">
      <c r="B699" s="82"/>
      <c r="J699" s="83"/>
      <c r="K699" s="83"/>
      <c r="Y699" s="84"/>
      <c r="Z699" s="85"/>
      <c r="AA699" s="85"/>
    </row>
    <row r="700" ht="15.75" customHeight="1">
      <c r="B700" s="82"/>
      <c r="J700" s="83"/>
      <c r="K700" s="83"/>
      <c r="Y700" s="84"/>
      <c r="Z700" s="85"/>
      <c r="AA700" s="85"/>
    </row>
    <row r="701" ht="15.75" customHeight="1">
      <c r="B701" s="82"/>
      <c r="J701" s="83"/>
      <c r="K701" s="83"/>
      <c r="Y701" s="84"/>
      <c r="Z701" s="85"/>
      <c r="AA701" s="85"/>
    </row>
    <row r="702" ht="15.75" customHeight="1">
      <c r="B702" s="82"/>
      <c r="J702" s="83"/>
      <c r="K702" s="83"/>
      <c r="Y702" s="84"/>
      <c r="Z702" s="85"/>
      <c r="AA702" s="85"/>
    </row>
    <row r="703" ht="15.75" customHeight="1">
      <c r="B703" s="82"/>
      <c r="J703" s="83"/>
      <c r="K703" s="83"/>
      <c r="Y703" s="84"/>
      <c r="Z703" s="85"/>
      <c r="AA703" s="85"/>
    </row>
    <row r="704" ht="15.75" customHeight="1">
      <c r="B704" s="82"/>
      <c r="J704" s="83"/>
      <c r="K704" s="83"/>
      <c r="Y704" s="84"/>
      <c r="Z704" s="85"/>
      <c r="AA704" s="85"/>
    </row>
    <row r="705" ht="15.75" customHeight="1">
      <c r="B705" s="82"/>
      <c r="J705" s="83"/>
      <c r="K705" s="83"/>
      <c r="Y705" s="84"/>
      <c r="Z705" s="85"/>
      <c r="AA705" s="85"/>
    </row>
    <row r="706" ht="15.75" customHeight="1">
      <c r="B706" s="82"/>
      <c r="J706" s="83"/>
      <c r="K706" s="83"/>
      <c r="Y706" s="84"/>
      <c r="Z706" s="85"/>
      <c r="AA706" s="85"/>
    </row>
    <row r="707" ht="15.75" customHeight="1">
      <c r="B707" s="82"/>
      <c r="J707" s="83"/>
      <c r="K707" s="83"/>
      <c r="Y707" s="84"/>
      <c r="Z707" s="85"/>
      <c r="AA707" s="85"/>
    </row>
    <row r="708" ht="15.75" customHeight="1">
      <c r="B708" s="82"/>
      <c r="J708" s="83"/>
      <c r="K708" s="83"/>
      <c r="Y708" s="84"/>
      <c r="Z708" s="85"/>
      <c r="AA708" s="85"/>
    </row>
    <row r="709" ht="15.75" customHeight="1">
      <c r="B709" s="82"/>
      <c r="J709" s="83"/>
      <c r="K709" s="83"/>
      <c r="Y709" s="84"/>
      <c r="Z709" s="85"/>
      <c r="AA709" s="85"/>
    </row>
    <row r="710" ht="15.75" customHeight="1">
      <c r="B710" s="82"/>
      <c r="J710" s="83"/>
      <c r="K710" s="83"/>
      <c r="Y710" s="84"/>
      <c r="Z710" s="85"/>
      <c r="AA710" s="85"/>
    </row>
    <row r="711" ht="15.75" customHeight="1">
      <c r="B711" s="82"/>
      <c r="J711" s="83"/>
      <c r="K711" s="83"/>
      <c r="Y711" s="84"/>
      <c r="Z711" s="85"/>
      <c r="AA711" s="85"/>
    </row>
    <row r="712" ht="15.75" customHeight="1">
      <c r="B712" s="82"/>
      <c r="J712" s="83"/>
      <c r="K712" s="83"/>
      <c r="Y712" s="84"/>
      <c r="Z712" s="85"/>
      <c r="AA712" s="85"/>
    </row>
    <row r="713" ht="15.75" customHeight="1">
      <c r="B713" s="82"/>
      <c r="J713" s="83"/>
      <c r="K713" s="83"/>
      <c r="Y713" s="84"/>
      <c r="Z713" s="85"/>
      <c r="AA713" s="85"/>
    </row>
    <row r="714" ht="15.75" customHeight="1">
      <c r="B714" s="82"/>
      <c r="J714" s="83"/>
      <c r="K714" s="83"/>
      <c r="Y714" s="84"/>
      <c r="Z714" s="85"/>
      <c r="AA714" s="85"/>
    </row>
    <row r="715" ht="15.75" customHeight="1">
      <c r="B715" s="82"/>
      <c r="J715" s="83"/>
      <c r="K715" s="83"/>
      <c r="Y715" s="84"/>
      <c r="Z715" s="85"/>
      <c r="AA715" s="85"/>
    </row>
    <row r="716" ht="15.75" customHeight="1">
      <c r="B716" s="82"/>
      <c r="J716" s="83"/>
      <c r="K716" s="83"/>
      <c r="Y716" s="84"/>
      <c r="Z716" s="85"/>
      <c r="AA716" s="85"/>
    </row>
    <row r="717" ht="15.75" customHeight="1">
      <c r="B717" s="82"/>
      <c r="J717" s="83"/>
      <c r="K717" s="83"/>
      <c r="Y717" s="84"/>
      <c r="Z717" s="85"/>
      <c r="AA717" s="85"/>
    </row>
    <row r="718" ht="15.75" customHeight="1">
      <c r="B718" s="82"/>
      <c r="J718" s="83"/>
      <c r="K718" s="83"/>
      <c r="Y718" s="84"/>
      <c r="Z718" s="85"/>
      <c r="AA718" s="85"/>
    </row>
    <row r="719" ht="15.75" customHeight="1">
      <c r="B719" s="82"/>
      <c r="J719" s="83"/>
      <c r="K719" s="83"/>
      <c r="Y719" s="84"/>
      <c r="Z719" s="85"/>
      <c r="AA719" s="85"/>
    </row>
    <row r="720" ht="15.75" customHeight="1">
      <c r="B720" s="82"/>
      <c r="J720" s="83"/>
      <c r="K720" s="83"/>
      <c r="Y720" s="84"/>
      <c r="Z720" s="85"/>
      <c r="AA720" s="85"/>
    </row>
    <row r="721" ht="15.75" customHeight="1">
      <c r="B721" s="82"/>
      <c r="J721" s="83"/>
      <c r="K721" s="83"/>
      <c r="Y721" s="84"/>
      <c r="Z721" s="85"/>
      <c r="AA721" s="85"/>
    </row>
    <row r="722" ht="15.75" customHeight="1">
      <c r="B722" s="82"/>
      <c r="J722" s="83"/>
      <c r="K722" s="83"/>
      <c r="Y722" s="84"/>
      <c r="Z722" s="85"/>
      <c r="AA722" s="85"/>
    </row>
    <row r="723" ht="15.75" customHeight="1">
      <c r="B723" s="82"/>
      <c r="J723" s="83"/>
      <c r="K723" s="83"/>
      <c r="Y723" s="84"/>
      <c r="Z723" s="85"/>
      <c r="AA723" s="85"/>
    </row>
    <row r="724" ht="15.75" customHeight="1">
      <c r="B724" s="82"/>
      <c r="J724" s="83"/>
      <c r="K724" s="83"/>
      <c r="Y724" s="84"/>
      <c r="Z724" s="85"/>
      <c r="AA724" s="85"/>
    </row>
    <row r="725" ht="15.75" customHeight="1">
      <c r="B725" s="82"/>
      <c r="J725" s="83"/>
      <c r="K725" s="83"/>
      <c r="Y725" s="84"/>
      <c r="Z725" s="85"/>
      <c r="AA725" s="85"/>
    </row>
    <row r="726" ht="15.75" customHeight="1">
      <c r="B726" s="82"/>
      <c r="J726" s="83"/>
      <c r="K726" s="83"/>
      <c r="Y726" s="84"/>
      <c r="Z726" s="85"/>
      <c r="AA726" s="85"/>
    </row>
    <row r="727" ht="15.75" customHeight="1">
      <c r="B727" s="82"/>
      <c r="J727" s="83"/>
      <c r="K727" s="83"/>
      <c r="Y727" s="84"/>
      <c r="Z727" s="85"/>
      <c r="AA727" s="85"/>
    </row>
    <row r="728" ht="15.75" customHeight="1">
      <c r="B728" s="82"/>
      <c r="J728" s="83"/>
      <c r="K728" s="83"/>
      <c r="Y728" s="84"/>
      <c r="Z728" s="85"/>
      <c r="AA728" s="85"/>
    </row>
    <row r="729" ht="15.75" customHeight="1">
      <c r="B729" s="82"/>
      <c r="J729" s="83"/>
      <c r="K729" s="83"/>
      <c r="Y729" s="84"/>
      <c r="Z729" s="85"/>
      <c r="AA729" s="85"/>
    </row>
    <row r="730" ht="15.75" customHeight="1">
      <c r="B730" s="82"/>
      <c r="J730" s="83"/>
      <c r="K730" s="83"/>
      <c r="Y730" s="84"/>
      <c r="Z730" s="85"/>
      <c r="AA730" s="85"/>
    </row>
    <row r="731" ht="15.75" customHeight="1">
      <c r="B731" s="82"/>
      <c r="J731" s="83"/>
      <c r="K731" s="83"/>
      <c r="Y731" s="84"/>
      <c r="Z731" s="85"/>
      <c r="AA731" s="85"/>
    </row>
    <row r="732" ht="15.75" customHeight="1">
      <c r="B732" s="82"/>
      <c r="J732" s="83"/>
      <c r="K732" s="83"/>
      <c r="Y732" s="84"/>
      <c r="Z732" s="85"/>
      <c r="AA732" s="85"/>
    </row>
    <row r="733" ht="15.75" customHeight="1">
      <c r="B733" s="82"/>
      <c r="J733" s="83"/>
      <c r="K733" s="83"/>
      <c r="Y733" s="84"/>
      <c r="Z733" s="85"/>
      <c r="AA733" s="85"/>
    </row>
    <row r="734" ht="15.75" customHeight="1">
      <c r="B734" s="82"/>
      <c r="J734" s="83"/>
      <c r="K734" s="83"/>
      <c r="Y734" s="84"/>
      <c r="Z734" s="85"/>
      <c r="AA734" s="85"/>
    </row>
    <row r="735" ht="15.75" customHeight="1">
      <c r="B735" s="82"/>
      <c r="J735" s="83"/>
      <c r="K735" s="83"/>
      <c r="Y735" s="84"/>
      <c r="Z735" s="85"/>
      <c r="AA735" s="85"/>
    </row>
    <row r="736" ht="15.75" customHeight="1">
      <c r="B736" s="82"/>
      <c r="J736" s="83"/>
      <c r="K736" s="83"/>
      <c r="Y736" s="84"/>
      <c r="Z736" s="85"/>
      <c r="AA736" s="85"/>
    </row>
    <row r="737" ht="15.75" customHeight="1">
      <c r="B737" s="82"/>
      <c r="J737" s="83"/>
      <c r="K737" s="83"/>
      <c r="Y737" s="84"/>
      <c r="Z737" s="85"/>
      <c r="AA737" s="85"/>
    </row>
    <row r="738" ht="15.75" customHeight="1">
      <c r="B738" s="82"/>
      <c r="J738" s="83"/>
      <c r="K738" s="83"/>
      <c r="Y738" s="84"/>
      <c r="Z738" s="85"/>
      <c r="AA738" s="85"/>
    </row>
    <row r="739" ht="15.75" customHeight="1">
      <c r="B739" s="82"/>
      <c r="J739" s="83"/>
      <c r="K739" s="83"/>
      <c r="Y739" s="84"/>
      <c r="Z739" s="85"/>
      <c r="AA739" s="85"/>
    </row>
    <row r="740" ht="15.75" customHeight="1">
      <c r="B740" s="82"/>
      <c r="J740" s="83"/>
      <c r="K740" s="83"/>
      <c r="Y740" s="84"/>
      <c r="Z740" s="85"/>
      <c r="AA740" s="85"/>
    </row>
    <row r="741" ht="15.75" customHeight="1">
      <c r="B741" s="82"/>
      <c r="J741" s="83"/>
      <c r="K741" s="83"/>
      <c r="Y741" s="84"/>
      <c r="Z741" s="85"/>
      <c r="AA741" s="85"/>
    </row>
    <row r="742" ht="15.75" customHeight="1">
      <c r="B742" s="82"/>
      <c r="J742" s="83"/>
      <c r="K742" s="83"/>
      <c r="Y742" s="84"/>
      <c r="Z742" s="85"/>
      <c r="AA742" s="85"/>
    </row>
    <row r="743" ht="15.75" customHeight="1">
      <c r="B743" s="82"/>
      <c r="J743" s="83"/>
      <c r="K743" s="83"/>
      <c r="Y743" s="84"/>
      <c r="Z743" s="85"/>
      <c r="AA743" s="85"/>
    </row>
    <row r="744" ht="15.75" customHeight="1">
      <c r="B744" s="82"/>
      <c r="J744" s="83"/>
      <c r="K744" s="83"/>
      <c r="Y744" s="84"/>
      <c r="Z744" s="85"/>
      <c r="AA744" s="85"/>
    </row>
    <row r="745" ht="15.75" customHeight="1">
      <c r="B745" s="82"/>
      <c r="J745" s="83"/>
      <c r="K745" s="83"/>
      <c r="Y745" s="84"/>
      <c r="Z745" s="85"/>
      <c r="AA745" s="85"/>
    </row>
    <row r="746" ht="15.75" customHeight="1">
      <c r="B746" s="82"/>
      <c r="J746" s="83"/>
      <c r="K746" s="83"/>
      <c r="Y746" s="84"/>
      <c r="Z746" s="85"/>
      <c r="AA746" s="85"/>
    </row>
    <row r="747" ht="15.75" customHeight="1">
      <c r="B747" s="82"/>
      <c r="J747" s="83"/>
      <c r="K747" s="83"/>
      <c r="Y747" s="84"/>
      <c r="Z747" s="85"/>
      <c r="AA747" s="85"/>
    </row>
    <row r="748" ht="15.75" customHeight="1">
      <c r="B748" s="82"/>
      <c r="J748" s="83"/>
      <c r="K748" s="83"/>
      <c r="Y748" s="84"/>
      <c r="Z748" s="85"/>
      <c r="AA748" s="85"/>
    </row>
    <row r="749" ht="15.75" customHeight="1">
      <c r="B749" s="82"/>
      <c r="J749" s="83"/>
      <c r="K749" s="83"/>
      <c r="Y749" s="84"/>
      <c r="Z749" s="85"/>
      <c r="AA749" s="85"/>
    </row>
    <row r="750" ht="15.75" customHeight="1">
      <c r="B750" s="82"/>
      <c r="J750" s="83"/>
      <c r="K750" s="83"/>
      <c r="Y750" s="84"/>
      <c r="Z750" s="85"/>
      <c r="AA750" s="85"/>
    </row>
    <row r="751" ht="15.75" customHeight="1">
      <c r="B751" s="82"/>
      <c r="J751" s="83"/>
      <c r="K751" s="83"/>
      <c r="Y751" s="84"/>
      <c r="Z751" s="85"/>
      <c r="AA751" s="85"/>
    </row>
    <row r="752" ht="15.75" customHeight="1">
      <c r="B752" s="82"/>
      <c r="J752" s="83"/>
      <c r="K752" s="83"/>
      <c r="Y752" s="84"/>
      <c r="Z752" s="85"/>
      <c r="AA752" s="85"/>
    </row>
    <row r="753" ht="15.75" customHeight="1">
      <c r="B753" s="82"/>
      <c r="J753" s="83"/>
      <c r="K753" s="83"/>
      <c r="Y753" s="84"/>
      <c r="Z753" s="85"/>
      <c r="AA753" s="85"/>
    </row>
    <row r="754" ht="15.75" customHeight="1">
      <c r="B754" s="82"/>
      <c r="J754" s="83"/>
      <c r="K754" s="83"/>
      <c r="Y754" s="84"/>
      <c r="Z754" s="85"/>
      <c r="AA754" s="85"/>
    </row>
    <row r="755" ht="15.75" customHeight="1">
      <c r="B755" s="82"/>
      <c r="J755" s="83"/>
      <c r="K755" s="83"/>
      <c r="Y755" s="84"/>
      <c r="Z755" s="85"/>
      <c r="AA755" s="85"/>
    </row>
    <row r="756" ht="15.75" customHeight="1">
      <c r="B756" s="82"/>
      <c r="J756" s="83"/>
      <c r="K756" s="83"/>
      <c r="Y756" s="84"/>
      <c r="Z756" s="85"/>
      <c r="AA756" s="85"/>
    </row>
    <row r="757" ht="15.75" customHeight="1">
      <c r="B757" s="82"/>
      <c r="J757" s="83"/>
      <c r="K757" s="83"/>
      <c r="Y757" s="84"/>
      <c r="Z757" s="85"/>
      <c r="AA757" s="85"/>
    </row>
    <row r="758" ht="15.75" customHeight="1">
      <c r="B758" s="82"/>
      <c r="J758" s="83"/>
      <c r="K758" s="83"/>
      <c r="Y758" s="84"/>
      <c r="Z758" s="85"/>
      <c r="AA758" s="85"/>
    </row>
    <row r="759" ht="15.75" customHeight="1">
      <c r="B759" s="82"/>
      <c r="J759" s="83"/>
      <c r="K759" s="83"/>
      <c r="Y759" s="84"/>
      <c r="Z759" s="85"/>
      <c r="AA759" s="85"/>
    </row>
    <row r="760" ht="15.75" customHeight="1">
      <c r="B760" s="82"/>
      <c r="J760" s="83"/>
      <c r="K760" s="83"/>
      <c r="Y760" s="84"/>
      <c r="Z760" s="85"/>
      <c r="AA760" s="85"/>
    </row>
    <row r="761" ht="15.75" customHeight="1">
      <c r="B761" s="82"/>
      <c r="J761" s="83"/>
      <c r="K761" s="83"/>
      <c r="Y761" s="84"/>
      <c r="Z761" s="85"/>
      <c r="AA761" s="85"/>
    </row>
    <row r="762" ht="15.75" customHeight="1">
      <c r="B762" s="82"/>
      <c r="J762" s="83"/>
      <c r="K762" s="83"/>
      <c r="Y762" s="84"/>
      <c r="Z762" s="85"/>
      <c r="AA762" s="85"/>
    </row>
    <row r="763" ht="15.75" customHeight="1">
      <c r="B763" s="82"/>
      <c r="J763" s="83"/>
      <c r="K763" s="83"/>
      <c r="Y763" s="84"/>
      <c r="Z763" s="85"/>
      <c r="AA763" s="85"/>
    </row>
    <row r="764" ht="15.75" customHeight="1">
      <c r="B764" s="82"/>
      <c r="J764" s="83"/>
      <c r="K764" s="83"/>
      <c r="Y764" s="84"/>
      <c r="Z764" s="85"/>
      <c r="AA764" s="85"/>
    </row>
    <row r="765" ht="15.75" customHeight="1">
      <c r="B765" s="82"/>
      <c r="J765" s="83"/>
      <c r="K765" s="83"/>
      <c r="Y765" s="84"/>
      <c r="Z765" s="85"/>
      <c r="AA765" s="85"/>
    </row>
    <row r="766" ht="15.75" customHeight="1">
      <c r="B766" s="82"/>
      <c r="J766" s="83"/>
      <c r="K766" s="83"/>
      <c r="Y766" s="84"/>
      <c r="Z766" s="85"/>
      <c r="AA766" s="85"/>
    </row>
    <row r="767" ht="15.75" customHeight="1">
      <c r="B767" s="82"/>
      <c r="J767" s="83"/>
      <c r="K767" s="83"/>
      <c r="Y767" s="84"/>
      <c r="Z767" s="85"/>
      <c r="AA767" s="85"/>
    </row>
    <row r="768" ht="15.75" customHeight="1">
      <c r="B768" s="82"/>
      <c r="J768" s="83"/>
      <c r="K768" s="83"/>
      <c r="Y768" s="84"/>
      <c r="Z768" s="85"/>
      <c r="AA768" s="85"/>
    </row>
    <row r="769" ht="15.75" customHeight="1">
      <c r="B769" s="82"/>
      <c r="J769" s="83"/>
      <c r="K769" s="83"/>
      <c r="Y769" s="84"/>
      <c r="Z769" s="85"/>
      <c r="AA769" s="85"/>
    </row>
    <row r="770" ht="15.75" customHeight="1">
      <c r="B770" s="82"/>
      <c r="J770" s="83"/>
      <c r="K770" s="83"/>
      <c r="Y770" s="84"/>
      <c r="Z770" s="85"/>
      <c r="AA770" s="85"/>
    </row>
    <row r="771" ht="15.75" customHeight="1">
      <c r="B771" s="82"/>
      <c r="J771" s="83"/>
      <c r="K771" s="83"/>
      <c r="Y771" s="84"/>
      <c r="Z771" s="85"/>
      <c r="AA771" s="85"/>
    </row>
    <row r="772" ht="15.75" customHeight="1">
      <c r="B772" s="82"/>
      <c r="J772" s="83"/>
      <c r="K772" s="83"/>
      <c r="Y772" s="84"/>
      <c r="Z772" s="85"/>
      <c r="AA772" s="85"/>
    </row>
    <row r="773" ht="15.75" customHeight="1">
      <c r="B773" s="82"/>
      <c r="J773" s="83"/>
      <c r="K773" s="83"/>
      <c r="Y773" s="84"/>
      <c r="Z773" s="85"/>
      <c r="AA773" s="85"/>
    </row>
    <row r="774" ht="15.75" customHeight="1">
      <c r="B774" s="82"/>
      <c r="J774" s="83"/>
      <c r="K774" s="83"/>
      <c r="Y774" s="84"/>
      <c r="Z774" s="85"/>
      <c r="AA774" s="85"/>
    </row>
    <row r="775" ht="15.75" customHeight="1">
      <c r="B775" s="82"/>
      <c r="J775" s="83"/>
      <c r="K775" s="83"/>
      <c r="Y775" s="84"/>
      <c r="Z775" s="85"/>
      <c r="AA775" s="85"/>
    </row>
    <row r="776" ht="15.75" customHeight="1">
      <c r="B776" s="82"/>
      <c r="J776" s="83"/>
      <c r="K776" s="83"/>
      <c r="Y776" s="84"/>
      <c r="Z776" s="85"/>
      <c r="AA776" s="85"/>
    </row>
    <row r="777" ht="15.75" customHeight="1">
      <c r="B777" s="82"/>
      <c r="J777" s="83"/>
      <c r="K777" s="83"/>
      <c r="Y777" s="84"/>
      <c r="Z777" s="85"/>
      <c r="AA777" s="85"/>
    </row>
    <row r="778" ht="15.75" customHeight="1">
      <c r="B778" s="82"/>
      <c r="J778" s="83"/>
      <c r="K778" s="83"/>
      <c r="Y778" s="84"/>
      <c r="Z778" s="85"/>
      <c r="AA778" s="85"/>
    </row>
    <row r="779" ht="15.75" customHeight="1">
      <c r="B779" s="82"/>
      <c r="J779" s="83"/>
      <c r="K779" s="83"/>
      <c r="Y779" s="84"/>
      <c r="Z779" s="85"/>
      <c r="AA779" s="85"/>
    </row>
    <row r="780" ht="15.75" customHeight="1">
      <c r="B780" s="82"/>
      <c r="J780" s="83"/>
      <c r="K780" s="83"/>
      <c r="Y780" s="84"/>
      <c r="Z780" s="85"/>
      <c r="AA780" s="85"/>
    </row>
    <row r="781" ht="15.75" customHeight="1">
      <c r="B781" s="82"/>
      <c r="J781" s="83"/>
      <c r="K781" s="83"/>
      <c r="Y781" s="84"/>
      <c r="Z781" s="85"/>
      <c r="AA781" s="85"/>
    </row>
    <row r="782" ht="15.75" customHeight="1">
      <c r="B782" s="82"/>
      <c r="J782" s="83"/>
      <c r="K782" s="83"/>
      <c r="Y782" s="84"/>
      <c r="Z782" s="85"/>
      <c r="AA782" s="85"/>
    </row>
    <row r="783" ht="15.75" customHeight="1">
      <c r="B783" s="82"/>
      <c r="J783" s="83"/>
      <c r="K783" s="83"/>
      <c r="Y783" s="84"/>
      <c r="Z783" s="85"/>
      <c r="AA783" s="85"/>
    </row>
    <row r="784" ht="15.75" customHeight="1">
      <c r="B784" s="82"/>
      <c r="J784" s="83"/>
      <c r="K784" s="83"/>
      <c r="Y784" s="84"/>
      <c r="Z784" s="85"/>
      <c r="AA784" s="85"/>
    </row>
    <row r="785" ht="15.75" customHeight="1">
      <c r="B785" s="82"/>
      <c r="J785" s="83"/>
      <c r="K785" s="83"/>
      <c r="Y785" s="84"/>
      <c r="Z785" s="85"/>
      <c r="AA785" s="85"/>
    </row>
    <row r="786" ht="15.75" customHeight="1">
      <c r="B786" s="82"/>
      <c r="J786" s="83"/>
      <c r="K786" s="83"/>
      <c r="Y786" s="84"/>
      <c r="Z786" s="85"/>
      <c r="AA786" s="85"/>
    </row>
    <row r="787" ht="15.75" customHeight="1">
      <c r="B787" s="82"/>
      <c r="J787" s="83"/>
      <c r="K787" s="83"/>
      <c r="Y787" s="84"/>
      <c r="Z787" s="85"/>
      <c r="AA787" s="85"/>
    </row>
    <row r="788" ht="15.75" customHeight="1">
      <c r="B788" s="82"/>
      <c r="J788" s="83"/>
      <c r="K788" s="83"/>
      <c r="Y788" s="84"/>
      <c r="Z788" s="85"/>
      <c r="AA788" s="85"/>
    </row>
    <row r="789" ht="15.75" customHeight="1">
      <c r="B789" s="82"/>
      <c r="J789" s="83"/>
      <c r="K789" s="83"/>
      <c r="Y789" s="84"/>
      <c r="Z789" s="85"/>
      <c r="AA789" s="85"/>
    </row>
    <row r="790" ht="15.75" customHeight="1">
      <c r="B790" s="82"/>
      <c r="J790" s="83"/>
      <c r="K790" s="83"/>
      <c r="Y790" s="84"/>
      <c r="Z790" s="85"/>
      <c r="AA790" s="85"/>
    </row>
    <row r="791" ht="15.75" customHeight="1">
      <c r="B791" s="82"/>
      <c r="J791" s="83"/>
      <c r="K791" s="83"/>
      <c r="Y791" s="84"/>
      <c r="Z791" s="85"/>
      <c r="AA791" s="85"/>
    </row>
    <row r="792" ht="15.75" customHeight="1">
      <c r="B792" s="82"/>
      <c r="J792" s="83"/>
      <c r="K792" s="83"/>
      <c r="Y792" s="84"/>
      <c r="Z792" s="85"/>
      <c r="AA792" s="85"/>
    </row>
    <row r="793" ht="15.75" customHeight="1">
      <c r="B793" s="82"/>
      <c r="J793" s="83"/>
      <c r="K793" s="83"/>
      <c r="Y793" s="84"/>
      <c r="Z793" s="85"/>
      <c r="AA793" s="85"/>
    </row>
    <row r="794" ht="15.75" customHeight="1">
      <c r="B794" s="82"/>
      <c r="J794" s="83"/>
      <c r="K794" s="83"/>
      <c r="Y794" s="84"/>
      <c r="Z794" s="85"/>
      <c r="AA794" s="85"/>
    </row>
    <row r="795" ht="15.75" customHeight="1">
      <c r="B795" s="82"/>
      <c r="J795" s="83"/>
      <c r="K795" s="83"/>
      <c r="Y795" s="84"/>
      <c r="Z795" s="85"/>
      <c r="AA795" s="85"/>
    </row>
    <row r="796" ht="15.75" customHeight="1">
      <c r="B796" s="82"/>
      <c r="J796" s="83"/>
      <c r="K796" s="83"/>
      <c r="Y796" s="84"/>
      <c r="Z796" s="85"/>
      <c r="AA796" s="85"/>
    </row>
    <row r="797" ht="15.75" customHeight="1">
      <c r="B797" s="82"/>
      <c r="J797" s="83"/>
      <c r="K797" s="83"/>
      <c r="Y797" s="84"/>
      <c r="Z797" s="85"/>
      <c r="AA797" s="85"/>
    </row>
    <row r="798" ht="15.75" customHeight="1">
      <c r="B798" s="82"/>
      <c r="J798" s="83"/>
      <c r="K798" s="83"/>
      <c r="Y798" s="84"/>
      <c r="Z798" s="85"/>
      <c r="AA798" s="85"/>
    </row>
    <row r="799" ht="15.75" customHeight="1">
      <c r="B799" s="82"/>
      <c r="J799" s="83"/>
      <c r="K799" s="83"/>
      <c r="Y799" s="84"/>
      <c r="Z799" s="85"/>
      <c r="AA799" s="85"/>
    </row>
    <row r="800" ht="15.75" customHeight="1">
      <c r="B800" s="82"/>
      <c r="J800" s="83"/>
      <c r="K800" s="83"/>
      <c r="Y800" s="84"/>
      <c r="Z800" s="85"/>
      <c r="AA800" s="85"/>
    </row>
    <row r="801" ht="15.75" customHeight="1">
      <c r="B801" s="82"/>
      <c r="J801" s="83"/>
      <c r="K801" s="83"/>
      <c r="Y801" s="84"/>
      <c r="Z801" s="85"/>
      <c r="AA801" s="85"/>
    </row>
    <row r="802" ht="15.75" customHeight="1">
      <c r="B802" s="82"/>
      <c r="J802" s="83"/>
      <c r="K802" s="83"/>
      <c r="Y802" s="84"/>
      <c r="Z802" s="85"/>
      <c r="AA802" s="85"/>
    </row>
    <row r="803" ht="15.75" customHeight="1">
      <c r="B803" s="82"/>
      <c r="J803" s="83"/>
      <c r="K803" s="83"/>
      <c r="Y803" s="84"/>
      <c r="Z803" s="85"/>
      <c r="AA803" s="85"/>
    </row>
    <row r="804" ht="15.75" customHeight="1">
      <c r="B804" s="82"/>
      <c r="J804" s="83"/>
      <c r="K804" s="83"/>
      <c r="Y804" s="84"/>
      <c r="Z804" s="85"/>
      <c r="AA804" s="85"/>
    </row>
    <row r="805" ht="15.75" customHeight="1">
      <c r="B805" s="82"/>
      <c r="J805" s="83"/>
      <c r="K805" s="83"/>
      <c r="Y805" s="84"/>
      <c r="Z805" s="85"/>
      <c r="AA805" s="85"/>
    </row>
    <row r="806" ht="15.75" customHeight="1">
      <c r="B806" s="82"/>
      <c r="J806" s="83"/>
      <c r="K806" s="83"/>
      <c r="Y806" s="84"/>
      <c r="Z806" s="85"/>
      <c r="AA806" s="85"/>
    </row>
    <row r="807" ht="15.75" customHeight="1">
      <c r="B807" s="82"/>
      <c r="J807" s="83"/>
      <c r="K807" s="83"/>
      <c r="Y807" s="84"/>
      <c r="Z807" s="85"/>
      <c r="AA807" s="85"/>
    </row>
    <row r="808" ht="15.75" customHeight="1">
      <c r="B808" s="82"/>
      <c r="J808" s="83"/>
      <c r="K808" s="83"/>
      <c r="Y808" s="84"/>
      <c r="Z808" s="85"/>
      <c r="AA808" s="85"/>
    </row>
    <row r="809" ht="15.75" customHeight="1">
      <c r="B809" s="82"/>
      <c r="J809" s="83"/>
      <c r="K809" s="83"/>
      <c r="Y809" s="84"/>
      <c r="Z809" s="85"/>
      <c r="AA809" s="85"/>
    </row>
    <row r="810" ht="15.75" customHeight="1">
      <c r="B810" s="82"/>
      <c r="J810" s="83"/>
      <c r="K810" s="83"/>
      <c r="Y810" s="84"/>
      <c r="Z810" s="85"/>
      <c r="AA810" s="85"/>
    </row>
    <row r="811" ht="15.75" customHeight="1">
      <c r="B811" s="82"/>
      <c r="J811" s="83"/>
      <c r="K811" s="83"/>
      <c r="Y811" s="84"/>
      <c r="Z811" s="85"/>
      <c r="AA811" s="85"/>
    </row>
    <row r="812" ht="15.75" customHeight="1">
      <c r="B812" s="82"/>
      <c r="J812" s="83"/>
      <c r="K812" s="83"/>
      <c r="Y812" s="84"/>
      <c r="Z812" s="85"/>
      <c r="AA812" s="85"/>
    </row>
    <row r="813" ht="15.75" customHeight="1">
      <c r="B813" s="82"/>
      <c r="J813" s="83"/>
      <c r="K813" s="83"/>
      <c r="Y813" s="84"/>
      <c r="Z813" s="85"/>
      <c r="AA813" s="85"/>
    </row>
    <row r="814" ht="15.75" customHeight="1">
      <c r="B814" s="82"/>
      <c r="J814" s="83"/>
      <c r="K814" s="83"/>
      <c r="Y814" s="84"/>
      <c r="Z814" s="85"/>
      <c r="AA814" s="85"/>
    </row>
    <row r="815" ht="15.75" customHeight="1">
      <c r="B815" s="82"/>
      <c r="J815" s="83"/>
      <c r="K815" s="83"/>
      <c r="Y815" s="84"/>
      <c r="Z815" s="85"/>
      <c r="AA815" s="85"/>
    </row>
    <row r="816" ht="15.75" customHeight="1">
      <c r="B816" s="82"/>
      <c r="J816" s="83"/>
      <c r="K816" s="83"/>
      <c r="Y816" s="84"/>
      <c r="Z816" s="85"/>
      <c r="AA816" s="85"/>
    </row>
    <row r="817" ht="15.75" customHeight="1">
      <c r="B817" s="82"/>
      <c r="J817" s="83"/>
      <c r="K817" s="83"/>
      <c r="Y817" s="84"/>
      <c r="Z817" s="85"/>
      <c r="AA817" s="85"/>
    </row>
    <row r="818" ht="15.75" customHeight="1">
      <c r="B818" s="82"/>
      <c r="J818" s="83"/>
      <c r="K818" s="83"/>
      <c r="Y818" s="84"/>
      <c r="Z818" s="85"/>
      <c r="AA818" s="85"/>
    </row>
    <row r="819" ht="15.75" customHeight="1">
      <c r="B819" s="82"/>
      <c r="J819" s="83"/>
      <c r="K819" s="83"/>
      <c r="Y819" s="84"/>
      <c r="Z819" s="85"/>
      <c r="AA819" s="85"/>
    </row>
    <row r="820" ht="15.75" customHeight="1">
      <c r="B820" s="82"/>
      <c r="J820" s="83"/>
      <c r="K820" s="83"/>
      <c r="Y820" s="84"/>
      <c r="Z820" s="85"/>
      <c r="AA820" s="85"/>
    </row>
    <row r="821" ht="15.75" customHeight="1">
      <c r="B821" s="82"/>
      <c r="J821" s="83"/>
      <c r="K821" s="83"/>
      <c r="Y821" s="84"/>
      <c r="Z821" s="85"/>
      <c r="AA821" s="85"/>
    </row>
    <row r="822" ht="15.75" customHeight="1">
      <c r="B822" s="82"/>
      <c r="J822" s="83"/>
      <c r="K822" s="83"/>
      <c r="Y822" s="84"/>
      <c r="Z822" s="85"/>
      <c r="AA822" s="85"/>
    </row>
    <row r="823" ht="15.75" customHeight="1">
      <c r="B823" s="82"/>
      <c r="J823" s="83"/>
      <c r="K823" s="83"/>
      <c r="Y823" s="84"/>
      <c r="Z823" s="85"/>
      <c r="AA823" s="85"/>
    </row>
    <row r="824" ht="15.75" customHeight="1">
      <c r="B824" s="82"/>
      <c r="J824" s="83"/>
      <c r="K824" s="83"/>
      <c r="Y824" s="84"/>
      <c r="Z824" s="85"/>
      <c r="AA824" s="85"/>
    </row>
    <row r="825" ht="15.75" customHeight="1">
      <c r="B825" s="82"/>
      <c r="J825" s="83"/>
      <c r="K825" s="83"/>
      <c r="Y825" s="84"/>
      <c r="Z825" s="85"/>
      <c r="AA825" s="85"/>
    </row>
    <row r="826" ht="15.75" customHeight="1">
      <c r="B826" s="82"/>
      <c r="J826" s="83"/>
      <c r="K826" s="83"/>
      <c r="Y826" s="84"/>
      <c r="Z826" s="85"/>
      <c r="AA826" s="85"/>
    </row>
    <row r="827" ht="15.75" customHeight="1">
      <c r="B827" s="82"/>
      <c r="J827" s="83"/>
      <c r="K827" s="83"/>
      <c r="Y827" s="84"/>
      <c r="Z827" s="85"/>
      <c r="AA827" s="85"/>
    </row>
    <row r="828" ht="15.75" customHeight="1">
      <c r="B828" s="82"/>
      <c r="J828" s="83"/>
      <c r="K828" s="83"/>
      <c r="Y828" s="84"/>
      <c r="Z828" s="85"/>
      <c r="AA828" s="85"/>
    </row>
    <row r="829" ht="15.75" customHeight="1">
      <c r="B829" s="82"/>
      <c r="J829" s="83"/>
      <c r="K829" s="83"/>
      <c r="Y829" s="84"/>
      <c r="Z829" s="85"/>
      <c r="AA829" s="85"/>
    </row>
    <row r="830" ht="15.75" customHeight="1">
      <c r="B830" s="82"/>
      <c r="J830" s="83"/>
      <c r="K830" s="83"/>
      <c r="Y830" s="84"/>
      <c r="Z830" s="85"/>
      <c r="AA830" s="85"/>
    </row>
    <row r="831" ht="15.75" customHeight="1">
      <c r="B831" s="82"/>
      <c r="J831" s="83"/>
      <c r="K831" s="83"/>
      <c r="Y831" s="84"/>
      <c r="Z831" s="85"/>
      <c r="AA831" s="85"/>
    </row>
    <row r="832" ht="15.75" customHeight="1">
      <c r="B832" s="82"/>
      <c r="J832" s="83"/>
      <c r="K832" s="83"/>
      <c r="Y832" s="84"/>
      <c r="Z832" s="85"/>
      <c r="AA832" s="85"/>
    </row>
    <row r="833" ht="15.75" customHeight="1">
      <c r="B833" s="82"/>
      <c r="J833" s="83"/>
      <c r="K833" s="83"/>
      <c r="Y833" s="84"/>
      <c r="Z833" s="85"/>
      <c r="AA833" s="85"/>
    </row>
    <row r="834" ht="15.75" customHeight="1">
      <c r="B834" s="82"/>
      <c r="J834" s="83"/>
      <c r="K834" s="83"/>
      <c r="Y834" s="84"/>
      <c r="Z834" s="85"/>
      <c r="AA834" s="85"/>
    </row>
    <row r="835" ht="15.75" customHeight="1">
      <c r="B835" s="82"/>
      <c r="J835" s="83"/>
      <c r="K835" s="83"/>
      <c r="Y835" s="84"/>
      <c r="Z835" s="85"/>
      <c r="AA835" s="85"/>
    </row>
    <row r="836" ht="15.75" customHeight="1">
      <c r="B836" s="82"/>
      <c r="J836" s="83"/>
      <c r="K836" s="83"/>
      <c r="Y836" s="84"/>
      <c r="Z836" s="85"/>
      <c r="AA836" s="85"/>
    </row>
    <row r="837" ht="15.75" customHeight="1">
      <c r="B837" s="82"/>
      <c r="J837" s="83"/>
      <c r="K837" s="83"/>
      <c r="Y837" s="84"/>
      <c r="Z837" s="85"/>
      <c r="AA837" s="85"/>
    </row>
    <row r="838" ht="15.75" customHeight="1">
      <c r="B838" s="82"/>
      <c r="J838" s="83"/>
      <c r="K838" s="83"/>
      <c r="Y838" s="84"/>
      <c r="Z838" s="85"/>
      <c r="AA838" s="85"/>
    </row>
    <row r="839" ht="15.75" customHeight="1">
      <c r="B839" s="82"/>
      <c r="J839" s="83"/>
      <c r="K839" s="83"/>
      <c r="Y839" s="84"/>
      <c r="Z839" s="85"/>
      <c r="AA839" s="85"/>
    </row>
    <row r="840" ht="15.75" customHeight="1">
      <c r="B840" s="82"/>
      <c r="J840" s="83"/>
      <c r="K840" s="83"/>
      <c r="Y840" s="84"/>
      <c r="Z840" s="85"/>
      <c r="AA840" s="85"/>
    </row>
    <row r="841" ht="15.75" customHeight="1">
      <c r="B841" s="82"/>
      <c r="J841" s="83"/>
      <c r="K841" s="83"/>
      <c r="Y841" s="84"/>
      <c r="Z841" s="85"/>
      <c r="AA841" s="85"/>
    </row>
    <row r="842" ht="15.75" customHeight="1">
      <c r="B842" s="82"/>
      <c r="J842" s="83"/>
      <c r="K842" s="83"/>
      <c r="Y842" s="84"/>
      <c r="Z842" s="85"/>
      <c r="AA842" s="85"/>
    </row>
    <row r="843" ht="15.75" customHeight="1">
      <c r="B843" s="82"/>
      <c r="J843" s="83"/>
      <c r="K843" s="83"/>
      <c r="Y843" s="84"/>
      <c r="Z843" s="85"/>
      <c r="AA843" s="85"/>
    </row>
    <row r="844" ht="15.75" customHeight="1">
      <c r="B844" s="82"/>
      <c r="J844" s="83"/>
      <c r="K844" s="83"/>
      <c r="Y844" s="84"/>
      <c r="Z844" s="85"/>
      <c r="AA844" s="85"/>
    </row>
    <row r="845" ht="15.75" customHeight="1">
      <c r="B845" s="82"/>
      <c r="J845" s="83"/>
      <c r="K845" s="83"/>
      <c r="Y845" s="84"/>
      <c r="Z845" s="85"/>
      <c r="AA845" s="85"/>
    </row>
    <row r="846" ht="15.75" customHeight="1">
      <c r="B846" s="82"/>
      <c r="J846" s="83"/>
      <c r="K846" s="83"/>
      <c r="Y846" s="84"/>
      <c r="Z846" s="85"/>
      <c r="AA846" s="85"/>
    </row>
    <row r="847" ht="15.75" customHeight="1">
      <c r="B847" s="82"/>
      <c r="J847" s="83"/>
      <c r="K847" s="83"/>
      <c r="Y847" s="84"/>
      <c r="Z847" s="85"/>
      <c r="AA847" s="85"/>
    </row>
    <row r="848" ht="15.75" customHeight="1">
      <c r="B848" s="82"/>
      <c r="J848" s="83"/>
      <c r="K848" s="83"/>
      <c r="Y848" s="84"/>
      <c r="Z848" s="85"/>
      <c r="AA848" s="85"/>
    </row>
    <row r="849" ht="15.75" customHeight="1">
      <c r="B849" s="82"/>
      <c r="J849" s="83"/>
      <c r="K849" s="83"/>
      <c r="Y849" s="84"/>
      <c r="Z849" s="85"/>
      <c r="AA849" s="85"/>
    </row>
    <row r="850" ht="15.75" customHeight="1">
      <c r="B850" s="82"/>
      <c r="J850" s="83"/>
      <c r="K850" s="83"/>
      <c r="Y850" s="84"/>
      <c r="Z850" s="85"/>
      <c r="AA850" s="85"/>
    </row>
    <row r="851" ht="15.75" customHeight="1">
      <c r="B851" s="82"/>
      <c r="J851" s="83"/>
      <c r="K851" s="83"/>
      <c r="Y851" s="84"/>
      <c r="Z851" s="85"/>
      <c r="AA851" s="85"/>
    </row>
    <row r="852" ht="15.75" customHeight="1">
      <c r="B852" s="82"/>
      <c r="J852" s="83"/>
      <c r="K852" s="83"/>
      <c r="Y852" s="84"/>
      <c r="Z852" s="85"/>
      <c r="AA852" s="85"/>
    </row>
    <row r="853" ht="15.75" customHeight="1">
      <c r="B853" s="82"/>
      <c r="J853" s="83"/>
      <c r="K853" s="83"/>
      <c r="Y853" s="84"/>
      <c r="Z853" s="85"/>
      <c r="AA853" s="85"/>
    </row>
    <row r="854" ht="15.75" customHeight="1">
      <c r="B854" s="82"/>
      <c r="J854" s="83"/>
      <c r="K854" s="83"/>
      <c r="Y854" s="84"/>
      <c r="Z854" s="85"/>
      <c r="AA854" s="85"/>
    </row>
    <row r="855" ht="15.75" customHeight="1">
      <c r="B855" s="82"/>
      <c r="J855" s="83"/>
      <c r="K855" s="83"/>
      <c r="Y855" s="84"/>
      <c r="Z855" s="85"/>
      <c r="AA855" s="85"/>
    </row>
    <row r="856" ht="15.75" customHeight="1">
      <c r="B856" s="82"/>
      <c r="J856" s="83"/>
      <c r="K856" s="83"/>
      <c r="Y856" s="84"/>
      <c r="Z856" s="85"/>
      <c r="AA856" s="85"/>
    </row>
    <row r="857" ht="15.75" customHeight="1">
      <c r="B857" s="82"/>
      <c r="J857" s="83"/>
      <c r="K857" s="83"/>
      <c r="Y857" s="84"/>
      <c r="Z857" s="85"/>
      <c r="AA857" s="85"/>
    </row>
    <row r="858" ht="15.75" customHeight="1">
      <c r="B858" s="82"/>
      <c r="J858" s="83"/>
      <c r="K858" s="83"/>
      <c r="Y858" s="84"/>
      <c r="Z858" s="85"/>
      <c r="AA858" s="85"/>
    </row>
    <row r="859" ht="15.75" customHeight="1">
      <c r="B859" s="82"/>
      <c r="J859" s="83"/>
      <c r="K859" s="83"/>
      <c r="Y859" s="84"/>
      <c r="Z859" s="85"/>
      <c r="AA859" s="85"/>
    </row>
    <row r="860" ht="15.75" customHeight="1">
      <c r="B860" s="82"/>
      <c r="J860" s="83"/>
      <c r="K860" s="83"/>
      <c r="Y860" s="84"/>
      <c r="Z860" s="85"/>
      <c r="AA860" s="85"/>
    </row>
    <row r="861" ht="15.75" customHeight="1">
      <c r="B861" s="82"/>
      <c r="J861" s="83"/>
      <c r="K861" s="83"/>
      <c r="Y861" s="84"/>
      <c r="Z861" s="85"/>
      <c r="AA861" s="85"/>
    </row>
    <row r="862" ht="15.75" customHeight="1">
      <c r="B862" s="82"/>
      <c r="J862" s="83"/>
      <c r="K862" s="83"/>
      <c r="Y862" s="84"/>
      <c r="Z862" s="85"/>
      <c r="AA862" s="85"/>
    </row>
    <row r="863" ht="15.75" customHeight="1">
      <c r="B863" s="82"/>
      <c r="J863" s="83"/>
      <c r="K863" s="83"/>
      <c r="Y863" s="84"/>
      <c r="Z863" s="85"/>
      <c r="AA863" s="85"/>
    </row>
    <row r="864" ht="15.75" customHeight="1">
      <c r="B864" s="82"/>
      <c r="J864" s="83"/>
      <c r="K864" s="83"/>
      <c r="Y864" s="84"/>
      <c r="Z864" s="85"/>
      <c r="AA864" s="85"/>
    </row>
    <row r="865" ht="15.75" customHeight="1">
      <c r="B865" s="82"/>
      <c r="J865" s="83"/>
      <c r="K865" s="83"/>
      <c r="Y865" s="84"/>
      <c r="Z865" s="85"/>
      <c r="AA865" s="85"/>
    </row>
    <row r="866" ht="15.75" customHeight="1">
      <c r="B866" s="82"/>
      <c r="J866" s="83"/>
      <c r="K866" s="83"/>
      <c r="Y866" s="84"/>
      <c r="Z866" s="85"/>
      <c r="AA866" s="85"/>
    </row>
    <row r="867" ht="15.75" customHeight="1">
      <c r="B867" s="82"/>
      <c r="J867" s="83"/>
      <c r="K867" s="83"/>
      <c r="Y867" s="84"/>
      <c r="Z867" s="85"/>
      <c r="AA867" s="85"/>
    </row>
    <row r="868" ht="15.75" customHeight="1">
      <c r="B868" s="82"/>
      <c r="J868" s="83"/>
      <c r="K868" s="83"/>
      <c r="Y868" s="84"/>
      <c r="Z868" s="85"/>
      <c r="AA868" s="85"/>
    </row>
    <row r="869" ht="15.75" customHeight="1">
      <c r="B869" s="82"/>
      <c r="J869" s="83"/>
      <c r="K869" s="83"/>
      <c r="Y869" s="84"/>
      <c r="Z869" s="85"/>
      <c r="AA869" s="85"/>
    </row>
    <row r="870" ht="15.75" customHeight="1">
      <c r="B870" s="82"/>
      <c r="J870" s="83"/>
      <c r="K870" s="83"/>
      <c r="Y870" s="84"/>
      <c r="Z870" s="85"/>
      <c r="AA870" s="85"/>
    </row>
    <row r="871" ht="15.75" customHeight="1">
      <c r="B871" s="82"/>
      <c r="J871" s="83"/>
      <c r="K871" s="83"/>
      <c r="Y871" s="84"/>
      <c r="Z871" s="85"/>
      <c r="AA871" s="85"/>
    </row>
    <row r="872" ht="15.75" customHeight="1">
      <c r="B872" s="82"/>
      <c r="J872" s="83"/>
      <c r="K872" s="83"/>
      <c r="Y872" s="84"/>
      <c r="Z872" s="85"/>
      <c r="AA872" s="85"/>
    </row>
    <row r="873" ht="15.75" customHeight="1">
      <c r="B873" s="82"/>
      <c r="J873" s="83"/>
      <c r="K873" s="83"/>
      <c r="Y873" s="84"/>
      <c r="Z873" s="85"/>
      <c r="AA873" s="85"/>
    </row>
    <row r="874" ht="15.75" customHeight="1">
      <c r="B874" s="82"/>
      <c r="J874" s="83"/>
      <c r="K874" s="83"/>
      <c r="Y874" s="84"/>
      <c r="Z874" s="85"/>
      <c r="AA874" s="85"/>
    </row>
    <row r="875" ht="15.75" customHeight="1">
      <c r="B875" s="82"/>
      <c r="J875" s="83"/>
      <c r="K875" s="83"/>
      <c r="Y875" s="84"/>
      <c r="Z875" s="85"/>
      <c r="AA875" s="85"/>
    </row>
    <row r="876" ht="15.75" customHeight="1">
      <c r="B876" s="82"/>
      <c r="J876" s="83"/>
      <c r="K876" s="83"/>
      <c r="Y876" s="84"/>
      <c r="Z876" s="85"/>
      <c r="AA876" s="85"/>
    </row>
    <row r="877" ht="15.75" customHeight="1">
      <c r="B877" s="82"/>
      <c r="J877" s="83"/>
      <c r="K877" s="83"/>
      <c r="Y877" s="84"/>
      <c r="Z877" s="85"/>
      <c r="AA877" s="85"/>
    </row>
    <row r="878" ht="15.75" customHeight="1">
      <c r="B878" s="82"/>
      <c r="J878" s="83"/>
      <c r="K878" s="83"/>
      <c r="Y878" s="84"/>
      <c r="Z878" s="85"/>
      <c r="AA878" s="85"/>
    </row>
    <row r="879" ht="15.75" customHeight="1">
      <c r="B879" s="82"/>
      <c r="J879" s="83"/>
      <c r="K879" s="83"/>
      <c r="Y879" s="84"/>
      <c r="Z879" s="85"/>
      <c r="AA879" s="85"/>
    </row>
    <row r="880" ht="15.75" customHeight="1">
      <c r="B880" s="82"/>
      <c r="J880" s="83"/>
      <c r="K880" s="83"/>
      <c r="Y880" s="84"/>
      <c r="Z880" s="85"/>
      <c r="AA880" s="85"/>
    </row>
    <row r="881" ht="15.75" customHeight="1">
      <c r="B881" s="82"/>
      <c r="J881" s="83"/>
      <c r="K881" s="83"/>
      <c r="Y881" s="84"/>
      <c r="Z881" s="85"/>
      <c r="AA881" s="85"/>
    </row>
    <row r="882" ht="15.75" customHeight="1">
      <c r="B882" s="82"/>
      <c r="J882" s="83"/>
      <c r="K882" s="83"/>
      <c r="Y882" s="84"/>
      <c r="Z882" s="85"/>
      <c r="AA882" s="85"/>
    </row>
    <row r="883" ht="15.75" customHeight="1">
      <c r="B883" s="82"/>
      <c r="J883" s="83"/>
      <c r="K883" s="83"/>
      <c r="Y883" s="84"/>
      <c r="Z883" s="85"/>
      <c r="AA883" s="85"/>
    </row>
    <row r="884" ht="15.75" customHeight="1">
      <c r="B884" s="82"/>
      <c r="J884" s="83"/>
      <c r="K884" s="83"/>
      <c r="Y884" s="84"/>
      <c r="Z884" s="85"/>
      <c r="AA884" s="85"/>
    </row>
    <row r="885" ht="15.75" customHeight="1">
      <c r="B885" s="82"/>
      <c r="J885" s="83"/>
      <c r="K885" s="83"/>
      <c r="Y885" s="84"/>
      <c r="Z885" s="85"/>
      <c r="AA885" s="85"/>
    </row>
    <row r="886" ht="15.75" customHeight="1">
      <c r="B886" s="82"/>
      <c r="J886" s="83"/>
      <c r="K886" s="83"/>
      <c r="Y886" s="84"/>
      <c r="Z886" s="85"/>
      <c r="AA886" s="85"/>
    </row>
    <row r="887" ht="15.75" customHeight="1">
      <c r="B887" s="82"/>
      <c r="J887" s="83"/>
      <c r="K887" s="83"/>
      <c r="Y887" s="84"/>
      <c r="Z887" s="85"/>
      <c r="AA887" s="85"/>
    </row>
    <row r="888" ht="15.75" customHeight="1">
      <c r="B888" s="82"/>
      <c r="J888" s="83"/>
      <c r="K888" s="83"/>
      <c r="Y888" s="84"/>
      <c r="Z888" s="85"/>
      <c r="AA888" s="85"/>
    </row>
    <row r="889" ht="15.75" customHeight="1">
      <c r="B889" s="82"/>
      <c r="J889" s="83"/>
      <c r="K889" s="83"/>
      <c r="Y889" s="84"/>
      <c r="Z889" s="85"/>
      <c r="AA889" s="85"/>
    </row>
    <row r="890" ht="15.75" customHeight="1">
      <c r="B890" s="82"/>
      <c r="J890" s="83"/>
      <c r="K890" s="83"/>
      <c r="Y890" s="84"/>
      <c r="Z890" s="85"/>
      <c r="AA890" s="85"/>
    </row>
    <row r="891" ht="15.75" customHeight="1">
      <c r="B891" s="82"/>
      <c r="J891" s="83"/>
      <c r="K891" s="83"/>
      <c r="Y891" s="84"/>
      <c r="Z891" s="85"/>
      <c r="AA891" s="85"/>
    </row>
    <row r="892" ht="15.75" customHeight="1">
      <c r="B892" s="82"/>
      <c r="J892" s="83"/>
      <c r="K892" s="83"/>
      <c r="Y892" s="84"/>
      <c r="Z892" s="85"/>
      <c r="AA892" s="85"/>
    </row>
    <row r="893" ht="15.75" customHeight="1">
      <c r="B893" s="82"/>
      <c r="J893" s="83"/>
      <c r="K893" s="83"/>
      <c r="Y893" s="84"/>
      <c r="Z893" s="85"/>
      <c r="AA893" s="85"/>
    </row>
    <row r="894" ht="15.75" customHeight="1">
      <c r="B894" s="82"/>
      <c r="J894" s="83"/>
      <c r="K894" s="83"/>
      <c r="Y894" s="84"/>
      <c r="Z894" s="85"/>
      <c r="AA894" s="85"/>
    </row>
    <row r="895" ht="15.75" customHeight="1">
      <c r="B895" s="82"/>
      <c r="J895" s="83"/>
      <c r="K895" s="83"/>
      <c r="Y895" s="84"/>
      <c r="Z895" s="85"/>
      <c r="AA895" s="85"/>
    </row>
    <row r="896" ht="15.75" customHeight="1">
      <c r="B896" s="82"/>
      <c r="J896" s="83"/>
      <c r="K896" s="83"/>
      <c r="Y896" s="84"/>
      <c r="Z896" s="85"/>
      <c r="AA896" s="85"/>
    </row>
    <row r="897" ht="15.75" customHeight="1">
      <c r="B897" s="82"/>
      <c r="J897" s="83"/>
      <c r="K897" s="83"/>
      <c r="Y897" s="84"/>
      <c r="Z897" s="85"/>
      <c r="AA897" s="85"/>
    </row>
    <row r="898" ht="15.75" customHeight="1">
      <c r="B898" s="82"/>
      <c r="J898" s="83"/>
      <c r="K898" s="83"/>
      <c r="Y898" s="84"/>
      <c r="Z898" s="85"/>
      <c r="AA898" s="85"/>
    </row>
    <row r="899" ht="15.75" customHeight="1">
      <c r="B899" s="82"/>
      <c r="J899" s="83"/>
      <c r="K899" s="83"/>
      <c r="Y899" s="84"/>
      <c r="Z899" s="85"/>
      <c r="AA899" s="85"/>
    </row>
    <row r="900" ht="15.75" customHeight="1">
      <c r="B900" s="82"/>
      <c r="J900" s="83"/>
      <c r="K900" s="83"/>
      <c r="Y900" s="84"/>
      <c r="Z900" s="85"/>
      <c r="AA900" s="85"/>
    </row>
    <row r="901" ht="15.75" customHeight="1">
      <c r="B901" s="82"/>
      <c r="J901" s="83"/>
      <c r="K901" s="83"/>
      <c r="Y901" s="84"/>
      <c r="Z901" s="85"/>
      <c r="AA901" s="85"/>
    </row>
    <row r="902" ht="15.75" customHeight="1">
      <c r="B902" s="82"/>
      <c r="J902" s="83"/>
      <c r="K902" s="83"/>
      <c r="Y902" s="84"/>
      <c r="Z902" s="85"/>
      <c r="AA902" s="85"/>
    </row>
    <row r="903" ht="15.75" customHeight="1">
      <c r="B903" s="82"/>
      <c r="J903" s="83"/>
      <c r="K903" s="83"/>
      <c r="Y903" s="84"/>
      <c r="Z903" s="85"/>
      <c r="AA903" s="85"/>
    </row>
    <row r="904" ht="15.75" customHeight="1">
      <c r="B904" s="82"/>
      <c r="J904" s="83"/>
      <c r="K904" s="83"/>
      <c r="Y904" s="84"/>
      <c r="Z904" s="85"/>
      <c r="AA904" s="85"/>
    </row>
    <row r="905" ht="15.75" customHeight="1">
      <c r="B905" s="82"/>
      <c r="J905" s="83"/>
      <c r="K905" s="83"/>
      <c r="Y905" s="84"/>
      <c r="Z905" s="85"/>
      <c r="AA905" s="85"/>
    </row>
    <row r="906" ht="15.75" customHeight="1">
      <c r="B906" s="82"/>
      <c r="J906" s="83"/>
      <c r="K906" s="83"/>
      <c r="Y906" s="84"/>
      <c r="Z906" s="85"/>
      <c r="AA906" s="85"/>
    </row>
    <row r="907" ht="15.75" customHeight="1">
      <c r="B907" s="82"/>
      <c r="J907" s="83"/>
      <c r="K907" s="83"/>
      <c r="Y907" s="84"/>
      <c r="Z907" s="85"/>
      <c r="AA907" s="85"/>
    </row>
    <row r="908" ht="15.75" customHeight="1">
      <c r="B908" s="82"/>
      <c r="J908" s="83"/>
      <c r="K908" s="83"/>
      <c r="Y908" s="84"/>
      <c r="Z908" s="85"/>
      <c r="AA908" s="85"/>
    </row>
    <row r="909" ht="15.75" customHeight="1">
      <c r="B909" s="82"/>
      <c r="J909" s="83"/>
      <c r="K909" s="83"/>
      <c r="Y909" s="84"/>
      <c r="Z909" s="85"/>
      <c r="AA909" s="85"/>
    </row>
    <row r="910" ht="15.75" customHeight="1">
      <c r="B910" s="82"/>
      <c r="J910" s="83"/>
      <c r="K910" s="83"/>
      <c r="Y910" s="84"/>
      <c r="Z910" s="85"/>
      <c r="AA910" s="85"/>
    </row>
    <row r="911" ht="15.75" customHeight="1">
      <c r="B911" s="82"/>
      <c r="J911" s="83"/>
      <c r="K911" s="83"/>
      <c r="Y911" s="84"/>
      <c r="Z911" s="85"/>
      <c r="AA911" s="85"/>
    </row>
    <row r="912" ht="15.75" customHeight="1">
      <c r="B912" s="82"/>
      <c r="J912" s="83"/>
      <c r="K912" s="83"/>
      <c r="Y912" s="84"/>
      <c r="Z912" s="85"/>
      <c r="AA912" s="85"/>
    </row>
    <row r="913" ht="15.75" customHeight="1">
      <c r="B913" s="82"/>
      <c r="J913" s="83"/>
      <c r="K913" s="83"/>
      <c r="Y913" s="84"/>
      <c r="Z913" s="85"/>
      <c r="AA913" s="85"/>
    </row>
    <row r="914" ht="15.75" customHeight="1">
      <c r="B914" s="82"/>
      <c r="J914" s="83"/>
      <c r="K914" s="83"/>
      <c r="Y914" s="84"/>
      <c r="Z914" s="85"/>
      <c r="AA914" s="85"/>
    </row>
    <row r="915" ht="15.75" customHeight="1">
      <c r="B915" s="82"/>
      <c r="J915" s="83"/>
      <c r="K915" s="83"/>
      <c r="Y915" s="84"/>
      <c r="Z915" s="85"/>
      <c r="AA915" s="85"/>
    </row>
    <row r="916" ht="15.75" customHeight="1">
      <c r="B916" s="82"/>
      <c r="J916" s="83"/>
      <c r="K916" s="83"/>
      <c r="Y916" s="84"/>
      <c r="Z916" s="85"/>
      <c r="AA916" s="85"/>
    </row>
    <row r="917" ht="15.75" customHeight="1">
      <c r="B917" s="82"/>
      <c r="J917" s="83"/>
      <c r="K917" s="83"/>
      <c r="Y917" s="84"/>
      <c r="Z917" s="85"/>
      <c r="AA917" s="85"/>
    </row>
    <row r="918" ht="15.75" customHeight="1">
      <c r="B918" s="82"/>
      <c r="J918" s="83"/>
      <c r="K918" s="83"/>
      <c r="Y918" s="84"/>
      <c r="Z918" s="85"/>
      <c r="AA918" s="85"/>
    </row>
    <row r="919" ht="15.75" customHeight="1">
      <c r="B919" s="82"/>
      <c r="J919" s="83"/>
      <c r="K919" s="83"/>
      <c r="Y919" s="84"/>
      <c r="Z919" s="85"/>
      <c r="AA919" s="85"/>
    </row>
    <row r="920" ht="15.75" customHeight="1">
      <c r="B920" s="82"/>
      <c r="J920" s="83"/>
      <c r="K920" s="83"/>
      <c r="Y920" s="84"/>
      <c r="Z920" s="85"/>
      <c r="AA920" s="85"/>
    </row>
    <row r="921" ht="15.75" customHeight="1">
      <c r="B921" s="82"/>
      <c r="J921" s="83"/>
      <c r="K921" s="83"/>
      <c r="Y921" s="84"/>
      <c r="Z921" s="85"/>
      <c r="AA921" s="85"/>
    </row>
    <row r="922" ht="15.75" customHeight="1">
      <c r="B922" s="82"/>
      <c r="J922" s="83"/>
      <c r="K922" s="83"/>
      <c r="Y922" s="84"/>
      <c r="Z922" s="85"/>
      <c r="AA922" s="85"/>
    </row>
    <row r="923" ht="15.75" customHeight="1">
      <c r="B923" s="82"/>
      <c r="J923" s="83"/>
      <c r="K923" s="83"/>
      <c r="Y923" s="84"/>
      <c r="Z923" s="85"/>
      <c r="AA923" s="85"/>
    </row>
    <row r="924" ht="15.75" customHeight="1">
      <c r="B924" s="82"/>
      <c r="J924" s="83"/>
      <c r="K924" s="83"/>
      <c r="Y924" s="84"/>
      <c r="Z924" s="85"/>
      <c r="AA924" s="85"/>
    </row>
    <row r="925" ht="15.75" customHeight="1">
      <c r="B925" s="82"/>
      <c r="J925" s="83"/>
      <c r="K925" s="83"/>
      <c r="Y925" s="84"/>
      <c r="Z925" s="85"/>
      <c r="AA925" s="85"/>
    </row>
    <row r="926" ht="15.75" customHeight="1">
      <c r="B926" s="82"/>
      <c r="J926" s="83"/>
      <c r="K926" s="83"/>
      <c r="Y926" s="84"/>
      <c r="Z926" s="85"/>
      <c r="AA926" s="85"/>
    </row>
    <row r="927" ht="15.75" customHeight="1">
      <c r="B927" s="82"/>
      <c r="J927" s="83"/>
      <c r="K927" s="83"/>
      <c r="Y927" s="84"/>
      <c r="Z927" s="85"/>
      <c r="AA927" s="85"/>
    </row>
    <row r="928" ht="15.75" customHeight="1">
      <c r="B928" s="82"/>
      <c r="J928" s="83"/>
      <c r="K928" s="83"/>
      <c r="Y928" s="84"/>
      <c r="Z928" s="85"/>
      <c r="AA928" s="85"/>
    </row>
    <row r="929" ht="15.75" customHeight="1">
      <c r="B929" s="82"/>
      <c r="J929" s="83"/>
      <c r="K929" s="83"/>
      <c r="Y929" s="84"/>
      <c r="Z929" s="85"/>
      <c r="AA929" s="85"/>
    </row>
    <row r="930" ht="15.75" customHeight="1">
      <c r="B930" s="82"/>
      <c r="J930" s="83"/>
      <c r="K930" s="83"/>
      <c r="Y930" s="84"/>
      <c r="Z930" s="85"/>
      <c r="AA930" s="85"/>
    </row>
    <row r="931" ht="15.75" customHeight="1">
      <c r="B931" s="82"/>
      <c r="J931" s="83"/>
      <c r="K931" s="83"/>
      <c r="Y931" s="84"/>
      <c r="Z931" s="85"/>
      <c r="AA931" s="85"/>
    </row>
    <row r="932" ht="15.75" customHeight="1">
      <c r="B932" s="82"/>
      <c r="J932" s="83"/>
      <c r="K932" s="83"/>
      <c r="Y932" s="84"/>
      <c r="Z932" s="85"/>
      <c r="AA932" s="85"/>
    </row>
    <row r="933" ht="15.75" customHeight="1">
      <c r="B933" s="82"/>
      <c r="J933" s="83"/>
      <c r="K933" s="83"/>
      <c r="Y933" s="84"/>
      <c r="Z933" s="85"/>
      <c r="AA933" s="85"/>
    </row>
    <row r="934" ht="15.75" customHeight="1">
      <c r="B934" s="82"/>
      <c r="J934" s="83"/>
      <c r="K934" s="83"/>
      <c r="Y934" s="84"/>
      <c r="Z934" s="85"/>
      <c r="AA934" s="85"/>
    </row>
    <row r="935" ht="15.75" customHeight="1">
      <c r="B935" s="82"/>
      <c r="J935" s="83"/>
      <c r="K935" s="83"/>
      <c r="Y935" s="84"/>
      <c r="Z935" s="85"/>
      <c r="AA935" s="85"/>
    </row>
    <row r="936" ht="15.75" customHeight="1">
      <c r="B936" s="82"/>
      <c r="J936" s="83"/>
      <c r="K936" s="83"/>
      <c r="Y936" s="84"/>
      <c r="Z936" s="85"/>
      <c r="AA936" s="85"/>
    </row>
    <row r="937" ht="15.75" customHeight="1">
      <c r="B937" s="82"/>
      <c r="J937" s="83"/>
      <c r="K937" s="83"/>
      <c r="Y937" s="84"/>
      <c r="Z937" s="85"/>
      <c r="AA937" s="85"/>
    </row>
    <row r="938" ht="15.75" customHeight="1">
      <c r="B938" s="82"/>
      <c r="J938" s="83"/>
      <c r="K938" s="83"/>
      <c r="Y938" s="84"/>
      <c r="Z938" s="85"/>
      <c r="AA938" s="85"/>
    </row>
    <row r="939" ht="15.75" customHeight="1">
      <c r="B939" s="82"/>
      <c r="J939" s="83"/>
      <c r="K939" s="83"/>
      <c r="Y939" s="84"/>
      <c r="Z939" s="85"/>
      <c r="AA939" s="85"/>
    </row>
    <row r="940" ht="15.75" customHeight="1">
      <c r="B940" s="82"/>
      <c r="J940" s="83"/>
      <c r="K940" s="83"/>
      <c r="Y940" s="84"/>
      <c r="Z940" s="85"/>
      <c r="AA940" s="85"/>
    </row>
    <row r="941" ht="15.75" customHeight="1">
      <c r="B941" s="82"/>
      <c r="J941" s="83"/>
      <c r="K941" s="83"/>
      <c r="Y941" s="84"/>
      <c r="Z941" s="85"/>
      <c r="AA941" s="85"/>
    </row>
    <row r="942" ht="15.75" customHeight="1">
      <c r="B942" s="82"/>
      <c r="J942" s="83"/>
      <c r="K942" s="83"/>
      <c r="Y942" s="84"/>
      <c r="Z942" s="85"/>
      <c r="AA942" s="85"/>
    </row>
    <row r="943" ht="15.75" customHeight="1">
      <c r="B943" s="82"/>
      <c r="J943" s="83"/>
      <c r="K943" s="83"/>
      <c r="Y943" s="84"/>
      <c r="Z943" s="85"/>
      <c r="AA943" s="85"/>
    </row>
    <row r="944" ht="15.75" customHeight="1">
      <c r="B944" s="82"/>
      <c r="J944" s="83"/>
      <c r="K944" s="83"/>
      <c r="Y944" s="84"/>
      <c r="Z944" s="85"/>
      <c r="AA944" s="85"/>
    </row>
    <row r="945" ht="15.75" customHeight="1">
      <c r="B945" s="82"/>
      <c r="J945" s="83"/>
      <c r="K945" s="83"/>
      <c r="Y945" s="84"/>
      <c r="Z945" s="85"/>
      <c r="AA945" s="85"/>
    </row>
    <row r="946" ht="15.75" customHeight="1">
      <c r="B946" s="82"/>
      <c r="J946" s="83"/>
      <c r="K946" s="83"/>
      <c r="Y946" s="84"/>
      <c r="Z946" s="85"/>
      <c r="AA946" s="85"/>
    </row>
    <row r="947" ht="15.75" customHeight="1">
      <c r="B947" s="82"/>
      <c r="J947" s="83"/>
      <c r="K947" s="83"/>
      <c r="Y947" s="84"/>
      <c r="Z947" s="85"/>
      <c r="AA947" s="85"/>
    </row>
    <row r="948" ht="15.75" customHeight="1">
      <c r="B948" s="82"/>
      <c r="J948" s="83"/>
      <c r="K948" s="83"/>
      <c r="Y948" s="84"/>
      <c r="Z948" s="85"/>
      <c r="AA948" s="85"/>
    </row>
    <row r="949" ht="15.75" customHeight="1">
      <c r="B949" s="82"/>
      <c r="J949" s="83"/>
      <c r="K949" s="83"/>
      <c r="Y949" s="84"/>
      <c r="Z949" s="85"/>
      <c r="AA949" s="85"/>
    </row>
    <row r="950" ht="15.75" customHeight="1">
      <c r="B950" s="82"/>
      <c r="J950" s="83"/>
      <c r="K950" s="83"/>
      <c r="Y950" s="84"/>
      <c r="Z950" s="85"/>
      <c r="AA950" s="85"/>
    </row>
    <row r="951" ht="15.75" customHeight="1">
      <c r="B951" s="82"/>
      <c r="J951" s="83"/>
      <c r="K951" s="83"/>
      <c r="Y951" s="84"/>
      <c r="Z951" s="85"/>
      <c r="AA951" s="85"/>
    </row>
    <row r="952" ht="15.75" customHeight="1">
      <c r="B952" s="82"/>
      <c r="J952" s="83"/>
      <c r="K952" s="83"/>
      <c r="Y952" s="84"/>
      <c r="Z952" s="85"/>
      <c r="AA952" s="85"/>
    </row>
    <row r="953" ht="15.75" customHeight="1">
      <c r="B953" s="82"/>
      <c r="J953" s="83"/>
      <c r="K953" s="83"/>
      <c r="Y953" s="84"/>
      <c r="Z953" s="85"/>
      <c r="AA953" s="85"/>
    </row>
    <row r="954" ht="15.75" customHeight="1">
      <c r="B954" s="82"/>
      <c r="J954" s="83"/>
      <c r="K954" s="83"/>
      <c r="Y954" s="84"/>
      <c r="Z954" s="85"/>
      <c r="AA954" s="85"/>
    </row>
    <row r="955" ht="15.75" customHeight="1">
      <c r="B955" s="82"/>
      <c r="J955" s="83"/>
      <c r="K955" s="83"/>
      <c r="Y955" s="84"/>
      <c r="Z955" s="85"/>
      <c r="AA955" s="85"/>
    </row>
    <row r="956" ht="15.75" customHeight="1">
      <c r="B956" s="82"/>
      <c r="J956" s="83"/>
      <c r="K956" s="83"/>
      <c r="Y956" s="84"/>
      <c r="Z956" s="85"/>
      <c r="AA956" s="85"/>
    </row>
    <row r="957" ht="15.75" customHeight="1">
      <c r="B957" s="82"/>
      <c r="J957" s="83"/>
      <c r="K957" s="83"/>
      <c r="Y957" s="84"/>
      <c r="Z957" s="85"/>
      <c r="AA957" s="85"/>
    </row>
    <row r="958" ht="15.75" customHeight="1">
      <c r="B958" s="82"/>
      <c r="J958" s="83"/>
      <c r="K958" s="83"/>
      <c r="Y958" s="84"/>
      <c r="Z958" s="85"/>
      <c r="AA958" s="85"/>
    </row>
    <row r="959" ht="15.75" customHeight="1">
      <c r="B959" s="82"/>
      <c r="J959" s="83"/>
      <c r="K959" s="83"/>
      <c r="Y959" s="84"/>
      <c r="Z959" s="85"/>
      <c r="AA959" s="85"/>
    </row>
    <row r="960" ht="15.75" customHeight="1">
      <c r="B960" s="82"/>
      <c r="J960" s="83"/>
      <c r="K960" s="83"/>
      <c r="Y960" s="84"/>
      <c r="Z960" s="85"/>
      <c r="AA960" s="85"/>
    </row>
    <row r="961" ht="15.75" customHeight="1">
      <c r="B961" s="82"/>
      <c r="J961" s="83"/>
      <c r="K961" s="83"/>
      <c r="Y961" s="84"/>
      <c r="Z961" s="85"/>
      <c r="AA961" s="85"/>
    </row>
    <row r="962" ht="15.75" customHeight="1">
      <c r="B962" s="82"/>
      <c r="J962" s="83"/>
      <c r="K962" s="83"/>
      <c r="Y962" s="84"/>
      <c r="Z962" s="85"/>
      <c r="AA962" s="85"/>
    </row>
    <row r="963" ht="15.75" customHeight="1">
      <c r="B963" s="82"/>
      <c r="J963" s="83"/>
      <c r="K963" s="83"/>
      <c r="Y963" s="84"/>
      <c r="Z963" s="85"/>
      <c r="AA963" s="85"/>
    </row>
    <row r="964" ht="15.75" customHeight="1">
      <c r="B964" s="82"/>
      <c r="J964" s="83"/>
      <c r="K964" s="83"/>
      <c r="Y964" s="84"/>
      <c r="Z964" s="85"/>
      <c r="AA964" s="85"/>
    </row>
    <row r="965" ht="15.75" customHeight="1">
      <c r="B965" s="82"/>
      <c r="J965" s="83"/>
      <c r="K965" s="83"/>
      <c r="Y965" s="84"/>
      <c r="Z965" s="85"/>
      <c r="AA965" s="85"/>
    </row>
    <row r="966" ht="15.75" customHeight="1">
      <c r="B966" s="82"/>
      <c r="J966" s="83"/>
      <c r="K966" s="83"/>
      <c r="Y966" s="84"/>
      <c r="Z966" s="85"/>
      <c r="AA966" s="85"/>
    </row>
    <row r="967" ht="15.75" customHeight="1">
      <c r="B967" s="82"/>
      <c r="J967" s="83"/>
      <c r="K967" s="83"/>
      <c r="Y967" s="84"/>
      <c r="Z967" s="85"/>
      <c r="AA967" s="85"/>
    </row>
    <row r="968" ht="15.75" customHeight="1">
      <c r="B968" s="82"/>
      <c r="J968" s="83"/>
      <c r="K968" s="83"/>
      <c r="Y968" s="84"/>
      <c r="Z968" s="85"/>
      <c r="AA968" s="85"/>
    </row>
    <row r="969" ht="15.75" customHeight="1">
      <c r="B969" s="82"/>
      <c r="J969" s="83"/>
      <c r="K969" s="83"/>
      <c r="Y969" s="84"/>
      <c r="Z969" s="85"/>
      <c r="AA969" s="85"/>
    </row>
    <row r="970" ht="15.75" customHeight="1">
      <c r="B970" s="82"/>
      <c r="J970" s="83"/>
      <c r="K970" s="83"/>
      <c r="Y970" s="84"/>
      <c r="Z970" s="85"/>
      <c r="AA970" s="85"/>
    </row>
    <row r="971" ht="15.75" customHeight="1">
      <c r="B971" s="82"/>
      <c r="J971" s="83"/>
      <c r="K971" s="83"/>
      <c r="Y971" s="84"/>
      <c r="Z971" s="85"/>
      <c r="AA971" s="85"/>
    </row>
    <row r="972" ht="15.75" customHeight="1">
      <c r="B972" s="82"/>
      <c r="J972" s="83"/>
      <c r="K972" s="83"/>
      <c r="Y972" s="84"/>
      <c r="Z972" s="85"/>
      <c r="AA972" s="85"/>
    </row>
    <row r="973" ht="15.75" customHeight="1">
      <c r="B973" s="82"/>
      <c r="J973" s="83"/>
      <c r="K973" s="83"/>
      <c r="Y973" s="84"/>
      <c r="Z973" s="85"/>
      <c r="AA973" s="85"/>
    </row>
    <row r="974" ht="15.75" customHeight="1">
      <c r="B974" s="82"/>
      <c r="J974" s="83"/>
      <c r="K974" s="83"/>
      <c r="Y974" s="84"/>
      <c r="Z974" s="85"/>
      <c r="AA974" s="85"/>
    </row>
    <row r="975" ht="15.75" customHeight="1">
      <c r="B975" s="82"/>
      <c r="J975" s="83"/>
      <c r="K975" s="83"/>
      <c r="Y975" s="84"/>
      <c r="Z975" s="85"/>
      <c r="AA975" s="85"/>
    </row>
    <row r="976" ht="15.75" customHeight="1">
      <c r="B976" s="82"/>
      <c r="J976" s="83"/>
      <c r="K976" s="83"/>
      <c r="Y976" s="84"/>
      <c r="Z976" s="85"/>
      <c r="AA976" s="85"/>
    </row>
    <row r="977" ht="15.75" customHeight="1">
      <c r="B977" s="82"/>
      <c r="J977" s="83"/>
      <c r="K977" s="83"/>
      <c r="Y977" s="84"/>
      <c r="Z977" s="85"/>
      <c r="AA977" s="85"/>
    </row>
    <row r="978" ht="15.75" customHeight="1">
      <c r="B978" s="82"/>
      <c r="J978" s="83"/>
      <c r="K978" s="83"/>
      <c r="Y978" s="84"/>
      <c r="Z978" s="85"/>
      <c r="AA978" s="85"/>
    </row>
    <row r="979" ht="15.75" customHeight="1">
      <c r="B979" s="82"/>
      <c r="J979" s="83"/>
      <c r="K979" s="83"/>
      <c r="Y979" s="84"/>
      <c r="Z979" s="85"/>
      <c r="AA979" s="85"/>
    </row>
    <row r="980" ht="15.75" customHeight="1">
      <c r="B980" s="82"/>
      <c r="J980" s="83"/>
      <c r="K980" s="83"/>
      <c r="Y980" s="84"/>
      <c r="Z980" s="85"/>
      <c r="AA980" s="85"/>
    </row>
    <row r="981" ht="15.75" customHeight="1">
      <c r="B981" s="82"/>
      <c r="J981" s="83"/>
      <c r="K981" s="83"/>
      <c r="Y981" s="84"/>
      <c r="Z981" s="85"/>
      <c r="AA981" s="85"/>
    </row>
    <row r="982" ht="15.75" customHeight="1">
      <c r="B982" s="82"/>
      <c r="J982" s="83"/>
      <c r="K982" s="83"/>
      <c r="Y982" s="84"/>
      <c r="Z982" s="85"/>
      <c r="AA982" s="85"/>
    </row>
    <row r="983" ht="15.75" customHeight="1">
      <c r="B983" s="82"/>
      <c r="J983" s="83"/>
      <c r="K983" s="83"/>
      <c r="Y983" s="84"/>
      <c r="Z983" s="85"/>
      <c r="AA983" s="85"/>
    </row>
    <row r="984" ht="15.75" customHeight="1">
      <c r="B984" s="82"/>
      <c r="J984" s="83"/>
      <c r="K984" s="83"/>
      <c r="Y984" s="84"/>
      <c r="Z984" s="85"/>
      <c r="AA984" s="85"/>
    </row>
    <row r="985" ht="15.75" customHeight="1">
      <c r="B985" s="82"/>
      <c r="J985" s="83"/>
      <c r="K985" s="83"/>
      <c r="Y985" s="84"/>
      <c r="Z985" s="85"/>
      <c r="AA985" s="85"/>
    </row>
    <row r="986" ht="15.75" customHeight="1">
      <c r="B986" s="82"/>
      <c r="J986" s="83"/>
      <c r="K986" s="83"/>
      <c r="Y986" s="84"/>
      <c r="Z986" s="85"/>
      <c r="AA986" s="85"/>
    </row>
    <row r="987" ht="15.75" customHeight="1">
      <c r="B987" s="82"/>
      <c r="J987" s="83"/>
      <c r="K987" s="83"/>
      <c r="Y987" s="84"/>
      <c r="Z987" s="85"/>
      <c r="AA987" s="85"/>
    </row>
    <row r="988" ht="15.75" customHeight="1">
      <c r="B988" s="82"/>
      <c r="J988" s="83"/>
      <c r="K988" s="83"/>
      <c r="Y988" s="84"/>
      <c r="Z988" s="85"/>
      <c r="AA988" s="85"/>
    </row>
    <row r="989" ht="15.75" customHeight="1">
      <c r="B989" s="82"/>
      <c r="J989" s="83"/>
      <c r="K989" s="83"/>
      <c r="Y989" s="84"/>
      <c r="Z989" s="85"/>
      <c r="AA989" s="85"/>
    </row>
    <row r="990" ht="15.75" customHeight="1">
      <c r="B990" s="82"/>
      <c r="J990" s="83"/>
      <c r="K990" s="83"/>
      <c r="Y990" s="84"/>
      <c r="Z990" s="85"/>
      <c r="AA990" s="85"/>
    </row>
    <row r="991" ht="15.75" customHeight="1">
      <c r="B991" s="82"/>
      <c r="J991" s="83"/>
      <c r="K991" s="83"/>
      <c r="Y991" s="84"/>
      <c r="Z991" s="85"/>
      <c r="AA991" s="85"/>
    </row>
    <row r="992" ht="15.75" customHeight="1">
      <c r="B992" s="82"/>
      <c r="J992" s="83"/>
      <c r="K992" s="83"/>
      <c r="Y992" s="84"/>
      <c r="Z992" s="85"/>
      <c r="AA992" s="85"/>
    </row>
    <row r="993" ht="15.75" customHeight="1">
      <c r="B993" s="82"/>
      <c r="J993" s="83"/>
      <c r="K993" s="83"/>
      <c r="Y993" s="84"/>
      <c r="Z993" s="85"/>
      <c r="AA993" s="85"/>
    </row>
    <row r="994" ht="15.75" customHeight="1">
      <c r="B994" s="82"/>
      <c r="J994" s="83"/>
      <c r="K994" s="83"/>
      <c r="Y994" s="84"/>
      <c r="Z994" s="85"/>
      <c r="AA994" s="85"/>
    </row>
    <row r="995" ht="15.75" customHeight="1">
      <c r="B995" s="82"/>
      <c r="J995" s="83"/>
      <c r="K995" s="83"/>
      <c r="Y995" s="84"/>
      <c r="Z995" s="85"/>
      <c r="AA995" s="85"/>
    </row>
    <row r="996" ht="15.75" customHeight="1">
      <c r="B996" s="82"/>
      <c r="J996" s="83"/>
      <c r="K996" s="83"/>
      <c r="Y996" s="84"/>
      <c r="Z996" s="85"/>
      <c r="AA996" s="85"/>
    </row>
    <row r="997" ht="15.75" customHeight="1">
      <c r="B997" s="82"/>
      <c r="J997" s="83"/>
      <c r="K997" s="83"/>
      <c r="Y997" s="84"/>
      <c r="Z997" s="85"/>
      <c r="AA997" s="85"/>
    </row>
    <row r="998" ht="15.75" customHeight="1">
      <c r="B998" s="82"/>
      <c r="J998" s="83"/>
      <c r="K998" s="83"/>
      <c r="Y998" s="84"/>
      <c r="Z998" s="85"/>
      <c r="AA998" s="85"/>
    </row>
    <row r="999" ht="15.75" customHeight="1">
      <c r="B999" s="82"/>
      <c r="J999" s="83"/>
      <c r="K999" s="83"/>
      <c r="Y999" s="84"/>
      <c r="Z999" s="85"/>
      <c r="AA999" s="85"/>
    </row>
    <row r="1000" ht="15.75" customHeight="1">
      <c r="B1000" s="82"/>
      <c r="J1000" s="83"/>
      <c r="K1000" s="83"/>
      <c r="Y1000" s="84"/>
      <c r="Z1000" s="85"/>
      <c r="AA1000" s="85"/>
    </row>
  </sheetData>
  <autoFilter ref="$A$2:$AC$5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.43"/>
    <col customWidth="1" min="2" max="2" width="7.43"/>
    <col customWidth="1" min="3" max="3" width="5.71"/>
    <col customWidth="1" min="4" max="23" width="8.71"/>
  </cols>
  <sheetData>
    <row r="1" ht="13.5" customHeight="1">
      <c r="A1" s="86">
        <v>1.0</v>
      </c>
      <c r="B1" s="86">
        <v>2.0</v>
      </c>
      <c r="C1" s="86">
        <v>3.0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55.5" customHeight="1">
      <c r="A2" s="87" t="s">
        <v>131</v>
      </c>
      <c r="B2" s="88" t="s">
        <v>370</v>
      </c>
      <c r="C2" s="89" t="s">
        <v>132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3.5" customHeight="1">
      <c r="A3" s="90">
        <v>1.0</v>
      </c>
      <c r="B3" s="91" t="s">
        <v>371</v>
      </c>
      <c r="C3" s="92" t="s">
        <v>372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3.5" customHeight="1">
      <c r="A4" s="90">
        <v>2.0</v>
      </c>
      <c r="B4" s="91" t="s">
        <v>371</v>
      </c>
      <c r="C4" s="92" t="s">
        <v>372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3.5" customHeight="1">
      <c r="A5" s="90">
        <v>3.0</v>
      </c>
      <c r="B5" s="91" t="s">
        <v>371</v>
      </c>
      <c r="C5" s="92" t="s">
        <v>372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3.5" customHeight="1">
      <c r="A6" s="90">
        <v>4.0</v>
      </c>
      <c r="B6" s="91" t="s">
        <v>371</v>
      </c>
      <c r="C6" s="92" t="s">
        <v>372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3.5" customHeight="1">
      <c r="A7" s="90">
        <v>5.0</v>
      </c>
      <c r="B7" s="91" t="s">
        <v>371</v>
      </c>
      <c r="C7" s="92" t="s">
        <v>372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3.5" customHeight="1">
      <c r="A8" s="90">
        <v>6.0</v>
      </c>
      <c r="B8" s="91" t="s">
        <v>371</v>
      </c>
      <c r="C8" s="92" t="s">
        <v>372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3.5" customHeight="1">
      <c r="A9" s="90">
        <v>7.0</v>
      </c>
      <c r="B9" s="91" t="s">
        <v>371</v>
      </c>
      <c r="C9" s="92" t="s">
        <v>372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3.5" customHeight="1">
      <c r="A10" s="90">
        <v>8.0</v>
      </c>
      <c r="B10" s="91" t="s">
        <v>371</v>
      </c>
      <c r="C10" s="92" t="s">
        <v>372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3.5" customHeight="1">
      <c r="A11" s="90">
        <v>9.0</v>
      </c>
      <c r="B11" s="91" t="s">
        <v>371</v>
      </c>
      <c r="C11" s="92" t="s">
        <v>372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3.5" customHeight="1">
      <c r="A12" s="90">
        <v>10.0</v>
      </c>
      <c r="B12" s="91" t="s">
        <v>371</v>
      </c>
      <c r="C12" s="92" t="s">
        <v>372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3.5" customHeight="1">
      <c r="A13" s="90">
        <v>11.0</v>
      </c>
      <c r="B13" s="91" t="s">
        <v>371</v>
      </c>
      <c r="C13" s="92" t="s">
        <v>372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3.5" customHeight="1">
      <c r="A14" s="90">
        <v>12.0</v>
      </c>
      <c r="B14" s="91" t="s">
        <v>371</v>
      </c>
      <c r="C14" s="92" t="s">
        <v>372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3.5" customHeight="1">
      <c r="A15" s="90">
        <v>13.0</v>
      </c>
      <c r="B15" s="91" t="s">
        <v>371</v>
      </c>
      <c r="C15" s="92" t="s">
        <v>372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3.5" customHeight="1">
      <c r="A16" s="90">
        <v>14.0</v>
      </c>
      <c r="B16" s="91" t="s">
        <v>371</v>
      </c>
      <c r="C16" s="92" t="s">
        <v>372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3.5" customHeight="1">
      <c r="A17" s="90">
        <v>15.0</v>
      </c>
      <c r="B17" s="91" t="s">
        <v>371</v>
      </c>
      <c r="C17" s="92" t="s">
        <v>372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3.5" customHeight="1">
      <c r="A18" s="90">
        <v>16.0</v>
      </c>
      <c r="B18" s="91" t="s">
        <v>371</v>
      </c>
      <c r="C18" s="92" t="s">
        <v>372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3.5" customHeight="1">
      <c r="A19" s="90">
        <v>17.0</v>
      </c>
      <c r="B19" s="91" t="s">
        <v>371</v>
      </c>
      <c r="C19" s="92" t="s">
        <v>372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3.5" customHeight="1">
      <c r="A20" s="90">
        <v>18.0</v>
      </c>
      <c r="B20" s="91" t="s">
        <v>371</v>
      </c>
      <c r="C20" s="92" t="s">
        <v>372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3.5" customHeight="1">
      <c r="A21" s="93">
        <v>19.0</v>
      </c>
      <c r="B21" s="94" t="s">
        <v>373</v>
      </c>
      <c r="C21" s="95" t="s">
        <v>374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3.5" customHeight="1">
      <c r="A22" s="93">
        <v>20.0</v>
      </c>
      <c r="B22" s="94" t="s">
        <v>373</v>
      </c>
      <c r="C22" s="95" t="s">
        <v>374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3.5" customHeight="1">
      <c r="A23" s="93">
        <v>21.0</v>
      </c>
      <c r="B23" s="94" t="s">
        <v>373</v>
      </c>
      <c r="C23" s="95" t="s">
        <v>374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3.5" customHeight="1">
      <c r="A24" s="93">
        <v>22.0</v>
      </c>
      <c r="B24" s="94" t="s">
        <v>373</v>
      </c>
      <c r="C24" s="95" t="s">
        <v>374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3.5" customHeight="1">
      <c r="A25" s="93">
        <v>23.0</v>
      </c>
      <c r="B25" s="94" t="s">
        <v>373</v>
      </c>
      <c r="C25" s="95" t="s">
        <v>374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3.5" customHeight="1">
      <c r="A26" s="93">
        <v>24.0</v>
      </c>
      <c r="B26" s="94" t="s">
        <v>373</v>
      </c>
      <c r="C26" s="95" t="s">
        <v>374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3.5" customHeight="1">
      <c r="A27" s="96">
        <v>25.0</v>
      </c>
      <c r="B27" s="97" t="s">
        <v>375</v>
      </c>
      <c r="C27" s="98" t="s">
        <v>376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3.5" customHeight="1">
      <c r="A28" s="96">
        <v>26.0</v>
      </c>
      <c r="B28" s="97" t="s">
        <v>375</v>
      </c>
      <c r="C28" s="98" t="s">
        <v>376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3.5" customHeight="1">
      <c r="A29" s="96">
        <v>27.0</v>
      </c>
      <c r="B29" s="97" t="s">
        <v>375</v>
      </c>
      <c r="C29" s="98" t="s">
        <v>376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3.5" customHeight="1">
      <c r="A30" s="96">
        <v>28.0</v>
      </c>
      <c r="B30" s="97" t="s">
        <v>375</v>
      </c>
      <c r="C30" s="98" t="s">
        <v>376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3.5" customHeight="1">
      <c r="A31" s="96">
        <v>29.0</v>
      </c>
      <c r="B31" s="97" t="s">
        <v>375</v>
      </c>
      <c r="C31" s="98" t="s">
        <v>376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3.5" customHeight="1">
      <c r="A32" s="96">
        <v>30.0</v>
      </c>
      <c r="B32" s="97" t="s">
        <v>375</v>
      </c>
      <c r="C32" s="98" t="s">
        <v>376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3.5" customHeight="1">
      <c r="A33" s="99">
        <v>31.0</v>
      </c>
      <c r="B33" s="100" t="s">
        <v>377</v>
      </c>
      <c r="C33" s="101" t="s">
        <v>45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3.5" customHeight="1">
      <c r="A34" s="99">
        <v>32.0</v>
      </c>
      <c r="B34" s="100" t="s">
        <v>377</v>
      </c>
      <c r="C34" s="101" t="s">
        <v>45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3.5" customHeight="1">
      <c r="A35" s="99">
        <v>33.0</v>
      </c>
      <c r="B35" s="100" t="s">
        <v>377</v>
      </c>
      <c r="C35" s="10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3.5" customHeight="1">
      <c r="A36" s="99">
        <v>34.0</v>
      </c>
      <c r="B36" s="100" t="s">
        <v>377</v>
      </c>
      <c r="C36" s="101" t="s">
        <v>45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3.5" customHeight="1">
      <c r="A37" s="99">
        <v>35.0</v>
      </c>
      <c r="B37" s="100" t="s">
        <v>377</v>
      </c>
      <c r="C37" s="101" t="s">
        <v>45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3.5" customHeight="1">
      <c r="A38" s="99">
        <v>36.0</v>
      </c>
      <c r="B38" s="100" t="s">
        <v>377</v>
      </c>
      <c r="C38" s="101" t="s">
        <v>45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3.5" customHeight="1">
      <c r="A39" s="99">
        <v>37.0</v>
      </c>
      <c r="B39" s="100" t="s">
        <v>377</v>
      </c>
      <c r="C39" s="101" t="s">
        <v>45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3.5" customHeight="1">
      <c r="A40" s="99">
        <v>38.0</v>
      </c>
      <c r="B40" s="100" t="s">
        <v>377</v>
      </c>
      <c r="C40" s="101" t="s">
        <v>45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3.5" customHeight="1">
      <c r="A41" s="99">
        <v>39.0</v>
      </c>
      <c r="B41" s="100" t="s">
        <v>377</v>
      </c>
      <c r="C41" s="101" t="s">
        <v>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3.5" customHeight="1">
      <c r="A42" s="99">
        <v>40.0</v>
      </c>
      <c r="B42" s="100" t="s">
        <v>377</v>
      </c>
      <c r="C42" s="101" t="s">
        <v>45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3.5" customHeight="1">
      <c r="A43" s="99">
        <v>41.0</v>
      </c>
      <c r="B43" s="100" t="s">
        <v>377</v>
      </c>
      <c r="C43" s="101" t="s">
        <v>45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3.5" customHeight="1">
      <c r="A44" s="99">
        <v>42.0</v>
      </c>
      <c r="B44" s="100" t="s">
        <v>377</v>
      </c>
      <c r="C44" s="101" t="s">
        <v>45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3.5" customHeight="1">
      <c r="A45" s="99">
        <v>43.0</v>
      </c>
      <c r="B45" s="100" t="s">
        <v>377</v>
      </c>
      <c r="C45" s="101" t="s">
        <v>45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3.5" customHeight="1">
      <c r="A46" s="99">
        <v>44.0</v>
      </c>
      <c r="B46" s="100" t="s">
        <v>377</v>
      </c>
      <c r="C46" s="101" t="s">
        <v>45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3.5" customHeight="1">
      <c r="A47" s="99">
        <v>45.0</v>
      </c>
      <c r="B47" s="100" t="s">
        <v>377</v>
      </c>
      <c r="C47" s="101" t="s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3.5" customHeight="1">
      <c r="A48" s="99">
        <v>46.0</v>
      </c>
      <c r="B48" s="100" t="s">
        <v>377</v>
      </c>
      <c r="C48" s="101" t="s">
        <v>45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3.5" customHeight="1">
      <c r="A49" s="99">
        <v>47.0</v>
      </c>
      <c r="B49" s="100" t="s">
        <v>377</v>
      </c>
      <c r="C49" s="101" t="s">
        <v>45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3.5" customHeight="1">
      <c r="A50" s="99">
        <v>48.0</v>
      </c>
      <c r="B50" s="100" t="s">
        <v>377</v>
      </c>
      <c r="C50" s="101" t="s">
        <v>45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3.5" customHeight="1">
      <c r="A51" s="99">
        <v>49.0</v>
      </c>
      <c r="B51" s="100" t="s">
        <v>377</v>
      </c>
      <c r="C51" s="101" t="s">
        <v>45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3.5" customHeight="1">
      <c r="A52" s="99">
        <v>50.0</v>
      </c>
      <c r="B52" s="100" t="s">
        <v>377</v>
      </c>
      <c r="C52" s="101" t="s">
        <v>45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3.5" customHeight="1">
      <c r="A53" s="99">
        <v>51.0</v>
      </c>
      <c r="B53" s="100" t="s">
        <v>377</v>
      </c>
      <c r="C53" s="101" t="s">
        <v>45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3.5" customHeight="1">
      <c r="A54" s="99">
        <v>52.0</v>
      </c>
      <c r="B54" s="100" t="s">
        <v>377</v>
      </c>
      <c r="C54" s="101" t="s">
        <v>45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3.5" customHeight="1">
      <c r="A55" s="99">
        <v>53.0</v>
      </c>
      <c r="B55" s="100" t="s">
        <v>377</v>
      </c>
      <c r="C55" s="101" t="s">
        <v>45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3.5" customHeight="1">
      <c r="A56" s="99">
        <v>54.0</v>
      </c>
      <c r="B56" s="100" t="s">
        <v>377</v>
      </c>
      <c r="C56" s="101" t="s">
        <v>45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3.5" customHeight="1">
      <c r="A57" s="99">
        <v>55.0</v>
      </c>
      <c r="B57" s="100" t="s">
        <v>377</v>
      </c>
      <c r="C57" s="101" t="s">
        <v>45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3.5" customHeight="1">
      <c r="A58" s="99">
        <v>56.0</v>
      </c>
      <c r="B58" s="100" t="s">
        <v>377</v>
      </c>
      <c r="C58" s="101" t="s">
        <v>45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3.5" customHeight="1">
      <c r="A59" s="99">
        <v>57.0</v>
      </c>
      <c r="B59" s="100" t="s">
        <v>377</v>
      </c>
      <c r="C59" s="101" t="s">
        <v>45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3.5" customHeight="1">
      <c r="A60" s="99">
        <v>58.0</v>
      </c>
      <c r="B60" s="100" t="s">
        <v>377</v>
      </c>
      <c r="C60" s="101" t="s">
        <v>45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3.5" customHeight="1">
      <c r="A61" s="99">
        <v>59.0</v>
      </c>
      <c r="B61" s="100" t="s">
        <v>377</v>
      </c>
      <c r="C61" s="101" t="s">
        <v>45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3.5" customHeight="1">
      <c r="A62" s="99">
        <v>60.0</v>
      </c>
      <c r="B62" s="100" t="s">
        <v>377</v>
      </c>
      <c r="C62" s="101" t="s">
        <v>45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3.5" customHeight="1">
      <c r="A63" s="99">
        <v>61.0</v>
      </c>
      <c r="B63" s="100" t="s">
        <v>377</v>
      </c>
      <c r="C63" s="101" t="s">
        <v>45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3.5" customHeight="1">
      <c r="A64" s="99">
        <v>62.0</v>
      </c>
      <c r="B64" s="100" t="s">
        <v>377</v>
      </c>
      <c r="C64" s="101" t="s">
        <v>45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3.5" customHeight="1">
      <c r="A65" s="99">
        <v>63.0</v>
      </c>
      <c r="B65" s="100" t="s">
        <v>377</v>
      </c>
      <c r="C65" s="101" t="s">
        <v>45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3.5" customHeight="1">
      <c r="A66" s="99">
        <v>64.0</v>
      </c>
      <c r="B66" s="100" t="s">
        <v>377</v>
      </c>
      <c r="C66" s="101" t="s">
        <v>45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3.5" customHeight="1">
      <c r="A67" s="102">
        <v>65.0</v>
      </c>
      <c r="B67" s="103" t="s">
        <v>377</v>
      </c>
      <c r="C67" s="104" t="s">
        <v>45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3.5" customHeight="1">
      <c r="A68" s="2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3.5" customHeight="1">
      <c r="A69" s="2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3.5" customHeight="1">
      <c r="A70" s="2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3.5" customHeight="1">
      <c r="A71" s="2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3.5" customHeight="1">
      <c r="A72" s="2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3.5" customHeight="1">
      <c r="A73" s="2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3.5" customHeight="1">
      <c r="A74" s="2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3.5" customHeight="1">
      <c r="A75" s="2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3.5" customHeight="1">
      <c r="A76" s="2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3.5" customHeight="1">
      <c r="A77" s="2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3.5" customHeight="1">
      <c r="A78" s="2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3.5" customHeight="1">
      <c r="A79" s="2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3.5" customHeight="1">
      <c r="A80" s="2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3.5" customHeight="1">
      <c r="A81" s="2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3.5" customHeight="1">
      <c r="A82" s="2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3.5" customHeight="1">
      <c r="A83" s="2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3.5" customHeight="1">
      <c r="A84" s="2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3.5" customHeight="1">
      <c r="A85" s="2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3.5" customHeight="1">
      <c r="A86" s="2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3.5" customHeight="1">
      <c r="A87" s="2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3.5" customHeight="1">
      <c r="A88" s="2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3.5" customHeight="1">
      <c r="A89" s="2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3.5" customHeight="1">
      <c r="A90" s="2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3.5" customHeight="1">
      <c r="A91" s="2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3.5" customHeight="1">
      <c r="A92" s="2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3.5" customHeight="1">
      <c r="A93" s="2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3.5" customHeight="1">
      <c r="A94" s="2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3.5" customHeight="1">
      <c r="A95" s="2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3.5" customHeight="1">
      <c r="A96" s="2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3.5" customHeight="1">
      <c r="A97" s="2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3.5" customHeight="1">
      <c r="A98" s="2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3.5" customHeight="1">
      <c r="A99" s="2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3.5" customHeight="1">
      <c r="A100" s="2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3.5" customHeight="1">
      <c r="A101" s="2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3.5" customHeight="1">
      <c r="A102" s="2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3.5" customHeight="1">
      <c r="A103" s="2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3.5" customHeight="1">
      <c r="A104" s="2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3.5" customHeight="1">
      <c r="A105" s="2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3.5" customHeight="1">
      <c r="A106" s="2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3.5" customHeight="1">
      <c r="A107" s="2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3.5" customHeight="1">
      <c r="A108" s="2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3.5" customHeight="1">
      <c r="A109" s="2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3.5" customHeight="1">
      <c r="A110" s="2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3.5" customHeight="1">
      <c r="A111" s="2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3.5" customHeight="1">
      <c r="A112" s="2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3.5" customHeight="1">
      <c r="A113" s="2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3.5" customHeight="1">
      <c r="A114" s="2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3.5" customHeight="1">
      <c r="A115" s="2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3.5" customHeight="1">
      <c r="A116" s="2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3.5" customHeight="1">
      <c r="A117" s="2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3.5" customHeight="1">
      <c r="A118" s="2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3.5" customHeight="1">
      <c r="A119" s="2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3.5" customHeight="1">
      <c r="A120" s="2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3.5" customHeight="1">
      <c r="A121" s="2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3.5" customHeight="1">
      <c r="A122" s="2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3.5" customHeight="1">
      <c r="A123" s="2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3.5" customHeight="1">
      <c r="A124" s="2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3.5" customHeight="1">
      <c r="A125" s="2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3.5" customHeight="1">
      <c r="A126" s="2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3.5" customHeight="1">
      <c r="A127" s="2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3.5" customHeight="1">
      <c r="A128" s="2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3.5" customHeight="1">
      <c r="A129" s="2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3.5" customHeight="1">
      <c r="A130" s="2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3.5" customHeight="1">
      <c r="A131" s="2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3.5" customHeight="1">
      <c r="A132" s="2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3.5" customHeight="1">
      <c r="A133" s="2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3.5" customHeight="1">
      <c r="A134" s="2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3.5" customHeight="1">
      <c r="A135" s="2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3.5" customHeight="1">
      <c r="A136" s="2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3.5" customHeight="1">
      <c r="A137" s="2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3.5" customHeight="1">
      <c r="A138" s="2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3.5" customHeight="1">
      <c r="A139" s="2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3.5" customHeight="1">
      <c r="A140" s="2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3.5" customHeight="1">
      <c r="A141" s="2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3.5" customHeight="1">
      <c r="A142" s="2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3.5" customHeight="1">
      <c r="A143" s="2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3.5" customHeight="1">
      <c r="A144" s="2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3.5" customHeight="1">
      <c r="A145" s="2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3.5" customHeight="1">
      <c r="A146" s="2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3.5" customHeight="1">
      <c r="A147" s="2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3.5" customHeight="1">
      <c r="A148" s="2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3.5" customHeight="1">
      <c r="A149" s="2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3.5" customHeight="1">
      <c r="A150" s="2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3.5" customHeight="1">
      <c r="A151" s="2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3.5" customHeight="1">
      <c r="A152" s="2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3.5" customHeight="1">
      <c r="A153" s="2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3.5" customHeight="1">
      <c r="A154" s="2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3.5" customHeight="1">
      <c r="A155" s="2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3.5" customHeight="1">
      <c r="A156" s="2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3.5" customHeight="1">
      <c r="A157" s="2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3.5" customHeight="1">
      <c r="A158" s="2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3.5" customHeight="1">
      <c r="A159" s="2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3.5" customHeight="1">
      <c r="A160" s="2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3.5" customHeight="1">
      <c r="A161" s="2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3.5" customHeight="1">
      <c r="A162" s="2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3.5" customHeight="1">
      <c r="A163" s="2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3.5" customHeight="1">
      <c r="A164" s="2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3.5" customHeight="1">
      <c r="A165" s="2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3.5" customHeight="1">
      <c r="A166" s="2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3.5" customHeight="1">
      <c r="A167" s="2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3.5" customHeight="1">
      <c r="A168" s="2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3.5" customHeight="1">
      <c r="A169" s="2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3.5" customHeight="1">
      <c r="A170" s="2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3.5" customHeight="1">
      <c r="A171" s="2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3.5" customHeight="1">
      <c r="A172" s="2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3.5" customHeight="1">
      <c r="A173" s="2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3.5" customHeight="1">
      <c r="A174" s="2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3.5" customHeight="1">
      <c r="A175" s="2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3.5" customHeight="1">
      <c r="A176" s="2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3.5" customHeight="1">
      <c r="A177" s="2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3.5" customHeight="1">
      <c r="A178" s="2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3.5" customHeight="1">
      <c r="A179" s="2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3.5" customHeight="1">
      <c r="A180" s="2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3.5" customHeight="1">
      <c r="A181" s="2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3.5" customHeight="1">
      <c r="A182" s="2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3.5" customHeight="1">
      <c r="A183" s="2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3.5" customHeight="1">
      <c r="A184" s="2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3.5" customHeight="1">
      <c r="A185" s="2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3.5" customHeight="1">
      <c r="A186" s="2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3.5" customHeight="1">
      <c r="A187" s="2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3.5" customHeight="1">
      <c r="A188" s="2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3.5" customHeight="1">
      <c r="A189" s="2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3.5" customHeight="1">
      <c r="A190" s="2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3.5" customHeight="1">
      <c r="A191" s="2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3.5" customHeight="1">
      <c r="A192" s="2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3.5" customHeight="1">
      <c r="A193" s="2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3.5" customHeight="1">
      <c r="A194" s="2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3.5" customHeight="1">
      <c r="A195" s="2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3.5" customHeight="1">
      <c r="A196" s="2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3.5" customHeight="1">
      <c r="A197" s="2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3.5" customHeight="1">
      <c r="A198" s="2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3.5" customHeight="1">
      <c r="A199" s="2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3.5" customHeight="1">
      <c r="A200" s="2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3.5" customHeight="1">
      <c r="A201" s="2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3.5" customHeight="1">
      <c r="A202" s="2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3.5" customHeight="1">
      <c r="A203" s="2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3.5" customHeight="1">
      <c r="A204" s="2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3.5" customHeight="1">
      <c r="A205" s="2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3.5" customHeight="1">
      <c r="A206" s="2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3.5" customHeight="1">
      <c r="A207" s="2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3.5" customHeight="1">
      <c r="A208" s="2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3.5" customHeight="1">
      <c r="A209" s="2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3.5" customHeight="1">
      <c r="A210" s="2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3.5" customHeight="1">
      <c r="A211" s="2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3.5" customHeight="1">
      <c r="A212" s="2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3.5" customHeight="1">
      <c r="A213" s="2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3.5" customHeight="1">
      <c r="A214" s="2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3.5" customHeight="1">
      <c r="A215" s="2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3.5" customHeight="1">
      <c r="A216" s="2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3.5" customHeight="1">
      <c r="A217" s="2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3.5" customHeight="1">
      <c r="A218" s="2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3.5" customHeight="1">
      <c r="A219" s="2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3.5" customHeight="1">
      <c r="A220" s="2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3.5" customHeight="1">
      <c r="A221" s="2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3.5" customHeight="1">
      <c r="A222" s="2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3.5" customHeight="1">
      <c r="A223" s="2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3.5" customHeight="1">
      <c r="A224" s="2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3.5" customHeight="1">
      <c r="A225" s="2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3.5" customHeight="1">
      <c r="A226" s="2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3.5" customHeight="1">
      <c r="A227" s="2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3.5" customHeight="1">
      <c r="A228" s="2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3.5" customHeight="1">
      <c r="A229" s="2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3.5" customHeight="1">
      <c r="A230" s="2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3.5" customHeight="1">
      <c r="A231" s="2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3.5" customHeight="1">
      <c r="A232" s="2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3.5" customHeight="1">
      <c r="A233" s="2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3.5" customHeight="1">
      <c r="A234" s="2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3.5" customHeight="1">
      <c r="A235" s="2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3.5" customHeight="1">
      <c r="A236" s="2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3.5" customHeight="1">
      <c r="A237" s="2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3.5" customHeight="1">
      <c r="A238" s="2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3.5" customHeight="1">
      <c r="A239" s="2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3.5" customHeight="1">
      <c r="A240" s="2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3.5" customHeight="1">
      <c r="A241" s="2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3.5" customHeight="1">
      <c r="A242" s="2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3.5" customHeight="1">
      <c r="A243" s="2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3.5" customHeight="1">
      <c r="A244" s="2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3.5" customHeight="1">
      <c r="A245" s="2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3.5" customHeight="1">
      <c r="A246" s="2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3.5" customHeight="1">
      <c r="A247" s="2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3.5" customHeight="1">
      <c r="A248" s="2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3.5" customHeight="1">
      <c r="A249" s="2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3.5" customHeight="1">
      <c r="A250" s="2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3.5" customHeight="1">
      <c r="A251" s="2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3.5" customHeight="1">
      <c r="A252" s="2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3.5" customHeight="1">
      <c r="A253" s="2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3.5" customHeight="1">
      <c r="A254" s="2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3.5" customHeight="1">
      <c r="A255" s="2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3.5" customHeight="1">
      <c r="A256" s="2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3.5" customHeight="1">
      <c r="A257" s="2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3.5" customHeight="1">
      <c r="A258" s="2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3.5" customHeight="1">
      <c r="A259" s="2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3.5" customHeight="1">
      <c r="A260" s="2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3.5" customHeight="1">
      <c r="A261" s="2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3.5" customHeight="1">
      <c r="A262" s="2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3.5" customHeight="1">
      <c r="A263" s="2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3.5" customHeight="1">
      <c r="A264" s="2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3.5" customHeight="1">
      <c r="A265" s="2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3.5" customHeight="1">
      <c r="A266" s="2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3.5" customHeight="1">
      <c r="A267" s="2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2" max="2" width="15.57"/>
    <col customWidth="1" min="3" max="3" width="12.57"/>
    <col customWidth="1" min="4" max="4" width="6.0"/>
    <col customWidth="1" min="5" max="38" width="5.0"/>
    <col customWidth="1" min="39" max="39" width="9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2" max="2" width="15.57"/>
    <col customWidth="1" min="3" max="3" width="12.57"/>
    <col customWidth="1" min="4" max="4" width="6.0"/>
    <col customWidth="1" min="5" max="38" width="5.0"/>
    <col customWidth="1" min="39" max="39" width="9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24.14"/>
    <col customWidth="1" min="3" max="3" width="8.0"/>
    <col customWidth="1" min="4" max="4" width="9.29"/>
    <col customWidth="1" min="5" max="5" width="8.0"/>
    <col customWidth="1" min="6" max="6" width="11.29"/>
    <col customWidth="1" min="7" max="7" width="8.0"/>
    <col customWidth="1" min="8" max="8" width="10.29"/>
    <col customWidth="1" hidden="1" min="9" max="9" width="9.29"/>
    <col customWidth="1" min="10" max="10" width="26.86"/>
    <col customWidth="1" min="11" max="11" width="14.71"/>
    <col customWidth="1" min="12" max="17" width="9.0"/>
    <col customWidth="1" min="18" max="18" width="9.29"/>
    <col customWidth="1" min="19" max="19" width="21.0"/>
    <col customWidth="1" min="20" max="20" width="11.0"/>
    <col customWidth="1" min="21" max="22" width="9.0"/>
    <col customWidth="1" min="23" max="23" width="12.57"/>
    <col customWidth="1" min="24" max="28" width="9.0"/>
    <col customWidth="1" min="29" max="29" width="9.57"/>
    <col customWidth="1" min="30" max="30" width="8.14"/>
  </cols>
  <sheetData>
    <row r="1">
      <c r="A1" s="107" t="s">
        <v>81</v>
      </c>
      <c r="B1" s="108" t="s">
        <v>82</v>
      </c>
      <c r="C1" s="109" t="s">
        <v>83</v>
      </c>
      <c r="D1" s="109" t="s">
        <v>84</v>
      </c>
      <c r="E1" s="109" t="s">
        <v>85</v>
      </c>
      <c r="F1" s="109" t="s">
        <v>86</v>
      </c>
      <c r="G1" s="109" t="s">
        <v>87</v>
      </c>
      <c r="H1" s="109" t="s">
        <v>88</v>
      </c>
      <c r="I1" s="109" t="s">
        <v>89</v>
      </c>
      <c r="J1" s="110" t="s">
        <v>90</v>
      </c>
      <c r="K1" s="110" t="s">
        <v>91</v>
      </c>
      <c r="L1" s="109" t="s">
        <v>92</v>
      </c>
      <c r="M1" s="109" t="s">
        <v>93</v>
      </c>
      <c r="N1" s="109" t="s">
        <v>94</v>
      </c>
      <c r="O1" s="109" t="s">
        <v>95</v>
      </c>
      <c r="P1" s="109" t="s">
        <v>96</v>
      </c>
      <c r="Q1" s="109" t="s">
        <v>97</v>
      </c>
      <c r="R1" s="109" t="s">
        <v>98</v>
      </c>
      <c r="S1" s="109" t="s">
        <v>99</v>
      </c>
      <c r="T1" s="109" t="s">
        <v>100</v>
      </c>
      <c r="U1" s="109" t="s">
        <v>101</v>
      </c>
      <c r="V1" s="109" t="s">
        <v>102</v>
      </c>
      <c r="W1" s="109" t="s">
        <v>103</v>
      </c>
      <c r="X1" s="109" t="s">
        <v>104</v>
      </c>
      <c r="Y1" s="111" t="s">
        <v>37</v>
      </c>
      <c r="Z1" s="112" t="s">
        <v>39</v>
      </c>
      <c r="AA1" s="112" t="s">
        <v>41</v>
      </c>
      <c r="AB1" s="109" t="s">
        <v>43</v>
      </c>
      <c r="AC1" s="113" t="s">
        <v>46</v>
      </c>
      <c r="AD1" s="114" t="s">
        <v>418</v>
      </c>
    </row>
    <row r="2">
      <c r="A2" s="115">
        <v>12.0</v>
      </c>
      <c r="B2" s="116" t="s">
        <v>419</v>
      </c>
      <c r="C2" s="117" t="s">
        <v>217</v>
      </c>
      <c r="D2" s="117" t="s">
        <v>218</v>
      </c>
      <c r="E2" s="118"/>
      <c r="F2" s="117" t="s">
        <v>219</v>
      </c>
      <c r="G2" s="118"/>
      <c r="H2" s="119">
        <v>28412.0</v>
      </c>
      <c r="I2" s="117" t="s">
        <v>138</v>
      </c>
      <c r="J2" s="120" t="s">
        <v>420</v>
      </c>
      <c r="K2" s="120" t="s">
        <v>421</v>
      </c>
      <c r="L2" s="117">
        <v>181.0</v>
      </c>
      <c r="M2" s="121">
        <v>100.7</v>
      </c>
      <c r="N2" s="117" t="s">
        <v>153</v>
      </c>
      <c r="O2" s="117" t="s">
        <v>210</v>
      </c>
      <c r="P2" s="117" t="s">
        <v>155</v>
      </c>
      <c r="Q2" s="117" t="s">
        <v>142</v>
      </c>
      <c r="R2" s="117" t="s">
        <v>166</v>
      </c>
      <c r="S2" s="117" t="s">
        <v>220</v>
      </c>
      <c r="T2" s="117" t="s">
        <v>202</v>
      </c>
      <c r="U2" s="117" t="s">
        <v>146</v>
      </c>
      <c r="V2" s="117" t="s">
        <v>147</v>
      </c>
      <c r="W2" s="117" t="s">
        <v>206</v>
      </c>
      <c r="X2" s="117" t="s">
        <v>207</v>
      </c>
      <c r="Y2" s="121">
        <v>71.2598425196851</v>
      </c>
      <c r="Z2" s="122">
        <v>222.005498020172</v>
      </c>
      <c r="AA2" s="123">
        <v>31.0</v>
      </c>
      <c r="AB2" s="117" t="s">
        <v>45</v>
      </c>
      <c r="AC2" s="124" t="s">
        <v>48</v>
      </c>
      <c r="AD2" s="124">
        <f t="shared" ref="AD2:AD26" si="1">YEAR(H2)</f>
        <v>1977</v>
      </c>
    </row>
    <row r="3">
      <c r="A3" s="125">
        <v>23.0</v>
      </c>
      <c r="B3" s="126" t="s">
        <v>422</v>
      </c>
      <c r="C3" s="127" t="s">
        <v>178</v>
      </c>
      <c r="D3" s="127" t="s">
        <v>269</v>
      </c>
      <c r="E3" s="128"/>
      <c r="F3" s="127" t="s">
        <v>270</v>
      </c>
      <c r="G3" s="128"/>
      <c r="H3" s="129">
        <v>20437.0</v>
      </c>
      <c r="I3" s="127" t="s">
        <v>190</v>
      </c>
      <c r="J3" s="130" t="s">
        <v>423</v>
      </c>
      <c r="K3" s="130" t="s">
        <v>421</v>
      </c>
      <c r="L3" s="127">
        <v>164.0</v>
      </c>
      <c r="M3" s="131">
        <v>66.8</v>
      </c>
      <c r="N3" s="127" t="s">
        <v>182</v>
      </c>
      <c r="O3" s="127" t="s">
        <v>210</v>
      </c>
      <c r="P3" s="127" t="s">
        <v>184</v>
      </c>
      <c r="Q3" s="127" t="s">
        <v>200</v>
      </c>
      <c r="R3" s="127" t="s">
        <v>166</v>
      </c>
      <c r="S3" s="127" t="s">
        <v>271</v>
      </c>
      <c r="T3" s="127" t="s">
        <v>196</v>
      </c>
      <c r="U3" s="127" t="s">
        <v>146</v>
      </c>
      <c r="V3" s="127" t="s">
        <v>147</v>
      </c>
      <c r="W3" s="127" t="s">
        <v>255</v>
      </c>
      <c r="X3" s="127" t="s">
        <v>256</v>
      </c>
      <c r="Y3" s="131">
        <v>64.5669291338583</v>
      </c>
      <c r="Z3" s="132">
        <v>147.268791139499</v>
      </c>
      <c r="AA3" s="133">
        <v>25.0</v>
      </c>
      <c r="AB3" s="127" t="s">
        <v>376</v>
      </c>
      <c r="AC3" s="134" t="s">
        <v>424</v>
      </c>
      <c r="AD3" s="134">
        <f t="shared" si="1"/>
        <v>1955</v>
      </c>
    </row>
    <row r="4">
      <c r="A4" s="115">
        <v>9.0</v>
      </c>
      <c r="B4" s="116" t="s">
        <v>425</v>
      </c>
      <c r="C4" s="117" t="s">
        <v>134</v>
      </c>
      <c r="D4" s="117" t="s">
        <v>203</v>
      </c>
      <c r="E4" s="118"/>
      <c r="F4" s="117" t="s">
        <v>204</v>
      </c>
      <c r="G4" s="118"/>
      <c r="H4" s="119">
        <v>25965.0</v>
      </c>
      <c r="I4" s="117" t="s">
        <v>152</v>
      </c>
      <c r="J4" s="120" t="s">
        <v>426</v>
      </c>
      <c r="K4" s="120" t="s">
        <v>421</v>
      </c>
      <c r="L4" s="117">
        <v>167.0</v>
      </c>
      <c r="M4" s="121">
        <v>65.3</v>
      </c>
      <c r="N4" s="117" t="s">
        <v>182</v>
      </c>
      <c r="O4" s="117" t="s">
        <v>199</v>
      </c>
      <c r="P4" s="117" t="s">
        <v>184</v>
      </c>
      <c r="Q4" s="117" t="s">
        <v>156</v>
      </c>
      <c r="R4" s="117" t="s">
        <v>143</v>
      </c>
      <c r="S4" s="117" t="s">
        <v>205</v>
      </c>
      <c r="T4" s="117" t="s">
        <v>145</v>
      </c>
      <c r="U4" s="117" t="s">
        <v>146</v>
      </c>
      <c r="V4" s="117" t="s">
        <v>147</v>
      </c>
      <c r="W4" s="117" t="s">
        <v>206</v>
      </c>
      <c r="X4" s="117" t="s">
        <v>207</v>
      </c>
      <c r="Y4" s="121">
        <v>65.748031496063</v>
      </c>
      <c r="Z4" s="122">
        <v>143.961857206725</v>
      </c>
      <c r="AA4" s="123">
        <v>23.0</v>
      </c>
      <c r="AB4" s="117" t="s">
        <v>374</v>
      </c>
      <c r="AC4" s="124" t="s">
        <v>427</v>
      </c>
      <c r="AD4" s="124">
        <f t="shared" si="1"/>
        <v>1971</v>
      </c>
    </row>
    <row r="5">
      <c r="A5" s="125">
        <v>48.0</v>
      </c>
      <c r="B5" s="126" t="s">
        <v>428</v>
      </c>
      <c r="C5" s="127" t="s">
        <v>356</v>
      </c>
      <c r="D5" s="127" t="s">
        <v>357</v>
      </c>
      <c r="E5" s="128"/>
      <c r="F5" s="127" t="s">
        <v>358</v>
      </c>
      <c r="G5" s="128"/>
      <c r="H5" s="129">
        <v>35567.0</v>
      </c>
      <c r="I5" s="127" t="s">
        <v>175</v>
      </c>
      <c r="J5" s="130" t="s">
        <v>429</v>
      </c>
      <c r="K5" s="130" t="s">
        <v>430</v>
      </c>
      <c r="L5" s="127">
        <v>158.0</v>
      </c>
      <c r="M5" s="131">
        <v>50.0</v>
      </c>
      <c r="N5" s="127" t="s">
        <v>164</v>
      </c>
      <c r="O5" s="127" t="s">
        <v>210</v>
      </c>
      <c r="P5" s="127" t="s">
        <v>165</v>
      </c>
      <c r="Q5" s="127" t="s">
        <v>153</v>
      </c>
      <c r="R5" s="127" t="s">
        <v>166</v>
      </c>
      <c r="S5" s="127" t="s">
        <v>167</v>
      </c>
      <c r="T5" s="127" t="s">
        <v>261</v>
      </c>
      <c r="U5" s="127" t="s">
        <v>146</v>
      </c>
      <c r="V5" s="127" t="s">
        <v>359</v>
      </c>
      <c r="W5" s="127" t="s">
        <v>360</v>
      </c>
      <c r="X5" s="127" t="s">
        <v>361</v>
      </c>
      <c r="Y5" s="131">
        <v>62.2047244094489</v>
      </c>
      <c r="Z5" s="132">
        <v>110.231131092439</v>
      </c>
      <c r="AA5" s="133">
        <v>20.0</v>
      </c>
      <c r="AB5" s="127" t="s">
        <v>374</v>
      </c>
      <c r="AC5" s="134" t="s">
        <v>427</v>
      </c>
      <c r="AD5" s="134">
        <f t="shared" si="1"/>
        <v>1997</v>
      </c>
    </row>
    <row r="6">
      <c r="A6" s="115">
        <v>13.0</v>
      </c>
      <c r="B6" s="116" t="s">
        <v>431</v>
      </c>
      <c r="C6" s="117" t="s">
        <v>134</v>
      </c>
      <c r="D6" s="117" t="s">
        <v>221</v>
      </c>
      <c r="E6" s="118"/>
      <c r="F6" s="117" t="s">
        <v>222</v>
      </c>
      <c r="G6" s="118"/>
      <c r="H6" s="119">
        <v>28168.0</v>
      </c>
      <c r="I6" s="117" t="s">
        <v>152</v>
      </c>
      <c r="J6" s="120" t="s">
        <v>432</v>
      </c>
      <c r="K6" s="120" t="s">
        <v>421</v>
      </c>
      <c r="L6" s="117">
        <v>183.0</v>
      </c>
      <c r="M6" s="121">
        <v>70.9</v>
      </c>
      <c r="N6" s="117" t="s">
        <v>139</v>
      </c>
      <c r="O6" s="117" t="s">
        <v>140</v>
      </c>
      <c r="P6" s="117" t="s">
        <v>141</v>
      </c>
      <c r="Q6" s="117" t="s">
        <v>156</v>
      </c>
      <c r="R6" s="117" t="s">
        <v>166</v>
      </c>
      <c r="S6" s="117" t="s">
        <v>223</v>
      </c>
      <c r="T6" s="117" t="s">
        <v>224</v>
      </c>
      <c r="U6" s="117" t="s">
        <v>146</v>
      </c>
      <c r="V6" s="117" t="s">
        <v>147</v>
      </c>
      <c r="W6" s="117" t="s">
        <v>206</v>
      </c>
      <c r="X6" s="117" t="s">
        <v>207</v>
      </c>
      <c r="Y6" s="121">
        <v>72.0472440944882</v>
      </c>
      <c r="Z6" s="122">
        <v>156.307743889079</v>
      </c>
      <c r="AA6" s="123">
        <v>21.0</v>
      </c>
      <c r="AB6" s="117" t="s">
        <v>374</v>
      </c>
      <c r="AC6" s="124" t="s">
        <v>427</v>
      </c>
      <c r="AD6" s="124">
        <f t="shared" si="1"/>
        <v>1977</v>
      </c>
    </row>
    <row r="7">
      <c r="A7" s="125">
        <v>15.0</v>
      </c>
      <c r="B7" s="126" t="s">
        <v>433</v>
      </c>
      <c r="C7" s="127" t="s">
        <v>236</v>
      </c>
      <c r="D7" s="127" t="s">
        <v>237</v>
      </c>
      <c r="E7" s="128"/>
      <c r="F7" s="127" t="s">
        <v>238</v>
      </c>
      <c r="G7" s="128"/>
      <c r="H7" s="129">
        <v>23804.0</v>
      </c>
      <c r="I7" s="127" t="s">
        <v>239</v>
      </c>
      <c r="J7" s="130" t="s">
        <v>429</v>
      </c>
      <c r="K7" s="130" t="s">
        <v>434</v>
      </c>
      <c r="L7" s="127">
        <v>156.0</v>
      </c>
      <c r="M7" s="131">
        <v>105.3</v>
      </c>
      <c r="N7" s="127" t="s">
        <v>229</v>
      </c>
      <c r="O7" s="127" t="s">
        <v>210</v>
      </c>
      <c r="P7" s="127" t="s">
        <v>230</v>
      </c>
      <c r="Q7" s="127" t="s">
        <v>200</v>
      </c>
      <c r="R7" s="127" t="s">
        <v>143</v>
      </c>
      <c r="S7" s="127" t="s">
        <v>240</v>
      </c>
      <c r="T7" s="127" t="s">
        <v>186</v>
      </c>
      <c r="U7" s="127" t="s">
        <v>146</v>
      </c>
      <c r="V7" s="127" t="s">
        <v>233</v>
      </c>
      <c r="W7" s="127" t="s">
        <v>234</v>
      </c>
      <c r="X7" s="127" t="s">
        <v>235</v>
      </c>
      <c r="Y7" s="131">
        <v>61.4173228346457</v>
      </c>
      <c r="Z7" s="132">
        <v>232.146762080677</v>
      </c>
      <c r="AA7" s="133">
        <v>43.0</v>
      </c>
      <c r="AB7" s="127" t="s">
        <v>45</v>
      </c>
      <c r="AC7" s="134" t="s">
        <v>48</v>
      </c>
      <c r="AD7" s="134">
        <f t="shared" si="1"/>
        <v>1965</v>
      </c>
    </row>
    <row r="8">
      <c r="A8" s="115">
        <v>26.0</v>
      </c>
      <c r="B8" s="116" t="s">
        <v>435</v>
      </c>
      <c r="C8" s="117" t="s">
        <v>134</v>
      </c>
      <c r="D8" s="117" t="s">
        <v>277</v>
      </c>
      <c r="E8" s="118"/>
      <c r="F8" s="117" t="s">
        <v>278</v>
      </c>
      <c r="G8" s="118"/>
      <c r="H8" s="119">
        <v>28570.0</v>
      </c>
      <c r="I8" s="117" t="s">
        <v>267</v>
      </c>
      <c r="J8" s="120" t="s">
        <v>436</v>
      </c>
      <c r="K8" s="120" t="s">
        <v>421</v>
      </c>
      <c r="L8" s="117">
        <v>201.0</v>
      </c>
      <c r="M8" s="121">
        <v>85.9</v>
      </c>
      <c r="N8" s="117" t="s">
        <v>182</v>
      </c>
      <c r="O8" s="117" t="s">
        <v>279</v>
      </c>
      <c r="P8" s="117" t="s">
        <v>184</v>
      </c>
      <c r="Q8" s="117" t="s">
        <v>156</v>
      </c>
      <c r="R8" s="117" t="s">
        <v>143</v>
      </c>
      <c r="S8" s="117" t="s">
        <v>144</v>
      </c>
      <c r="T8" s="117" t="s">
        <v>177</v>
      </c>
      <c r="U8" s="117" t="s">
        <v>146</v>
      </c>
      <c r="V8" s="117" t="s">
        <v>147</v>
      </c>
      <c r="W8" s="117" t="s">
        <v>255</v>
      </c>
      <c r="X8" s="117" t="s">
        <v>256</v>
      </c>
      <c r="Y8" s="121">
        <v>79.1338582677166</v>
      </c>
      <c r="Z8" s="122">
        <v>189.37708321681</v>
      </c>
      <c r="AA8" s="123">
        <v>21.0</v>
      </c>
      <c r="AB8" s="117" t="s">
        <v>374</v>
      </c>
      <c r="AC8" s="124" t="s">
        <v>427</v>
      </c>
      <c r="AD8" s="124">
        <f t="shared" si="1"/>
        <v>1978</v>
      </c>
    </row>
    <row r="9">
      <c r="A9" s="125">
        <v>47.0</v>
      </c>
      <c r="B9" s="126" t="s">
        <v>437</v>
      </c>
      <c r="C9" s="127" t="s">
        <v>352</v>
      </c>
      <c r="D9" s="127" t="s">
        <v>353</v>
      </c>
      <c r="E9" s="128"/>
      <c r="F9" s="127" t="s">
        <v>354</v>
      </c>
      <c r="G9" s="128"/>
      <c r="H9" s="129">
        <v>24936.0</v>
      </c>
      <c r="I9" s="127" t="s">
        <v>267</v>
      </c>
      <c r="J9" s="130" t="s">
        <v>429</v>
      </c>
      <c r="K9" s="130" t="s">
        <v>438</v>
      </c>
      <c r="L9" s="127">
        <v>184.0</v>
      </c>
      <c r="M9" s="131">
        <v>61.8</v>
      </c>
      <c r="N9" s="127" t="s">
        <v>229</v>
      </c>
      <c r="O9" s="127" t="s">
        <v>154</v>
      </c>
      <c r="P9" s="127" t="s">
        <v>230</v>
      </c>
      <c r="Q9" s="127" t="s">
        <v>153</v>
      </c>
      <c r="R9" s="127" t="s">
        <v>166</v>
      </c>
      <c r="S9" s="127" t="s">
        <v>271</v>
      </c>
      <c r="T9" s="127" t="s">
        <v>355</v>
      </c>
      <c r="U9" s="127" t="s">
        <v>146</v>
      </c>
      <c r="V9" s="127" t="s">
        <v>345</v>
      </c>
      <c r="W9" s="127" t="s">
        <v>346</v>
      </c>
      <c r="X9" s="127" t="s">
        <v>347</v>
      </c>
      <c r="Y9" s="131">
        <v>72.4409448818898</v>
      </c>
      <c r="Z9" s="132">
        <v>136.245678030255</v>
      </c>
      <c r="AA9" s="133">
        <v>18.0</v>
      </c>
      <c r="AB9" s="127" t="s">
        <v>372</v>
      </c>
      <c r="AC9" s="134" t="s">
        <v>439</v>
      </c>
      <c r="AD9" s="134">
        <f t="shared" si="1"/>
        <v>1968</v>
      </c>
    </row>
    <row r="10">
      <c r="A10" s="115">
        <v>29.0</v>
      </c>
      <c r="B10" s="116" t="s">
        <v>440</v>
      </c>
      <c r="C10" s="117" t="s">
        <v>236</v>
      </c>
      <c r="D10" s="117" t="s">
        <v>288</v>
      </c>
      <c r="E10" s="118"/>
      <c r="F10" s="117" t="s">
        <v>289</v>
      </c>
      <c r="G10" s="117" t="s">
        <v>290</v>
      </c>
      <c r="H10" s="119">
        <v>34361.0</v>
      </c>
      <c r="I10" s="117" t="s">
        <v>152</v>
      </c>
      <c r="J10" s="120" t="s">
        <v>429</v>
      </c>
      <c r="K10" s="120" t="s">
        <v>441</v>
      </c>
      <c r="L10" s="117">
        <v>206.0</v>
      </c>
      <c r="M10" s="121">
        <v>52.2</v>
      </c>
      <c r="N10" s="117" t="s">
        <v>182</v>
      </c>
      <c r="O10" s="117" t="s">
        <v>210</v>
      </c>
      <c r="P10" s="117" t="s">
        <v>184</v>
      </c>
      <c r="Q10" s="117" t="s">
        <v>156</v>
      </c>
      <c r="R10" s="117" t="s">
        <v>166</v>
      </c>
      <c r="S10" s="117" t="s">
        <v>195</v>
      </c>
      <c r="T10" s="117" t="s">
        <v>232</v>
      </c>
      <c r="U10" s="117" t="s">
        <v>146</v>
      </c>
      <c r="V10" s="117" t="s">
        <v>233</v>
      </c>
      <c r="W10" s="117" t="s">
        <v>283</v>
      </c>
      <c r="X10" s="117" t="s">
        <v>284</v>
      </c>
      <c r="Y10" s="121">
        <v>81.1023622047245</v>
      </c>
      <c r="Z10" s="122">
        <v>115.081300860506</v>
      </c>
      <c r="AA10" s="123">
        <v>12.0</v>
      </c>
      <c r="AB10" s="117" t="s">
        <v>372</v>
      </c>
      <c r="AC10" s="124" t="s">
        <v>439</v>
      </c>
      <c r="AD10" s="124">
        <f t="shared" si="1"/>
        <v>1994</v>
      </c>
    </row>
    <row r="11">
      <c r="A11" s="125">
        <v>19.0</v>
      </c>
      <c r="B11" s="126" t="s">
        <v>442</v>
      </c>
      <c r="C11" s="127" t="s">
        <v>178</v>
      </c>
      <c r="D11" s="127" t="s">
        <v>251</v>
      </c>
      <c r="E11" s="128"/>
      <c r="F11" s="127" t="s">
        <v>252</v>
      </c>
      <c r="G11" s="127" t="s">
        <v>137</v>
      </c>
      <c r="H11" s="129">
        <v>28262.0</v>
      </c>
      <c r="I11" s="127" t="s">
        <v>175</v>
      </c>
      <c r="J11" s="130" t="s">
        <v>443</v>
      </c>
      <c r="K11" s="130" t="s">
        <v>421</v>
      </c>
      <c r="L11" s="127">
        <v>155.0</v>
      </c>
      <c r="M11" s="131">
        <v>70.3</v>
      </c>
      <c r="N11" s="127" t="s">
        <v>182</v>
      </c>
      <c r="O11" s="127" t="s">
        <v>199</v>
      </c>
      <c r="P11" s="127" t="s">
        <v>184</v>
      </c>
      <c r="Q11" s="127" t="s">
        <v>156</v>
      </c>
      <c r="R11" s="127" t="s">
        <v>143</v>
      </c>
      <c r="S11" s="127" t="s">
        <v>253</v>
      </c>
      <c r="T11" s="127" t="s">
        <v>254</v>
      </c>
      <c r="U11" s="127" t="s">
        <v>146</v>
      </c>
      <c r="V11" s="127" t="s">
        <v>147</v>
      </c>
      <c r="W11" s="127" t="s">
        <v>255</v>
      </c>
      <c r="X11" s="127" t="s">
        <v>256</v>
      </c>
      <c r="Y11" s="131">
        <v>61.0236220472441</v>
      </c>
      <c r="Z11" s="132">
        <v>154.984970315969</v>
      </c>
      <c r="AA11" s="133">
        <v>29.0</v>
      </c>
      <c r="AB11" s="127" t="s">
        <v>376</v>
      </c>
      <c r="AC11" s="134" t="s">
        <v>424</v>
      </c>
      <c r="AD11" s="134">
        <f t="shared" si="1"/>
        <v>1977</v>
      </c>
    </row>
    <row r="12">
      <c r="A12" s="115">
        <v>45.0</v>
      </c>
      <c r="B12" s="116" t="s">
        <v>444</v>
      </c>
      <c r="C12" s="117" t="s">
        <v>340</v>
      </c>
      <c r="D12" s="117" t="s">
        <v>341</v>
      </c>
      <c r="E12" s="118"/>
      <c r="F12" s="117" t="s">
        <v>342</v>
      </c>
      <c r="G12" s="118"/>
      <c r="H12" s="119">
        <v>22044.0</v>
      </c>
      <c r="I12" s="117" t="s">
        <v>175</v>
      </c>
      <c r="J12" s="120" t="s">
        <v>429</v>
      </c>
      <c r="K12" s="120" t="s">
        <v>445</v>
      </c>
      <c r="L12" s="117">
        <v>160.0</v>
      </c>
      <c r="M12" s="121">
        <v>63.8</v>
      </c>
      <c r="N12" s="117" t="s">
        <v>182</v>
      </c>
      <c r="O12" s="117" t="s">
        <v>210</v>
      </c>
      <c r="P12" s="117" t="s">
        <v>184</v>
      </c>
      <c r="Q12" s="117" t="s">
        <v>153</v>
      </c>
      <c r="R12" s="117" t="s">
        <v>143</v>
      </c>
      <c r="S12" s="117" t="s">
        <v>343</v>
      </c>
      <c r="T12" s="117" t="s">
        <v>344</v>
      </c>
      <c r="U12" s="117" t="s">
        <v>146</v>
      </c>
      <c r="V12" s="117" t="s">
        <v>345</v>
      </c>
      <c r="W12" s="117" t="s">
        <v>346</v>
      </c>
      <c r="X12" s="117" t="s">
        <v>347</v>
      </c>
      <c r="Y12" s="121">
        <v>62.992125984252</v>
      </c>
      <c r="Z12" s="122">
        <v>140.654923273952</v>
      </c>
      <c r="AA12" s="123">
        <v>25.0</v>
      </c>
      <c r="AB12" s="117" t="s">
        <v>376</v>
      </c>
      <c r="AC12" s="124" t="s">
        <v>424</v>
      </c>
      <c r="AD12" s="124">
        <f t="shared" si="1"/>
        <v>1960</v>
      </c>
    </row>
    <row r="13">
      <c r="A13" s="125">
        <v>22.0</v>
      </c>
      <c r="B13" s="126" t="s">
        <v>446</v>
      </c>
      <c r="C13" s="127" t="s">
        <v>178</v>
      </c>
      <c r="D13" s="127" t="s">
        <v>265</v>
      </c>
      <c r="E13" s="128"/>
      <c r="F13" s="127" t="s">
        <v>266</v>
      </c>
      <c r="G13" s="128"/>
      <c r="H13" s="129">
        <v>23483.0</v>
      </c>
      <c r="I13" s="127" t="s">
        <v>267</v>
      </c>
      <c r="J13" s="130" t="s">
        <v>447</v>
      </c>
      <c r="K13" s="130" t="s">
        <v>421</v>
      </c>
      <c r="L13" s="127">
        <v>193.0</v>
      </c>
      <c r="M13" s="131">
        <v>84.3</v>
      </c>
      <c r="N13" s="127" t="s">
        <v>139</v>
      </c>
      <c r="O13" s="127" t="s">
        <v>199</v>
      </c>
      <c r="P13" s="127" t="s">
        <v>141</v>
      </c>
      <c r="Q13" s="127" t="s">
        <v>142</v>
      </c>
      <c r="R13" s="127" t="s">
        <v>166</v>
      </c>
      <c r="S13" s="127" t="s">
        <v>268</v>
      </c>
      <c r="T13" s="127" t="s">
        <v>158</v>
      </c>
      <c r="U13" s="127" t="s">
        <v>146</v>
      </c>
      <c r="V13" s="127" t="s">
        <v>147</v>
      </c>
      <c r="W13" s="127" t="s">
        <v>255</v>
      </c>
      <c r="X13" s="127" t="s">
        <v>256</v>
      </c>
      <c r="Y13" s="131">
        <v>75.984251968504</v>
      </c>
      <c r="Z13" s="132">
        <v>185.849687021852</v>
      </c>
      <c r="AA13" s="133">
        <v>23.0</v>
      </c>
      <c r="AB13" s="127" t="s">
        <v>374</v>
      </c>
      <c r="AC13" s="134" t="s">
        <v>427</v>
      </c>
      <c r="AD13" s="134">
        <f t="shared" si="1"/>
        <v>1964</v>
      </c>
    </row>
    <row r="14">
      <c r="A14" s="115">
        <v>41.0</v>
      </c>
      <c r="B14" s="116" t="s">
        <v>448</v>
      </c>
      <c r="C14" s="117" t="s">
        <v>328</v>
      </c>
      <c r="D14" s="117" t="s">
        <v>329</v>
      </c>
      <c r="E14" s="118"/>
      <c r="F14" s="117" t="s">
        <v>330</v>
      </c>
      <c r="G14" s="118"/>
      <c r="H14" s="119">
        <v>27076.0</v>
      </c>
      <c r="I14" s="117" t="s">
        <v>152</v>
      </c>
      <c r="J14" s="120" t="s">
        <v>429</v>
      </c>
      <c r="K14" s="120" t="s">
        <v>449</v>
      </c>
      <c r="L14" s="117">
        <v>154.0</v>
      </c>
      <c r="M14" s="121">
        <v>51.9</v>
      </c>
      <c r="N14" s="117" t="s">
        <v>164</v>
      </c>
      <c r="O14" s="117" t="s">
        <v>154</v>
      </c>
      <c r="P14" s="117" t="s">
        <v>165</v>
      </c>
      <c r="Q14" s="117" t="s">
        <v>200</v>
      </c>
      <c r="R14" s="117" t="s">
        <v>166</v>
      </c>
      <c r="S14" s="117" t="s">
        <v>331</v>
      </c>
      <c r="T14" s="117" t="s">
        <v>254</v>
      </c>
      <c r="U14" s="117" t="s">
        <v>146</v>
      </c>
      <c r="V14" s="117" t="s">
        <v>322</v>
      </c>
      <c r="W14" s="117" t="s">
        <v>323</v>
      </c>
      <c r="X14" s="117" t="s">
        <v>324</v>
      </c>
      <c r="Y14" s="121">
        <v>60.6299212598426</v>
      </c>
      <c r="Z14" s="122">
        <v>114.419914073952</v>
      </c>
      <c r="AA14" s="123">
        <v>22.0</v>
      </c>
      <c r="AB14" s="117" t="s">
        <v>374</v>
      </c>
      <c r="AC14" s="124" t="s">
        <v>427</v>
      </c>
      <c r="AD14" s="124">
        <f t="shared" si="1"/>
        <v>1974</v>
      </c>
    </row>
    <row r="15">
      <c r="A15" s="125">
        <v>30.0</v>
      </c>
      <c r="B15" s="126" t="s">
        <v>450</v>
      </c>
      <c r="C15" s="127" t="s">
        <v>291</v>
      </c>
      <c r="D15" s="127" t="s">
        <v>292</v>
      </c>
      <c r="E15" s="128"/>
      <c r="F15" s="127" t="s">
        <v>293</v>
      </c>
      <c r="G15" s="128"/>
      <c r="H15" s="129">
        <v>29137.0</v>
      </c>
      <c r="I15" s="127" t="s">
        <v>138</v>
      </c>
      <c r="J15" s="130" t="s">
        <v>429</v>
      </c>
      <c r="K15" s="130" t="s">
        <v>451</v>
      </c>
      <c r="L15" s="127">
        <v>147.0</v>
      </c>
      <c r="M15" s="131">
        <v>74.6</v>
      </c>
      <c r="N15" s="127" t="s">
        <v>182</v>
      </c>
      <c r="O15" s="127" t="s">
        <v>279</v>
      </c>
      <c r="P15" s="127" t="s">
        <v>184</v>
      </c>
      <c r="Q15" s="127" t="s">
        <v>153</v>
      </c>
      <c r="R15" s="127" t="s">
        <v>166</v>
      </c>
      <c r="S15" s="127" t="s">
        <v>294</v>
      </c>
      <c r="T15" s="127" t="s">
        <v>216</v>
      </c>
      <c r="U15" s="127" t="s">
        <v>146</v>
      </c>
      <c r="V15" s="127" t="s">
        <v>295</v>
      </c>
      <c r="W15" s="127" t="s">
        <v>296</v>
      </c>
      <c r="X15" s="127" t="s">
        <v>297</v>
      </c>
      <c r="Y15" s="131">
        <v>57.8740157480315</v>
      </c>
      <c r="Z15" s="132">
        <v>164.464847589919</v>
      </c>
      <c r="AA15" s="133">
        <v>35.0</v>
      </c>
      <c r="AB15" s="127" t="s">
        <v>45</v>
      </c>
      <c r="AC15" s="134" t="s">
        <v>48</v>
      </c>
      <c r="AD15" s="134">
        <f t="shared" si="1"/>
        <v>1979</v>
      </c>
    </row>
    <row r="16">
      <c r="A16" s="115">
        <v>44.0</v>
      </c>
      <c r="B16" s="116" t="s">
        <v>452</v>
      </c>
      <c r="C16" s="117" t="s">
        <v>328</v>
      </c>
      <c r="D16" s="117" t="s">
        <v>338</v>
      </c>
      <c r="E16" s="118"/>
      <c r="F16" s="117" t="s">
        <v>339</v>
      </c>
      <c r="G16" s="118"/>
      <c r="H16" s="119">
        <v>23952.0</v>
      </c>
      <c r="I16" s="117" t="s">
        <v>194</v>
      </c>
      <c r="J16" s="120" t="s">
        <v>429</v>
      </c>
      <c r="K16" s="120" t="s">
        <v>453</v>
      </c>
      <c r="L16" s="117">
        <v>187.0</v>
      </c>
      <c r="M16" s="121">
        <v>58.8</v>
      </c>
      <c r="N16" s="117" t="s">
        <v>229</v>
      </c>
      <c r="O16" s="117" t="s">
        <v>154</v>
      </c>
      <c r="P16" s="117" t="s">
        <v>230</v>
      </c>
      <c r="Q16" s="117" t="s">
        <v>153</v>
      </c>
      <c r="R16" s="117" t="s">
        <v>166</v>
      </c>
      <c r="S16" s="117" t="s">
        <v>331</v>
      </c>
      <c r="T16" s="117" t="s">
        <v>261</v>
      </c>
      <c r="U16" s="117" t="s">
        <v>146</v>
      </c>
      <c r="V16" s="117" t="s">
        <v>322</v>
      </c>
      <c r="W16" s="117" t="s">
        <v>335</v>
      </c>
      <c r="X16" s="117" t="s">
        <v>336</v>
      </c>
      <c r="Y16" s="121">
        <v>73.6220472440945</v>
      </c>
      <c r="Z16" s="122">
        <v>129.631810164708</v>
      </c>
      <c r="AA16" s="123">
        <v>17.0</v>
      </c>
      <c r="AB16" s="117" t="s">
        <v>372</v>
      </c>
      <c r="AC16" s="124" t="s">
        <v>439</v>
      </c>
      <c r="AD16" s="124">
        <f t="shared" si="1"/>
        <v>1965</v>
      </c>
    </row>
    <row r="17">
      <c r="A17" s="125">
        <v>2.0</v>
      </c>
      <c r="B17" s="126" t="s">
        <v>454</v>
      </c>
      <c r="C17" s="127" t="s">
        <v>134</v>
      </c>
      <c r="D17" s="127" t="s">
        <v>150</v>
      </c>
      <c r="E17" s="128"/>
      <c r="F17" s="127" t="s">
        <v>151</v>
      </c>
      <c r="G17" s="128"/>
      <c r="H17" s="129">
        <v>33641.0</v>
      </c>
      <c r="I17" s="127" t="s">
        <v>152</v>
      </c>
      <c r="J17" s="130" t="s">
        <v>455</v>
      </c>
      <c r="K17" s="130" t="s">
        <v>421</v>
      </c>
      <c r="L17" s="127">
        <v>205.0</v>
      </c>
      <c r="M17" s="131">
        <v>84.2</v>
      </c>
      <c r="N17" s="127" t="s">
        <v>153</v>
      </c>
      <c r="O17" s="127" t="s">
        <v>154</v>
      </c>
      <c r="P17" s="127" t="s">
        <v>155</v>
      </c>
      <c r="Q17" s="127" t="s">
        <v>156</v>
      </c>
      <c r="R17" s="127" t="s">
        <v>143</v>
      </c>
      <c r="S17" s="127" t="s">
        <v>157</v>
      </c>
      <c r="T17" s="127" t="s">
        <v>158</v>
      </c>
      <c r="U17" s="127" t="s">
        <v>146</v>
      </c>
      <c r="V17" s="127" t="s">
        <v>147</v>
      </c>
      <c r="W17" s="127" t="s">
        <v>148</v>
      </c>
      <c r="X17" s="127" t="s">
        <v>149</v>
      </c>
      <c r="Y17" s="131">
        <v>80.7086614173229</v>
      </c>
      <c r="Z17" s="132">
        <v>185.629224759667</v>
      </c>
      <c r="AA17" s="133">
        <v>20.0</v>
      </c>
      <c r="AB17" s="127" t="s">
        <v>374</v>
      </c>
      <c r="AC17" s="134" t="s">
        <v>427</v>
      </c>
      <c r="AD17" s="134">
        <f t="shared" si="1"/>
        <v>1992</v>
      </c>
    </row>
    <row r="18">
      <c r="A18" s="115">
        <v>42.0</v>
      </c>
      <c r="B18" s="116" t="s">
        <v>456</v>
      </c>
      <c r="C18" s="117" t="s">
        <v>328</v>
      </c>
      <c r="D18" s="117" t="s">
        <v>332</v>
      </c>
      <c r="E18" s="118"/>
      <c r="F18" s="117" t="s">
        <v>333</v>
      </c>
      <c r="G18" s="118"/>
      <c r="H18" s="119">
        <v>32941.0</v>
      </c>
      <c r="I18" s="117" t="s">
        <v>239</v>
      </c>
      <c r="J18" s="120" t="s">
        <v>429</v>
      </c>
      <c r="K18" s="120" t="s">
        <v>457</v>
      </c>
      <c r="L18" s="117">
        <v>185.0</v>
      </c>
      <c r="M18" s="121">
        <v>55.6</v>
      </c>
      <c r="N18" s="117" t="s">
        <v>153</v>
      </c>
      <c r="O18" s="117" t="s">
        <v>210</v>
      </c>
      <c r="P18" s="117" t="s">
        <v>155</v>
      </c>
      <c r="Q18" s="117" t="s">
        <v>156</v>
      </c>
      <c r="R18" s="117" t="s">
        <v>143</v>
      </c>
      <c r="S18" s="117" t="s">
        <v>334</v>
      </c>
      <c r="T18" s="117" t="s">
        <v>158</v>
      </c>
      <c r="U18" s="117" t="s">
        <v>146</v>
      </c>
      <c r="V18" s="117" t="s">
        <v>322</v>
      </c>
      <c r="W18" s="117" t="s">
        <v>335</v>
      </c>
      <c r="X18" s="117" t="s">
        <v>336</v>
      </c>
      <c r="Y18" s="121">
        <v>72.8346456692914</v>
      </c>
      <c r="Z18" s="122">
        <v>122.577017774792</v>
      </c>
      <c r="AA18" s="123">
        <v>16.0</v>
      </c>
      <c r="AB18" s="117" t="s">
        <v>372</v>
      </c>
      <c r="AC18" s="124" t="s">
        <v>439</v>
      </c>
      <c r="AD18" s="124">
        <f t="shared" si="1"/>
        <v>1990</v>
      </c>
    </row>
    <row r="19">
      <c r="A19" s="125">
        <v>7.0</v>
      </c>
      <c r="B19" s="126" t="s">
        <v>458</v>
      </c>
      <c r="C19" s="127" t="s">
        <v>134</v>
      </c>
      <c r="D19" s="127" t="s">
        <v>192</v>
      </c>
      <c r="E19" s="128"/>
      <c r="F19" s="127" t="s">
        <v>193</v>
      </c>
      <c r="G19" s="128"/>
      <c r="H19" s="129">
        <v>36370.0</v>
      </c>
      <c r="I19" s="127" t="s">
        <v>194</v>
      </c>
      <c r="J19" s="130" t="s">
        <v>459</v>
      </c>
      <c r="K19" s="130" t="s">
        <v>421</v>
      </c>
      <c r="L19" s="127">
        <v>164.0</v>
      </c>
      <c r="M19" s="131">
        <v>61.1</v>
      </c>
      <c r="N19" s="127" t="s">
        <v>182</v>
      </c>
      <c r="O19" s="127" t="s">
        <v>183</v>
      </c>
      <c r="P19" s="127" t="s">
        <v>184</v>
      </c>
      <c r="Q19" s="127" t="s">
        <v>153</v>
      </c>
      <c r="R19" s="127" t="s">
        <v>166</v>
      </c>
      <c r="S19" s="127" t="s">
        <v>195</v>
      </c>
      <c r="T19" s="127" t="s">
        <v>196</v>
      </c>
      <c r="U19" s="127" t="s">
        <v>146</v>
      </c>
      <c r="V19" s="127" t="s">
        <v>147</v>
      </c>
      <c r="W19" s="127" t="s">
        <v>148</v>
      </c>
      <c r="X19" s="127" t="s">
        <v>149</v>
      </c>
      <c r="Y19" s="131">
        <v>64.5669291338583</v>
      </c>
      <c r="Z19" s="132">
        <v>134.70244219496</v>
      </c>
      <c r="AA19" s="133">
        <v>23.0</v>
      </c>
      <c r="AB19" s="127" t="s">
        <v>374</v>
      </c>
      <c r="AC19" s="134" t="s">
        <v>427</v>
      </c>
      <c r="AD19" s="134">
        <f t="shared" si="1"/>
        <v>1999</v>
      </c>
    </row>
    <row r="20">
      <c r="A20" s="115">
        <v>31.0</v>
      </c>
      <c r="B20" s="116" t="s">
        <v>460</v>
      </c>
      <c r="C20" s="117" t="s">
        <v>291</v>
      </c>
      <c r="D20" s="117" t="s">
        <v>298</v>
      </c>
      <c r="E20" s="118"/>
      <c r="F20" s="117" t="s">
        <v>299</v>
      </c>
      <c r="G20" s="118"/>
      <c r="H20" s="119">
        <v>32867.0</v>
      </c>
      <c r="I20" s="117" t="s">
        <v>259</v>
      </c>
      <c r="J20" s="120" t="s">
        <v>429</v>
      </c>
      <c r="K20" s="120" t="s">
        <v>461</v>
      </c>
      <c r="L20" s="117">
        <v>180.0</v>
      </c>
      <c r="M20" s="121">
        <v>81.7</v>
      </c>
      <c r="N20" s="117" t="s">
        <v>164</v>
      </c>
      <c r="O20" s="117" t="s">
        <v>154</v>
      </c>
      <c r="P20" s="117" t="s">
        <v>165</v>
      </c>
      <c r="Q20" s="117" t="s">
        <v>287</v>
      </c>
      <c r="R20" s="117" t="s">
        <v>143</v>
      </c>
      <c r="S20" s="117" t="s">
        <v>282</v>
      </c>
      <c r="T20" s="117" t="s">
        <v>177</v>
      </c>
      <c r="U20" s="117" t="s">
        <v>146</v>
      </c>
      <c r="V20" s="117" t="s">
        <v>295</v>
      </c>
      <c r="W20" s="117" t="s">
        <v>296</v>
      </c>
      <c r="X20" s="117" t="s">
        <v>297</v>
      </c>
      <c r="Y20" s="121">
        <v>70.8661417322835</v>
      </c>
      <c r="Z20" s="122">
        <v>180.117668205045</v>
      </c>
      <c r="AA20" s="123">
        <v>25.0</v>
      </c>
      <c r="AB20" s="117" t="s">
        <v>376</v>
      </c>
      <c r="AC20" s="124" t="s">
        <v>424</v>
      </c>
      <c r="AD20" s="124">
        <f t="shared" si="1"/>
        <v>1989</v>
      </c>
    </row>
    <row r="21">
      <c r="A21" s="125">
        <v>4.0</v>
      </c>
      <c r="B21" s="126" t="s">
        <v>462</v>
      </c>
      <c r="C21" s="127" t="s">
        <v>134</v>
      </c>
      <c r="D21" s="127" t="s">
        <v>173</v>
      </c>
      <c r="E21" s="128"/>
      <c r="F21" s="127" t="s">
        <v>174</v>
      </c>
      <c r="G21" s="127" t="s">
        <v>159</v>
      </c>
      <c r="H21" s="129">
        <v>27532.0</v>
      </c>
      <c r="I21" s="127" t="s">
        <v>175</v>
      </c>
      <c r="J21" s="130" t="s">
        <v>463</v>
      </c>
      <c r="K21" s="130" t="s">
        <v>421</v>
      </c>
      <c r="L21" s="127">
        <v>175.0</v>
      </c>
      <c r="M21" s="131">
        <v>48.9</v>
      </c>
      <c r="N21" s="127" t="s">
        <v>139</v>
      </c>
      <c r="O21" s="127" t="s">
        <v>154</v>
      </c>
      <c r="P21" s="127" t="s">
        <v>141</v>
      </c>
      <c r="Q21" s="127" t="s">
        <v>142</v>
      </c>
      <c r="R21" s="127" t="s">
        <v>166</v>
      </c>
      <c r="S21" s="127" t="s">
        <v>176</v>
      </c>
      <c r="T21" s="127" t="s">
        <v>177</v>
      </c>
      <c r="U21" s="127" t="s">
        <v>146</v>
      </c>
      <c r="V21" s="127" t="s">
        <v>147</v>
      </c>
      <c r="W21" s="127" t="s">
        <v>148</v>
      </c>
      <c r="X21" s="127" t="s">
        <v>149</v>
      </c>
      <c r="Y21" s="131">
        <v>68.8976377952756</v>
      </c>
      <c r="Z21" s="132">
        <v>107.806046208405</v>
      </c>
      <c r="AA21" s="133">
        <v>16.0</v>
      </c>
      <c r="AB21" s="127" t="s">
        <v>372</v>
      </c>
      <c r="AC21" s="134" t="s">
        <v>439</v>
      </c>
      <c r="AD21" s="134">
        <f t="shared" si="1"/>
        <v>1975</v>
      </c>
    </row>
    <row r="22">
      <c r="A22" s="115">
        <v>32.0</v>
      </c>
      <c r="B22" s="116" t="s">
        <v>464</v>
      </c>
      <c r="C22" s="117" t="s">
        <v>291</v>
      </c>
      <c r="D22" s="117" t="s">
        <v>300</v>
      </c>
      <c r="E22" s="118"/>
      <c r="F22" s="117" t="s">
        <v>301</v>
      </c>
      <c r="G22" s="118"/>
      <c r="H22" s="119">
        <v>25925.0</v>
      </c>
      <c r="I22" s="117" t="s">
        <v>259</v>
      </c>
      <c r="J22" s="120" t="s">
        <v>429</v>
      </c>
      <c r="K22" s="120" t="s">
        <v>465</v>
      </c>
      <c r="L22" s="117">
        <v>181.0</v>
      </c>
      <c r="M22" s="121">
        <v>78.1</v>
      </c>
      <c r="N22" s="117" t="s">
        <v>182</v>
      </c>
      <c r="O22" s="117" t="s">
        <v>210</v>
      </c>
      <c r="P22" s="117" t="s">
        <v>184</v>
      </c>
      <c r="Q22" s="117" t="s">
        <v>153</v>
      </c>
      <c r="R22" s="117" t="s">
        <v>166</v>
      </c>
      <c r="S22" s="117" t="s">
        <v>271</v>
      </c>
      <c r="T22" s="117" t="s">
        <v>302</v>
      </c>
      <c r="U22" s="117" t="s">
        <v>146</v>
      </c>
      <c r="V22" s="117" t="s">
        <v>295</v>
      </c>
      <c r="W22" s="117" t="s">
        <v>296</v>
      </c>
      <c r="X22" s="117" t="s">
        <v>297</v>
      </c>
      <c r="Y22" s="121">
        <v>71.2598425196851</v>
      </c>
      <c r="Z22" s="122">
        <v>172.18102676639</v>
      </c>
      <c r="AA22" s="123">
        <v>24.0</v>
      </c>
      <c r="AB22" s="117" t="s">
        <v>374</v>
      </c>
      <c r="AC22" s="124" t="s">
        <v>427</v>
      </c>
      <c r="AD22" s="124">
        <f t="shared" si="1"/>
        <v>1970</v>
      </c>
    </row>
    <row r="23">
      <c r="A23" s="125">
        <v>24.0</v>
      </c>
      <c r="B23" s="126" t="s">
        <v>466</v>
      </c>
      <c r="C23" s="127" t="s">
        <v>178</v>
      </c>
      <c r="D23" s="127" t="s">
        <v>272</v>
      </c>
      <c r="E23" s="128"/>
      <c r="F23" s="127" t="s">
        <v>273</v>
      </c>
      <c r="G23" s="128"/>
      <c r="H23" s="129">
        <v>36400.0</v>
      </c>
      <c r="I23" s="127" t="s">
        <v>228</v>
      </c>
      <c r="J23" s="130" t="s">
        <v>467</v>
      </c>
      <c r="K23" s="130" t="s">
        <v>421</v>
      </c>
      <c r="L23" s="127">
        <v>206.0</v>
      </c>
      <c r="M23" s="131">
        <v>59.4</v>
      </c>
      <c r="N23" s="127" t="s">
        <v>164</v>
      </c>
      <c r="O23" s="127" t="s">
        <v>183</v>
      </c>
      <c r="P23" s="127" t="s">
        <v>165</v>
      </c>
      <c r="Q23" s="127" t="s">
        <v>156</v>
      </c>
      <c r="R23" s="127" t="s">
        <v>166</v>
      </c>
      <c r="S23" s="127" t="s">
        <v>274</v>
      </c>
      <c r="T23" s="127" t="s">
        <v>145</v>
      </c>
      <c r="U23" s="127" t="s">
        <v>146</v>
      </c>
      <c r="V23" s="127" t="s">
        <v>147</v>
      </c>
      <c r="W23" s="127" t="s">
        <v>255</v>
      </c>
      <c r="X23" s="127" t="s">
        <v>256</v>
      </c>
      <c r="Y23" s="131">
        <v>81.1023622047245</v>
      </c>
      <c r="Z23" s="132">
        <v>130.954583737818</v>
      </c>
      <c r="AA23" s="133">
        <v>14.0</v>
      </c>
      <c r="AB23" s="127" t="s">
        <v>372</v>
      </c>
      <c r="AC23" s="134" t="s">
        <v>439</v>
      </c>
      <c r="AD23" s="134">
        <f t="shared" si="1"/>
        <v>1999</v>
      </c>
    </row>
    <row r="24">
      <c r="A24" s="115">
        <v>43.0</v>
      </c>
      <c r="B24" s="116" t="s">
        <v>468</v>
      </c>
      <c r="C24" s="117" t="s">
        <v>328</v>
      </c>
      <c r="D24" s="117" t="s">
        <v>277</v>
      </c>
      <c r="E24" s="118"/>
      <c r="F24" s="117" t="s">
        <v>337</v>
      </c>
      <c r="G24" s="118"/>
      <c r="H24" s="119">
        <v>21927.0</v>
      </c>
      <c r="I24" s="117" t="s">
        <v>259</v>
      </c>
      <c r="J24" s="120" t="s">
        <v>429</v>
      </c>
      <c r="K24" s="120" t="s">
        <v>469</v>
      </c>
      <c r="L24" s="117">
        <v>178.0</v>
      </c>
      <c r="M24" s="121">
        <v>102.3</v>
      </c>
      <c r="N24" s="117" t="s">
        <v>164</v>
      </c>
      <c r="O24" s="117" t="s">
        <v>210</v>
      </c>
      <c r="P24" s="117" t="s">
        <v>165</v>
      </c>
      <c r="Q24" s="117" t="s">
        <v>153</v>
      </c>
      <c r="R24" s="117" t="s">
        <v>166</v>
      </c>
      <c r="S24" s="117" t="s">
        <v>274</v>
      </c>
      <c r="T24" s="117" t="s">
        <v>186</v>
      </c>
      <c r="U24" s="117" t="s">
        <v>146</v>
      </c>
      <c r="V24" s="117" t="s">
        <v>322</v>
      </c>
      <c r="W24" s="117" t="s">
        <v>335</v>
      </c>
      <c r="X24" s="117" t="s">
        <v>336</v>
      </c>
      <c r="Y24" s="121">
        <v>70.0787401574804</v>
      </c>
      <c r="Z24" s="122">
        <v>225.53289421513</v>
      </c>
      <c r="AA24" s="123">
        <v>32.0</v>
      </c>
      <c r="AB24" s="117" t="s">
        <v>45</v>
      </c>
      <c r="AC24" s="124" t="s">
        <v>48</v>
      </c>
      <c r="AD24" s="124">
        <f t="shared" si="1"/>
        <v>1960</v>
      </c>
    </row>
    <row r="25">
      <c r="A25" s="125">
        <v>25.0</v>
      </c>
      <c r="B25" s="126" t="s">
        <v>470</v>
      </c>
      <c r="C25" s="127" t="s">
        <v>178</v>
      </c>
      <c r="D25" s="127" t="s">
        <v>275</v>
      </c>
      <c r="E25" s="128"/>
      <c r="F25" s="127" t="s">
        <v>276</v>
      </c>
      <c r="G25" s="128"/>
      <c r="H25" s="129">
        <v>24309.0</v>
      </c>
      <c r="I25" s="127" t="s">
        <v>163</v>
      </c>
      <c r="J25" s="130" t="s">
        <v>471</v>
      </c>
      <c r="K25" s="130" t="s">
        <v>421</v>
      </c>
      <c r="L25" s="127">
        <v>203.0</v>
      </c>
      <c r="M25" s="131">
        <v>77.8</v>
      </c>
      <c r="N25" s="127" t="s">
        <v>164</v>
      </c>
      <c r="O25" s="127" t="s">
        <v>199</v>
      </c>
      <c r="P25" s="127" t="s">
        <v>165</v>
      </c>
      <c r="Q25" s="127" t="s">
        <v>153</v>
      </c>
      <c r="R25" s="127" t="s">
        <v>166</v>
      </c>
      <c r="S25" s="127" t="s">
        <v>195</v>
      </c>
      <c r="T25" s="127" t="s">
        <v>254</v>
      </c>
      <c r="U25" s="127" t="s">
        <v>146</v>
      </c>
      <c r="V25" s="127" t="s">
        <v>147</v>
      </c>
      <c r="W25" s="127" t="s">
        <v>255</v>
      </c>
      <c r="X25" s="127" t="s">
        <v>256</v>
      </c>
      <c r="Y25" s="131">
        <v>79.9212598425197</v>
      </c>
      <c r="Z25" s="132">
        <v>171.519639979835</v>
      </c>
      <c r="AA25" s="133">
        <v>19.0</v>
      </c>
      <c r="AB25" s="127" t="s">
        <v>374</v>
      </c>
      <c r="AC25" s="134" t="s">
        <v>427</v>
      </c>
      <c r="AD25" s="134">
        <f t="shared" si="1"/>
        <v>1966</v>
      </c>
    </row>
    <row r="26">
      <c r="A26" s="115">
        <v>1.0</v>
      </c>
      <c r="B26" s="116" t="s">
        <v>472</v>
      </c>
      <c r="C26" s="117" t="s">
        <v>134</v>
      </c>
      <c r="D26" s="117" t="s">
        <v>135</v>
      </c>
      <c r="E26" s="118"/>
      <c r="F26" s="117" t="s">
        <v>136</v>
      </c>
      <c r="G26" s="117" t="s">
        <v>137</v>
      </c>
      <c r="H26" s="119">
        <v>35699.0</v>
      </c>
      <c r="I26" s="117" t="s">
        <v>138</v>
      </c>
      <c r="J26" s="120" t="s">
        <v>473</v>
      </c>
      <c r="K26" s="120" t="s">
        <v>421</v>
      </c>
      <c r="L26" s="117">
        <v>205.0</v>
      </c>
      <c r="M26" s="121">
        <v>94.0</v>
      </c>
      <c r="N26" s="117" t="s">
        <v>139</v>
      </c>
      <c r="O26" s="117" t="s">
        <v>140</v>
      </c>
      <c r="P26" s="117" t="s">
        <v>141</v>
      </c>
      <c r="Q26" s="117" t="s">
        <v>142</v>
      </c>
      <c r="R26" s="117" t="s">
        <v>143</v>
      </c>
      <c r="S26" s="117" t="s">
        <v>144</v>
      </c>
      <c r="T26" s="117" t="s">
        <v>145</v>
      </c>
      <c r="U26" s="117" t="s">
        <v>146</v>
      </c>
      <c r="V26" s="117" t="s">
        <v>147</v>
      </c>
      <c r="W26" s="117" t="s">
        <v>148</v>
      </c>
      <c r="X26" s="117" t="s">
        <v>149</v>
      </c>
      <c r="Y26" s="121">
        <v>80.7086614173229</v>
      </c>
      <c r="Z26" s="122">
        <v>207.234526453785</v>
      </c>
      <c r="AA26" s="123">
        <v>22.0</v>
      </c>
      <c r="AB26" s="117" t="s">
        <v>374</v>
      </c>
      <c r="AC26" s="124" t="s">
        <v>427</v>
      </c>
      <c r="AD26" s="124">
        <f t="shared" si="1"/>
        <v>1997</v>
      </c>
    </row>
  </sheetData>
  <autoFilter ref="$A$1:$AX$126"/>
  <customSheetViews>
    <customSheetView guid="{3E6E5867-8D53-4D75-B94C-61E1B635FC5B}" filter="1" showAutoFilter="1">
      <autoFilter ref="$A$1:$AX$126"/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2.14"/>
    <col customWidth="1" min="3" max="3" width="10.29"/>
    <col customWidth="1" min="4" max="4" width="11.0"/>
    <col customWidth="1" min="5" max="5" width="13.0"/>
    <col customWidth="1" min="6" max="6" width="9.71"/>
    <col customWidth="1" min="7" max="7" width="7.86"/>
    <col customWidth="1" min="8" max="8" width="7.29"/>
    <col customWidth="1" min="9" max="9" width="9.14"/>
    <col customWidth="1" min="10" max="10" width="12.57"/>
    <col customWidth="1" min="11" max="11" width="5.71"/>
    <col customWidth="1" min="12" max="12" width="8.0"/>
    <col customWidth="1" min="13" max="13" width="3.29"/>
    <col customWidth="1" min="14" max="14" width="4.29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  <tableParts count="1">
    <tablePart r:id="rId4"/>
  </tableParts>
</worksheet>
</file>