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YE_Course_ARCHIVE\ENGR_Courses\ENGR132_SPRING2015_dev\Gulfstream_Project\Gulfstream_Project_Summary\NecessaryFiles\Specifications\"/>
    </mc:Choice>
  </mc:AlternateContent>
  <bookViews>
    <workbookView xWindow="0" yWindow="15" windowWidth="19035" windowHeight="5895" activeTab="1"/>
  </bookViews>
  <sheets>
    <sheet name="Specifications" sheetId="1" r:id="rId1"/>
    <sheet name="Sample Flight" sheetId="2" r:id="rId2"/>
    <sheet name="Conversion Rates" sheetId="3" r:id="rId3"/>
  </sheets>
  <calcPr calcId="152511"/>
</workbook>
</file>

<file path=xl/calcChain.xml><?xml version="1.0" encoding="utf-8"?>
<calcChain xmlns="http://schemas.openxmlformats.org/spreadsheetml/2006/main">
  <c r="J14" i="2" l="1"/>
  <c r="G15" i="2"/>
  <c r="G14" i="2"/>
  <c r="H13" i="2"/>
  <c r="H12" i="2"/>
  <c r="G13" i="2"/>
  <c r="G12" i="2"/>
  <c r="D1" i="3" l="1"/>
  <c r="C20" i="1"/>
  <c r="H8" i="2"/>
  <c r="E9" i="2" s="1"/>
  <c r="D9" i="2" s="1"/>
  <c r="D10" i="2" s="1"/>
  <c r="G8" i="2"/>
  <c r="C4" i="1"/>
  <c r="D10" i="1"/>
  <c r="C10" i="1"/>
  <c r="G11" i="2" l="1"/>
  <c r="I11" i="2" s="1"/>
  <c r="G10" i="2"/>
  <c r="I12" i="2"/>
  <c r="I13" i="2"/>
  <c r="H15" i="2"/>
  <c r="I15" i="2" s="1"/>
  <c r="H14" i="2"/>
  <c r="I14" i="2" s="1"/>
  <c r="F9" i="2"/>
  <c r="I8" i="2"/>
  <c r="G9" i="2"/>
  <c r="H9" i="2"/>
  <c r="I10" i="2" s="1"/>
  <c r="J9" i="2" l="1"/>
  <c r="I9" i="2"/>
  <c r="K9" i="2" s="1"/>
  <c r="L9" i="2" s="1"/>
  <c r="L10" i="2" s="1"/>
  <c r="J10" i="2" l="1"/>
  <c r="E13" i="2"/>
  <c r="F13" i="2" l="1"/>
  <c r="K13" i="2" s="1"/>
  <c r="E15" i="2" l="1"/>
  <c r="F15" i="2" s="1"/>
  <c r="J15" i="2" l="1"/>
  <c r="K15" i="2"/>
  <c r="E11" i="2" s="1"/>
  <c r="D11" i="2" l="1"/>
  <c r="D12" i="2" s="1"/>
  <c r="D13" i="2" s="1"/>
  <c r="D14" i="2" s="1"/>
  <c r="D15" i="2" s="1"/>
  <c r="F11" i="2"/>
  <c r="K11" i="2" l="1"/>
  <c r="L11" i="2" s="1"/>
  <c r="L12" i="2" s="1"/>
  <c r="L13" i="2" s="1"/>
  <c r="L14" i="2" s="1"/>
  <c r="L15" i="2" s="1"/>
  <c r="J11" i="2"/>
  <c r="J12" i="2" s="1"/>
  <c r="J13" i="2" s="1"/>
</calcChain>
</file>

<file path=xl/sharedStrings.xml><?xml version="1.0" encoding="utf-8"?>
<sst xmlns="http://schemas.openxmlformats.org/spreadsheetml/2006/main" count="68" uniqueCount="47">
  <si>
    <t>Cruise Speed</t>
  </si>
  <si>
    <t>Cruise Speed Mach</t>
  </si>
  <si>
    <t>Cruise Altitude</t>
  </si>
  <si>
    <t>Climb Out Speed</t>
  </si>
  <si>
    <t>ft</t>
  </si>
  <si>
    <t>Speed of Sound</t>
  </si>
  <si>
    <t>knots</t>
  </si>
  <si>
    <t>knots airspeed</t>
  </si>
  <si>
    <t>Option 1</t>
  </si>
  <si>
    <t>Option 2</t>
  </si>
  <si>
    <t>Target Altitude</t>
  </si>
  <si>
    <t>Descent Speed</t>
  </si>
  <si>
    <t>Fuel Burn</t>
  </si>
  <si>
    <t>lb/hour</t>
  </si>
  <si>
    <t>Climb Rate</t>
  </si>
  <si>
    <t>ft/min</t>
  </si>
  <si>
    <t>Descent Rate</t>
  </si>
  <si>
    <t>kts airspeed</t>
  </si>
  <si>
    <t>Glide Slope Angle</t>
  </si>
  <si>
    <t>degrees</t>
  </si>
  <si>
    <t>Approach Length</t>
  </si>
  <si>
    <t>nautical miles</t>
  </si>
  <si>
    <t>Approach Speed</t>
  </si>
  <si>
    <t>Altitude (ft)</t>
  </si>
  <si>
    <t>Lateral Speed (kts)</t>
  </si>
  <si>
    <t>Vertical Speed (ft/min)</t>
  </si>
  <si>
    <t>Lateral Distance (nautical miles)</t>
  </si>
  <si>
    <t>Airspeed (kts)</t>
  </si>
  <si>
    <t>knot</t>
  </si>
  <si>
    <t>=</t>
  </si>
  <si>
    <t>Defined</t>
  </si>
  <si>
    <t>Calculated</t>
  </si>
  <si>
    <t>Climb</t>
  </si>
  <si>
    <t>Cruise</t>
  </si>
  <si>
    <t>Descent</t>
  </si>
  <si>
    <t>Landing</t>
  </si>
  <si>
    <t>Cruise Distance</t>
  </si>
  <si>
    <t>feet</t>
  </si>
  <si>
    <t>nautical mile</t>
  </si>
  <si>
    <t>Segment Time (min)</t>
  </si>
  <si>
    <t>Total Time (min)</t>
  </si>
  <si>
    <t>Segment Time (hrs)</t>
  </si>
  <si>
    <t>Segment Lateral Distance (naut miles)</t>
  </si>
  <si>
    <t>INPUT</t>
  </si>
  <si>
    <t>Value</t>
  </si>
  <si>
    <t>Units</t>
  </si>
  <si>
    <t>Time Step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</si>
</sst>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65">
    <xf numFmtId="0" fontId="0" fillId="0" borderId="0" xfId="0"/>
    <xf numFmtId="2" fontId="0" fillId="0" borderId="0" xfId="0" applyNumberFormat="1"/>
    <xf numFmtId="0" fontId="0" fillId="0" borderId="0" xfId="0" quotePrefix="1"/>
    <xf numFmtId="0" fontId="3" fillId="4" borderId="1" xfId="3"/>
    <xf numFmtId="0" fontId="1" fillId="2" borderId="0" xfId="1"/>
    <xf numFmtId="2" fontId="1" fillId="2" borderId="0" xfId="1" applyNumberFormat="1"/>
    <xf numFmtId="0" fontId="0" fillId="0" borderId="0" xfId="0" applyAlignment="1"/>
    <xf numFmtId="0" fontId="0" fillId="0" borderId="0" xfId="0" applyAlignment="1">
      <alignment wrapText="1"/>
    </xf>
    <xf numFmtId="0" fontId="1" fillId="2" borderId="0" xfId="1" applyBorder="1"/>
    <xf numFmtId="2" fontId="3" fillId="4" borderId="1" xfId="3" applyNumberFormat="1"/>
    <xf numFmtId="164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Alignment="1">
      <alignment textRotation="135"/>
    </xf>
    <xf numFmtId="2" fontId="3" fillId="4" borderId="10" xfId="3" applyNumberFormat="1" applyBorder="1" applyAlignment="1">
      <alignment horizontal="right"/>
    </xf>
    <xf numFmtId="2" fontId="3" fillId="4" borderId="11" xfId="3" applyNumberFormat="1" applyBorder="1" applyAlignment="1">
      <alignment horizontal="right"/>
    </xf>
    <xf numFmtId="0" fontId="0" fillId="0" borderId="13" xfId="0" applyBorder="1" applyAlignment="1">
      <alignment textRotation="135"/>
    </xf>
    <xf numFmtId="0" fontId="0" fillId="0" borderId="0" xfId="0" applyBorder="1" applyAlignment="1">
      <alignment textRotation="135"/>
    </xf>
    <xf numFmtId="2" fontId="0" fillId="0" borderId="14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3" fillId="4" borderId="1" xfId="3" applyNumberFormat="1" applyBorder="1" applyAlignment="1">
      <alignment horizontal="right"/>
    </xf>
    <xf numFmtId="2" fontId="0" fillId="0" borderId="13" xfId="0" applyNumberFormat="1" applyBorder="1" applyAlignment="1">
      <alignment horizontal="right" vertical="center"/>
    </xf>
    <xf numFmtId="0" fontId="0" fillId="0" borderId="15" xfId="0" applyBorder="1" applyAlignment="1">
      <alignment textRotation="135"/>
    </xf>
    <xf numFmtId="166" fontId="0" fillId="0" borderId="16" xfId="0" quotePrefix="1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6" fontId="0" fillId="0" borderId="15" xfId="0" applyNumberFormat="1" applyBorder="1" applyAlignment="1">
      <alignment horizontal="right"/>
    </xf>
    <xf numFmtId="164" fontId="3" fillId="4" borderId="18" xfId="3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2" fillId="3" borderId="22" xfId="2" applyBorder="1"/>
    <xf numFmtId="0" fontId="0" fillId="0" borderId="24" xfId="0" applyBorder="1" applyAlignment="1"/>
    <xf numFmtId="0" fontId="2" fillId="3" borderId="26" xfId="2" applyBorder="1"/>
    <xf numFmtId="0" fontId="0" fillId="0" borderId="27" xfId="0" applyBorder="1" applyAlignment="1"/>
    <xf numFmtId="0" fontId="0" fillId="0" borderId="0" xfId="0" applyBorder="1" applyAlignment="1">
      <alignment horizontal="center" textRotation="135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Flight Profile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Flight'!$B$8:$B$9</c:f>
              <c:strCache>
                <c:ptCount val="2"/>
                <c:pt idx="0">
                  <c:v>Climb</c:v>
                </c:pt>
              </c:strCache>
            </c:strRef>
          </c:tx>
          <c:marker>
            <c:symbol val="none"/>
          </c:marker>
          <c:xVal>
            <c:numRef>
              <c:f>'Sample Flight'!$L$8:$L$9</c:f>
              <c:numCache>
                <c:formatCode>0.00</c:formatCode>
                <c:ptCount val="2"/>
                <c:pt idx="0">
                  <c:v>0</c:v>
                </c:pt>
                <c:pt idx="1">
                  <c:v>85.149728839603696</c:v>
                </c:pt>
              </c:numCache>
            </c:numRef>
          </c:xVal>
          <c:yVal>
            <c:numRef>
              <c:f>'Sample Flight'!$J$8:$J$9</c:f>
              <c:numCache>
                <c:formatCode>0.0</c:formatCode>
                <c:ptCount val="2"/>
                <c:pt idx="0">
                  <c:v>0</c:v>
                </c:pt>
                <c:pt idx="1">
                  <c:v>41000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'Sample Flight'!$B$10:$B$11</c:f>
              <c:strCache>
                <c:ptCount val="2"/>
                <c:pt idx="0">
                  <c:v>Cruise</c:v>
                </c:pt>
              </c:strCache>
            </c:strRef>
          </c:tx>
          <c:marker>
            <c:symbol val="none"/>
          </c:marker>
          <c:xVal>
            <c:numRef>
              <c:f>'Sample Flight'!$L$10:$L$11</c:f>
              <c:numCache>
                <c:formatCode>0.00</c:formatCode>
                <c:ptCount val="2"/>
                <c:pt idx="0">
                  <c:v>85.149728839603696</c:v>
                </c:pt>
                <c:pt idx="1">
                  <c:v>227.28209294344896</c:v>
                </c:pt>
              </c:numCache>
            </c:numRef>
          </c:xVal>
          <c:yVal>
            <c:numRef>
              <c:f>'Sample Flight'!$J$10:$J$11</c:f>
              <c:numCache>
                <c:formatCode>0.0</c:formatCode>
                <c:ptCount val="2"/>
                <c:pt idx="0">
                  <c:v>41000</c:v>
                </c:pt>
                <c:pt idx="1">
                  <c:v>41000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'Sample Flight'!$B$12:$B$13</c:f>
              <c:strCache>
                <c:ptCount val="2"/>
                <c:pt idx="0">
                  <c:v>Descent</c:v>
                </c:pt>
              </c:strCache>
            </c:strRef>
          </c:tx>
          <c:marker>
            <c:symbol val="none"/>
          </c:marker>
          <c:xVal>
            <c:numRef>
              <c:f>'Sample Flight'!$L$12:$L$13</c:f>
              <c:numCache>
                <c:formatCode>0.00</c:formatCode>
                <c:ptCount val="2"/>
                <c:pt idx="0">
                  <c:v>227.28209294344896</c:v>
                </c:pt>
                <c:pt idx="1">
                  <c:v>290.00013166123563</c:v>
                </c:pt>
              </c:numCache>
            </c:numRef>
          </c:xVal>
          <c:yVal>
            <c:numRef>
              <c:f>'Sample Flight'!$J$12:$J$13</c:f>
              <c:numCache>
                <c:formatCode>0.0</c:formatCode>
                <c:ptCount val="2"/>
                <c:pt idx="0">
                  <c:v>41000</c:v>
                </c:pt>
                <c:pt idx="1">
                  <c:v>3184.3595585727235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'Sample Flight'!$B$14:$B$15</c:f>
              <c:strCache>
                <c:ptCount val="2"/>
                <c:pt idx="0">
                  <c:v>Landing</c:v>
                </c:pt>
              </c:strCache>
            </c:strRef>
          </c:tx>
          <c:marker>
            <c:symbol val="none"/>
          </c:marker>
          <c:xVal>
            <c:numRef>
              <c:f>'Sample Flight'!$L$14:$L$15</c:f>
              <c:numCache>
                <c:formatCode>0.00</c:formatCode>
                <c:ptCount val="2"/>
                <c:pt idx="0">
                  <c:v>290.00013166123563</c:v>
                </c:pt>
                <c:pt idx="1">
                  <c:v>300</c:v>
                </c:pt>
              </c:numCache>
            </c:numRef>
          </c:xVal>
          <c:yVal>
            <c:numRef>
              <c:f>'Sample Flight'!$J$14:$J$15</c:f>
              <c:numCache>
                <c:formatCode>0.0</c:formatCode>
                <c:ptCount val="2"/>
                <c:pt idx="0">
                  <c:v>3184.3595585727235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8208"/>
        <c:axId val="199058600"/>
      </c:scatterChart>
      <c:valAx>
        <c:axId val="199058208"/>
        <c:scaling>
          <c:orientation val="minMax"/>
          <c:max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Lateral</a:t>
                </a:r>
                <a:r>
                  <a:rPr lang="en-US" baseline="0"/>
                  <a:t> Disatnce (nautical miles)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9058600"/>
        <c:crosses val="autoZero"/>
        <c:crossBetween val="midCat"/>
      </c:valAx>
      <c:valAx>
        <c:axId val="199058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9058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Flight Profile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Flight'!$B$8:$B$9</c:f>
              <c:strCache>
                <c:ptCount val="2"/>
                <c:pt idx="0">
                  <c:v>Climb</c:v>
                </c:pt>
              </c:strCache>
            </c:strRef>
          </c:tx>
          <c:xVal>
            <c:numRef>
              <c:f>'Sample Flight'!$L$8:$L$9</c:f>
              <c:numCache>
                <c:formatCode>0.00</c:formatCode>
                <c:ptCount val="2"/>
                <c:pt idx="0">
                  <c:v>0</c:v>
                </c:pt>
                <c:pt idx="1">
                  <c:v>85.149728839603696</c:v>
                </c:pt>
              </c:numCache>
            </c:numRef>
          </c:xVal>
          <c:yVal>
            <c:numRef>
              <c:f>'Sample Flight'!$J$8:$J$9</c:f>
              <c:numCache>
                <c:formatCode>0.0</c:formatCode>
                <c:ptCount val="2"/>
                <c:pt idx="0">
                  <c:v>0</c:v>
                </c:pt>
                <c:pt idx="1">
                  <c:v>41000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 Flight'!$B$10:$B$11</c:f>
              <c:strCache>
                <c:ptCount val="2"/>
                <c:pt idx="0">
                  <c:v>Cruise</c:v>
                </c:pt>
              </c:strCache>
            </c:strRef>
          </c:tx>
          <c:xVal>
            <c:numRef>
              <c:f>'Sample Flight'!$L$10:$L$11</c:f>
              <c:numCache>
                <c:formatCode>0.00</c:formatCode>
                <c:ptCount val="2"/>
                <c:pt idx="0">
                  <c:v>85.149728839603696</c:v>
                </c:pt>
                <c:pt idx="1">
                  <c:v>227.28209294344896</c:v>
                </c:pt>
              </c:numCache>
            </c:numRef>
          </c:xVal>
          <c:yVal>
            <c:numRef>
              <c:f>'Sample Flight'!$J$10:$J$11</c:f>
              <c:numCache>
                <c:formatCode>0.0</c:formatCode>
                <c:ptCount val="2"/>
                <c:pt idx="0">
                  <c:v>41000</c:v>
                </c:pt>
                <c:pt idx="1">
                  <c:v>41000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 Flight'!$B$12:$B$13</c:f>
              <c:strCache>
                <c:ptCount val="2"/>
                <c:pt idx="0">
                  <c:v>Descent</c:v>
                </c:pt>
              </c:strCache>
            </c:strRef>
          </c:tx>
          <c:xVal>
            <c:numRef>
              <c:f>'Sample Flight'!$L$12:$L$13</c:f>
              <c:numCache>
                <c:formatCode>0.00</c:formatCode>
                <c:ptCount val="2"/>
                <c:pt idx="0">
                  <c:v>227.28209294344896</c:v>
                </c:pt>
                <c:pt idx="1">
                  <c:v>290.00013166123563</c:v>
                </c:pt>
              </c:numCache>
            </c:numRef>
          </c:xVal>
          <c:yVal>
            <c:numRef>
              <c:f>'Sample Flight'!$J$12:$J$13</c:f>
              <c:numCache>
                <c:formatCode>0.0</c:formatCode>
                <c:ptCount val="2"/>
                <c:pt idx="0">
                  <c:v>41000</c:v>
                </c:pt>
                <c:pt idx="1">
                  <c:v>3184.3595585727235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'Sample Flight'!$B$14:$B$15</c:f>
              <c:strCache>
                <c:ptCount val="2"/>
                <c:pt idx="0">
                  <c:v>Landing</c:v>
                </c:pt>
              </c:strCache>
            </c:strRef>
          </c:tx>
          <c:xVal>
            <c:numRef>
              <c:f>'Sample Flight'!$L$14:$L$15</c:f>
              <c:numCache>
                <c:formatCode>0.00</c:formatCode>
                <c:ptCount val="2"/>
                <c:pt idx="0">
                  <c:v>290.00013166123563</c:v>
                </c:pt>
                <c:pt idx="1">
                  <c:v>300</c:v>
                </c:pt>
              </c:numCache>
            </c:numRef>
          </c:xVal>
          <c:yVal>
            <c:numRef>
              <c:f>'Sample Flight'!$J$14:$J$15</c:f>
              <c:numCache>
                <c:formatCode>0.0</c:formatCode>
                <c:ptCount val="2"/>
                <c:pt idx="0">
                  <c:v>3184.3595585727235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9384"/>
        <c:axId val="199059776"/>
      </c:scatterChart>
      <c:valAx>
        <c:axId val="199059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Lateral</a:t>
                </a:r>
                <a:r>
                  <a:rPr lang="en-US" baseline="0"/>
                  <a:t> Distance (nm)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059776"/>
        <c:crosses val="autoZero"/>
        <c:crossBetween val="midCat"/>
      </c:valAx>
      <c:valAx>
        <c:axId val="19905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 (ft)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9059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98146</xdr:colOff>
      <xdr:row>23</xdr:row>
      <xdr:rowOff>107672</xdr:rowOff>
    </xdr:from>
    <xdr:to>
      <xdr:col>8</xdr:col>
      <xdr:colOff>339586</xdr:colOff>
      <xdr:row>37</xdr:row>
      <xdr:rowOff>57979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123825</xdr:rowOff>
    </xdr:from>
    <xdr:to>
      <xdr:col>11</xdr:col>
      <xdr:colOff>800100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zoomScale="115" zoomScaleNormal="115" workbookViewId="0">
      <selection activeCell="F16" sqref="F16"/>
    </sheetView>
  </sheetViews>
  <sheetFormatPr defaultRowHeight="15" x14ac:dyDescent="0.25"/>
  <cols>
    <col min="1" max="1" width="4.7109375" bestFit="1" customWidth="1"/>
    <col min="2" max="2" width="20.28515625" customWidth="1"/>
    <col min="5" max="5" width="14.140625" bestFit="1" customWidth="1"/>
    <col min="6" max="6" width="19.5703125" bestFit="1" customWidth="1"/>
    <col min="7" max="8" width="10.28515625" bestFit="1" customWidth="1"/>
    <col min="13" max="13" width="10.28515625" bestFit="1" customWidth="1"/>
  </cols>
  <sheetData>
    <row r="1" spans="1:7" x14ac:dyDescent="0.25">
      <c r="C1" t="s">
        <v>8</v>
      </c>
      <c r="D1" t="s">
        <v>9</v>
      </c>
    </row>
    <row r="2" spans="1:7" ht="15" customHeight="1" x14ac:dyDescent="0.25">
      <c r="A2" s="52" t="s">
        <v>32</v>
      </c>
      <c r="B2" t="s">
        <v>3</v>
      </c>
      <c r="C2" s="4">
        <v>250</v>
      </c>
      <c r="E2" t="s">
        <v>17</v>
      </c>
      <c r="G2" s="4" t="s">
        <v>30</v>
      </c>
    </row>
    <row r="3" spans="1:7" x14ac:dyDescent="0.25">
      <c r="A3" s="52"/>
      <c r="B3" t="s">
        <v>14</v>
      </c>
      <c r="C3" s="4">
        <v>2000</v>
      </c>
      <c r="E3" t="s">
        <v>15</v>
      </c>
      <c r="G3" s="3" t="s">
        <v>31</v>
      </c>
    </row>
    <row r="4" spans="1:7" x14ac:dyDescent="0.25">
      <c r="A4" s="52"/>
      <c r="B4" t="s">
        <v>10</v>
      </c>
      <c r="C4" s="4">
        <f>C8</f>
        <v>41000</v>
      </c>
      <c r="E4" t="s">
        <v>4</v>
      </c>
    </row>
    <row r="5" spans="1:7" x14ac:dyDescent="0.25">
      <c r="A5" s="52"/>
      <c r="B5" t="s">
        <v>12</v>
      </c>
      <c r="C5" s="4">
        <v>4000</v>
      </c>
      <c r="E5" t="s">
        <v>13</v>
      </c>
    </row>
    <row r="7" spans="1:7" x14ac:dyDescent="0.25">
      <c r="A7" s="51" t="s">
        <v>33</v>
      </c>
      <c r="B7" t="s">
        <v>1</v>
      </c>
      <c r="C7" s="5">
        <v>0.9</v>
      </c>
      <c r="D7" s="5">
        <v>0.85</v>
      </c>
    </row>
    <row r="8" spans="1:7" x14ac:dyDescent="0.25">
      <c r="A8" s="51"/>
      <c r="B8" t="s">
        <v>2</v>
      </c>
      <c r="C8" s="4">
        <v>41000</v>
      </c>
      <c r="D8" s="4">
        <v>41000</v>
      </c>
      <c r="E8" t="s">
        <v>4</v>
      </c>
    </row>
    <row r="9" spans="1:7" x14ac:dyDescent="0.25">
      <c r="A9" s="51"/>
      <c r="B9" t="s">
        <v>5</v>
      </c>
      <c r="C9" s="4">
        <v>573.57000000000005</v>
      </c>
      <c r="D9" s="4">
        <v>573.57000000000005</v>
      </c>
      <c r="E9" t="s">
        <v>6</v>
      </c>
    </row>
    <row r="10" spans="1:7" x14ac:dyDescent="0.25">
      <c r="A10" s="51"/>
      <c r="B10" t="s">
        <v>0</v>
      </c>
      <c r="C10" s="9">
        <f>C7*C9</f>
        <v>516.21300000000008</v>
      </c>
      <c r="D10" s="9">
        <f>D7*D9</f>
        <v>487.53450000000004</v>
      </c>
      <c r="E10" t="s">
        <v>7</v>
      </c>
    </row>
    <row r="11" spans="1:7" x14ac:dyDescent="0.25">
      <c r="A11" s="51"/>
      <c r="B11" t="s">
        <v>12</v>
      </c>
      <c r="C11" s="5">
        <v>3800</v>
      </c>
      <c r="D11" s="5">
        <v>3000</v>
      </c>
      <c r="E11" t="s">
        <v>13</v>
      </c>
    </row>
    <row r="13" spans="1:7" ht="15" customHeight="1" x14ac:dyDescent="0.25">
      <c r="A13" s="53" t="s">
        <v>34</v>
      </c>
      <c r="B13" t="s">
        <v>11</v>
      </c>
      <c r="C13" s="4">
        <v>200</v>
      </c>
      <c r="E13" t="s">
        <v>17</v>
      </c>
    </row>
    <row r="14" spans="1:7" ht="15" customHeight="1" x14ac:dyDescent="0.25">
      <c r="A14" s="53"/>
      <c r="B14" t="s">
        <v>16</v>
      </c>
      <c r="C14" s="4">
        <v>-2000</v>
      </c>
      <c r="E14" t="s">
        <v>15</v>
      </c>
    </row>
    <row r="15" spans="1:7" ht="15" customHeight="1" x14ac:dyDescent="0.25">
      <c r="A15" s="53"/>
      <c r="B15" t="s">
        <v>12</v>
      </c>
      <c r="C15" s="4">
        <v>2750</v>
      </c>
      <c r="E15" t="s">
        <v>13</v>
      </c>
    </row>
    <row r="17" spans="1:5" ht="15" customHeight="1" x14ac:dyDescent="0.25">
      <c r="A17" s="54" t="s">
        <v>35</v>
      </c>
      <c r="B17" t="s">
        <v>22</v>
      </c>
      <c r="C17" s="4">
        <v>200</v>
      </c>
      <c r="E17" t="s">
        <v>17</v>
      </c>
    </row>
    <row r="18" spans="1:5" x14ac:dyDescent="0.25">
      <c r="A18" s="54"/>
      <c r="B18" t="s">
        <v>18</v>
      </c>
      <c r="C18" s="4">
        <v>3</v>
      </c>
      <c r="E18" t="s">
        <v>19</v>
      </c>
    </row>
    <row r="19" spans="1:5" x14ac:dyDescent="0.25">
      <c r="A19" s="54"/>
      <c r="B19" t="s">
        <v>20</v>
      </c>
      <c r="C19" s="4">
        <v>10</v>
      </c>
      <c r="E19" t="s">
        <v>21</v>
      </c>
    </row>
    <row r="20" spans="1:5" x14ac:dyDescent="0.25">
      <c r="A20" s="54"/>
      <c r="B20" t="s">
        <v>16</v>
      </c>
      <c r="C20" s="3">
        <f>-1*C17*SIN(RADIANS(C18))*'Conversion Rates'!D1</f>
        <v>-1060.0124577445845</v>
      </c>
      <c r="E20" t="s">
        <v>15</v>
      </c>
    </row>
    <row r="21" spans="1:5" x14ac:dyDescent="0.25">
      <c r="A21" s="54"/>
      <c r="B21" t="s">
        <v>12</v>
      </c>
      <c r="C21" s="8">
        <v>1500</v>
      </c>
      <c r="E21" t="s">
        <v>13</v>
      </c>
    </row>
  </sheetData>
  <mergeCells count="4">
    <mergeCell ref="A7:A11"/>
    <mergeCell ref="A2:A5"/>
    <mergeCell ref="A13:A15"/>
    <mergeCell ref="A17:A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topLeftCell="A4" workbookViewId="0">
      <selection activeCell="F5" sqref="F5"/>
    </sheetView>
  </sheetViews>
  <sheetFormatPr defaultRowHeight="15" x14ac:dyDescent="0.25"/>
  <cols>
    <col min="2" max="6" width="12.140625" customWidth="1"/>
    <col min="7" max="7" width="13.42578125" bestFit="1" customWidth="1"/>
    <col min="8" max="12" width="12.140625" customWidth="1"/>
  </cols>
  <sheetData>
    <row r="1" spans="2:16" ht="15.75" thickBot="1" x14ac:dyDescent="0.3"/>
    <row r="2" spans="2:16" x14ac:dyDescent="0.25">
      <c r="D2" s="55" t="s">
        <v>43</v>
      </c>
      <c r="E2" s="56"/>
      <c r="F2" s="56"/>
      <c r="G2" s="57"/>
    </row>
    <row r="3" spans="2:16" x14ac:dyDescent="0.25">
      <c r="D3" s="58"/>
      <c r="E3" s="59"/>
      <c r="F3" s="46" t="s">
        <v>44</v>
      </c>
      <c r="G3" s="47" t="s">
        <v>45</v>
      </c>
    </row>
    <row r="4" spans="2:16" x14ac:dyDescent="0.25">
      <c r="C4" s="6"/>
      <c r="D4" s="58" t="s">
        <v>36</v>
      </c>
      <c r="E4" s="59"/>
      <c r="F4" s="41">
        <v>300</v>
      </c>
      <c r="G4" s="42" t="s">
        <v>21</v>
      </c>
      <c r="H4" s="6"/>
      <c r="I4" s="6"/>
      <c r="J4" s="6"/>
    </row>
    <row r="5" spans="2:16" ht="15.75" thickBot="1" x14ac:dyDescent="0.3">
      <c r="C5" s="6"/>
      <c r="D5" s="63" t="s">
        <v>2</v>
      </c>
      <c r="E5" s="64"/>
      <c r="F5" s="43">
        <v>41000</v>
      </c>
      <c r="G5" s="44" t="s">
        <v>37</v>
      </c>
      <c r="H5" s="6"/>
      <c r="I5" s="6"/>
      <c r="J5" s="6"/>
    </row>
    <row r="6" spans="2:16" x14ac:dyDescent="0.25">
      <c r="C6" s="40"/>
    </row>
    <row r="7" spans="2:16" s="19" customFormat="1" ht="138" thickBot="1" x14ac:dyDescent="0.3">
      <c r="C7" s="45" t="s">
        <v>46</v>
      </c>
      <c r="D7" s="22" t="s">
        <v>40</v>
      </c>
      <c r="E7" s="23" t="s">
        <v>39</v>
      </c>
      <c r="F7" s="28" t="s">
        <v>41</v>
      </c>
      <c r="G7" s="22" t="s">
        <v>27</v>
      </c>
      <c r="H7" s="23" t="s">
        <v>25</v>
      </c>
      <c r="I7" s="28" t="s">
        <v>24</v>
      </c>
      <c r="J7" s="19" t="s">
        <v>23</v>
      </c>
      <c r="K7" s="19" t="s">
        <v>42</v>
      </c>
      <c r="L7" s="19" t="s">
        <v>26</v>
      </c>
    </row>
    <row r="8" spans="2:16" x14ac:dyDescent="0.25">
      <c r="B8" s="60" t="s">
        <v>32</v>
      </c>
      <c r="C8" s="48">
        <v>1</v>
      </c>
      <c r="D8" s="24">
        <v>0</v>
      </c>
      <c r="E8" s="17">
        <v>0</v>
      </c>
      <c r="F8" s="29">
        <v>0</v>
      </c>
      <c r="G8" s="34">
        <f>Specifications!C2</f>
        <v>250</v>
      </c>
      <c r="H8" s="17">
        <f>Specifications!C3</f>
        <v>2000</v>
      </c>
      <c r="I8" s="35">
        <f>SQRT(G8^2-(H8/'Conversion Rates'!$D$1)^2)</f>
        <v>249.21871855493762</v>
      </c>
      <c r="J8" s="10">
        <v>0</v>
      </c>
      <c r="K8" s="10">
        <v>0</v>
      </c>
      <c r="L8" s="11">
        <v>0</v>
      </c>
      <c r="N8" s="6"/>
      <c r="O8" s="6"/>
      <c r="P8" s="6"/>
    </row>
    <row r="9" spans="2:16" ht="15.75" thickBot="1" x14ac:dyDescent="0.3">
      <c r="B9" s="61"/>
      <c r="C9" s="49">
        <v>2</v>
      </c>
      <c r="D9" s="25">
        <f>D8+E9</f>
        <v>20.5</v>
      </c>
      <c r="E9" s="26">
        <f>E8+F5/H8</f>
        <v>20.5</v>
      </c>
      <c r="F9" s="30">
        <f>(E9-E8)/60</f>
        <v>0.34166666666666667</v>
      </c>
      <c r="G9" s="36">
        <f>G8</f>
        <v>250</v>
      </c>
      <c r="H9" s="14">
        <f>H8</f>
        <v>2000</v>
      </c>
      <c r="I9" s="37">
        <f>SQRT(G9^2-(H9/'Conversion Rates'!$D$1)^2)</f>
        <v>249.21871855493762</v>
      </c>
      <c r="J9" s="12">
        <f>J8+(H9*F9*60)</f>
        <v>41000</v>
      </c>
      <c r="K9" s="12">
        <f>I9*F9</f>
        <v>85.149728839603696</v>
      </c>
      <c r="L9" s="13">
        <f>L8+K9</f>
        <v>85.149728839603696</v>
      </c>
      <c r="N9" s="6"/>
      <c r="O9" s="6"/>
      <c r="P9" s="1"/>
    </row>
    <row r="10" spans="2:16" x14ac:dyDescent="0.25">
      <c r="B10" s="60" t="s">
        <v>33</v>
      </c>
      <c r="C10" s="48">
        <v>3</v>
      </c>
      <c r="D10" s="24">
        <f t="shared" ref="D10:D15" si="0">D9+E10</f>
        <v>20.5</v>
      </c>
      <c r="E10" s="17">
        <v>0</v>
      </c>
      <c r="F10" s="31">
        <v>0</v>
      </c>
      <c r="G10" s="34">
        <f>Specifications!$D$10</f>
        <v>487.53450000000004</v>
      </c>
      <c r="H10" s="17">
        <v>0</v>
      </c>
      <c r="I10" s="35">
        <f>SQRT(G10^2-(H10/'Conversion Rates'!$D$1)^2)</f>
        <v>487.53450000000004</v>
      </c>
      <c r="J10" s="10">
        <f>J9+(H10*F10*60)</f>
        <v>41000</v>
      </c>
      <c r="K10" s="10">
        <v>0</v>
      </c>
      <c r="L10" s="11">
        <f t="shared" ref="L10:L15" si="1">L9+K10</f>
        <v>85.149728839603696</v>
      </c>
      <c r="N10" s="6"/>
      <c r="O10" s="6"/>
      <c r="P10" s="1"/>
    </row>
    <row r="11" spans="2:16" ht="15.75" thickBot="1" x14ac:dyDescent="0.3">
      <c r="B11" s="61"/>
      <c r="C11" s="49">
        <v>4</v>
      </c>
      <c r="D11" s="25">
        <f t="shared" si="0"/>
        <v>37.991976149853429</v>
      </c>
      <c r="E11" s="26">
        <f>E10+(F4-K15-K13-K9)/I10*60</f>
        <v>17.491976149853425</v>
      </c>
      <c r="F11" s="30">
        <f>(E11-E10)/60</f>
        <v>0.29153293583089041</v>
      </c>
      <c r="G11" s="36">
        <f>Specifications!$D$10</f>
        <v>487.53450000000004</v>
      </c>
      <c r="H11" s="14">
        <v>0</v>
      </c>
      <c r="I11" s="37">
        <f>SQRT(G11^2-(H11/'Conversion Rates'!$D$1)^2)</f>
        <v>487.53450000000004</v>
      </c>
      <c r="J11" s="12">
        <f>J10+(H11*F11*60)</f>
        <v>41000</v>
      </c>
      <c r="K11" s="12">
        <f>I11*F11</f>
        <v>142.13236410384525</v>
      </c>
      <c r="L11" s="13">
        <f t="shared" si="1"/>
        <v>227.28209294344896</v>
      </c>
      <c r="N11" s="6"/>
      <c r="O11" s="6"/>
      <c r="P11" s="1"/>
    </row>
    <row r="12" spans="2:16" x14ac:dyDescent="0.25">
      <c r="B12" s="60" t="s">
        <v>34</v>
      </c>
      <c r="C12" s="48">
        <v>5</v>
      </c>
      <c r="D12" s="24">
        <f t="shared" si="0"/>
        <v>37.991976149853429</v>
      </c>
      <c r="E12" s="17">
        <v>0</v>
      </c>
      <c r="F12" s="31">
        <v>0</v>
      </c>
      <c r="G12" s="34">
        <f>Specifications!$C$13</f>
        <v>200</v>
      </c>
      <c r="H12" s="17">
        <f>Specifications!$C$14</f>
        <v>-2000</v>
      </c>
      <c r="I12" s="35">
        <f>SQRT(G12^2-(H12/'Conversion Rates'!$D$1)^2)</f>
        <v>199.02253560379842</v>
      </c>
      <c r="J12" s="10">
        <f t="shared" ref="J12:J15" si="2">J11+(H12*F12*60)</f>
        <v>41000</v>
      </c>
      <c r="K12" s="10">
        <v>0</v>
      </c>
      <c r="L12" s="11">
        <f t="shared" si="1"/>
        <v>227.28209294344896</v>
      </c>
      <c r="N12" s="6"/>
      <c r="O12" s="6"/>
      <c r="P12" s="1"/>
    </row>
    <row r="13" spans="2:16" ht="15.75" thickBot="1" x14ac:dyDescent="0.3">
      <c r="B13" s="62"/>
      <c r="C13" s="50">
        <v>6</v>
      </c>
      <c r="D13" s="27">
        <f t="shared" si="0"/>
        <v>56.899796370567067</v>
      </c>
      <c r="E13" s="20">
        <f>E12+(J14-F5)/H12</f>
        <v>18.907820220713639</v>
      </c>
      <c r="F13" s="32">
        <f t="shared" ref="F13:F15" si="3">(E13-E12)/60</f>
        <v>0.31513033701189397</v>
      </c>
      <c r="G13" s="38">
        <f>Specifications!$C$13</f>
        <v>200</v>
      </c>
      <c r="H13" s="18">
        <f>Specifications!$C$14</f>
        <v>-2000</v>
      </c>
      <c r="I13" s="39">
        <f>SQRT(G13^2-(H13/'Conversion Rates'!$D$1)^2)</f>
        <v>199.02253560379842</v>
      </c>
      <c r="J13" s="15">
        <f t="shared" si="2"/>
        <v>3184.3595585727235</v>
      </c>
      <c r="K13" s="15">
        <f>I13*F13</f>
        <v>62.718038717786662</v>
      </c>
      <c r="L13" s="16">
        <f t="shared" si="1"/>
        <v>290.00013166123563</v>
      </c>
      <c r="N13" s="7"/>
      <c r="O13" s="7"/>
      <c r="P13" s="1"/>
    </row>
    <row r="14" spans="2:16" x14ac:dyDescent="0.25">
      <c r="B14" s="60" t="s">
        <v>35</v>
      </c>
      <c r="C14" s="48">
        <v>7</v>
      </c>
      <c r="D14" s="24">
        <f t="shared" si="0"/>
        <v>56.899796370567067</v>
      </c>
      <c r="E14" s="17">
        <v>0</v>
      </c>
      <c r="F14" s="31">
        <v>0</v>
      </c>
      <c r="G14" s="34">
        <f>Specifications!$C$17</f>
        <v>200</v>
      </c>
      <c r="H14" s="17">
        <f>Specifications!$C$20</f>
        <v>-1060.0124577445845</v>
      </c>
      <c r="I14" s="35">
        <f>SQRT(G14^2-(H14/'Conversion Rates'!$D$1)^2)</f>
        <v>199.72590695091478</v>
      </c>
      <c r="J14" s="33">
        <f>(Specifications!C19*'Conversion Rates'!D2)* TAN(RADIANS(Specifications!C18))</f>
        <v>3184.3595585727235</v>
      </c>
      <c r="K14" s="10">
        <v>0</v>
      </c>
      <c r="L14" s="11">
        <f t="shared" si="1"/>
        <v>290.00013166123563</v>
      </c>
    </row>
    <row r="15" spans="2:16" ht="15.75" thickBot="1" x14ac:dyDescent="0.3">
      <c r="B15" s="61"/>
      <c r="C15" s="49">
        <v>8</v>
      </c>
      <c r="D15" s="25">
        <f t="shared" si="0"/>
        <v>59.903873855984706</v>
      </c>
      <c r="E15" s="21">
        <f>E14+(0-J14)/H14</f>
        <v>3.00407748541764</v>
      </c>
      <c r="F15" s="30">
        <f t="shared" si="3"/>
        <v>5.0067958090293997E-2</v>
      </c>
      <c r="G15" s="36">
        <f>Specifications!$C$17</f>
        <v>200</v>
      </c>
      <c r="H15" s="14">
        <f>Specifications!$C$20</f>
        <v>-1060.0124577445845</v>
      </c>
      <c r="I15" s="37">
        <f>SQRT(G15^2-(H15/'Conversion Rates'!$D$1)^2)</f>
        <v>199.72590695091478</v>
      </c>
      <c r="J15" s="12">
        <f t="shared" si="2"/>
        <v>0</v>
      </c>
      <c r="K15" s="12">
        <f>I15*F15</f>
        <v>9.9998683387643599</v>
      </c>
      <c r="L15" s="13">
        <f t="shared" si="1"/>
        <v>300</v>
      </c>
    </row>
    <row r="17" spans="6:7" ht="15" customHeight="1" x14ac:dyDescent="0.25"/>
    <row r="18" spans="6:7" x14ac:dyDescent="0.25">
      <c r="F18" s="2"/>
    </row>
    <row r="24" spans="6:7" x14ac:dyDescent="0.25">
      <c r="G24" s="1"/>
    </row>
  </sheetData>
  <mergeCells count="8">
    <mergeCell ref="D2:G2"/>
    <mergeCell ref="D3:E3"/>
    <mergeCell ref="B10:B11"/>
    <mergeCell ref="B12:B13"/>
    <mergeCell ref="B14:B15"/>
    <mergeCell ref="B8:B9"/>
    <mergeCell ref="D5:E5"/>
    <mergeCell ref="D4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6" sqref="D6"/>
    </sheetView>
  </sheetViews>
  <sheetFormatPr defaultRowHeight="15" x14ac:dyDescent="0.25"/>
  <cols>
    <col min="2" max="2" width="12.42578125" bestFit="1" customWidth="1"/>
  </cols>
  <sheetData>
    <row r="1" spans="1:5" x14ac:dyDescent="0.25">
      <c r="A1">
        <v>1</v>
      </c>
      <c r="B1" t="s">
        <v>28</v>
      </c>
      <c r="C1" t="s">
        <v>29</v>
      </c>
      <c r="D1">
        <f>101.27</f>
        <v>101.27</v>
      </c>
      <c r="E1" t="s">
        <v>15</v>
      </c>
    </row>
    <row r="2" spans="1:5" x14ac:dyDescent="0.25">
      <c r="A2">
        <v>1</v>
      </c>
      <c r="B2" t="s">
        <v>38</v>
      </c>
      <c r="C2" t="s">
        <v>29</v>
      </c>
      <c r="D2">
        <v>6076.12</v>
      </c>
      <c r="E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Sample Flight</vt:lpstr>
      <vt:lpstr>Conversion Rates</vt:lpstr>
    </vt:vector>
  </TitlesOfParts>
  <Company>GAC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M. Kraus</dc:creator>
  <cp:lastModifiedBy>Wible, Kathleen J</cp:lastModifiedBy>
  <dcterms:created xsi:type="dcterms:W3CDTF">2013-02-13T13:47:03Z</dcterms:created>
  <dcterms:modified xsi:type="dcterms:W3CDTF">2015-05-29T17:03:43Z</dcterms:modified>
</cp:coreProperties>
</file>