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wil\OneDrive\Desktop\excel data\crowd funding\resources\"/>
    </mc:Choice>
  </mc:AlternateContent>
  <xr:revisionPtr revIDLastSave="0" documentId="13_ncr:1_{32498A80-2096-4E57-9C12-08E7F1EB10AA}" xr6:coauthVersionLast="47" xr6:coauthVersionMax="47" xr10:uidLastSave="{00000000-0000-0000-0000-000000000000}"/>
  <bookViews>
    <workbookView xWindow="38290" yWindow="-110" windowWidth="38620" windowHeight="21220" activeTab="2" xr2:uid="{00000000-000D-0000-FFFF-FFFF00000000}"/>
  </bookViews>
  <sheets>
    <sheet name="Category Statistics" sheetId="3" r:id="rId1"/>
    <sheet name="Outcomes Based on Launch Date" sheetId="6" r:id="rId2"/>
    <sheet name="Theater Outcomes by Launch Date" sheetId="14" r:id="rId3"/>
    <sheet name="Kickstarter sheet" sheetId="1" r:id="rId4"/>
    <sheet name="Outcomes Based on Goals" sheetId="15" r:id="rId5"/>
  </sheets>
  <definedNames>
    <definedName name="_xlnm._FilterDatabase" localSheetId="3" hidden="1">'Kickstarter sheet'!$A$1:$T$4115</definedName>
  </definedNames>
  <calcPr calcId="191029"/>
  <pivotCaches>
    <pivotCache cacheId="0" r:id="rId6"/>
    <pivotCache cacheId="1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5" l="1"/>
  <c r="C9" i="15"/>
  <c r="C10" i="15"/>
  <c r="C11" i="15"/>
  <c r="C12" i="15"/>
  <c r="B12" i="15"/>
  <c r="B11" i="15"/>
  <c r="B9" i="15"/>
  <c r="B8" i="15"/>
  <c r="B10" i="15"/>
  <c r="C7" i="15"/>
  <c r="B7" i="15"/>
  <c r="C6" i="15"/>
  <c r="B6" i="15"/>
  <c r="C5" i="15"/>
  <c r="B5" i="15"/>
  <c r="C4" i="15"/>
  <c r="B2" i="15"/>
  <c r="C2" i="15"/>
  <c r="B4" i="15"/>
  <c r="C3" i="15"/>
  <c r="B3" i="15"/>
  <c r="H13" i="15"/>
  <c r="G13" i="15"/>
  <c r="F13" i="15"/>
  <c r="E13" i="15"/>
  <c r="D12" i="15"/>
  <c r="D11" i="15"/>
  <c r="D10" i="15"/>
  <c r="D9" i="15"/>
  <c r="D8" i="15"/>
  <c r="D7" i="15"/>
  <c r="D6" i="15"/>
  <c r="D5" i="15"/>
  <c r="D4" i="15"/>
  <c r="D3" i="15"/>
  <c r="D2" i="15"/>
  <c r="D13" i="15"/>
  <c r="B13" i="15"/>
  <c r="C13" i="1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5" l="1"/>
  <c r="G8" i="15" s="1"/>
  <c r="E9" i="15"/>
  <c r="G9" i="15" s="1"/>
  <c r="E10" i="15"/>
  <c r="G10" i="15" s="1"/>
  <c r="E11" i="15"/>
  <c r="G11" i="15" s="1"/>
  <c r="E12" i="15"/>
  <c r="F12" i="15" s="1"/>
  <c r="E7" i="15"/>
  <c r="G7" i="15" s="1"/>
  <c r="E6" i="15"/>
  <c r="F6" i="15" s="1"/>
  <c r="E5" i="15"/>
  <c r="E2" i="15"/>
  <c r="F2" i="15" s="1"/>
  <c r="E4" i="15"/>
  <c r="E3" i="15"/>
  <c r="F8" i="15" l="1"/>
  <c r="H8" i="15"/>
  <c r="F9" i="15"/>
  <c r="H9" i="15"/>
  <c r="H10" i="15"/>
  <c r="F10" i="15"/>
  <c r="H11" i="15"/>
  <c r="F11" i="15"/>
  <c r="H12" i="15"/>
  <c r="G12" i="15"/>
  <c r="F7" i="15"/>
  <c r="H7" i="15"/>
  <c r="H6" i="15"/>
  <c r="G6" i="15"/>
  <c r="G5" i="15"/>
  <c r="H5" i="15"/>
  <c r="F5" i="15"/>
  <c r="G2" i="15"/>
  <c r="H2" i="15"/>
  <c r="H4" i="15"/>
  <c r="G4" i="15"/>
  <c r="F4" i="15"/>
  <c r="H3" i="15"/>
  <c r="G3" i="15"/>
  <c r="F3" i="15"/>
</calcChain>
</file>

<file path=xl/sharedStrings.xml><?xml version="1.0" encoding="utf-8"?>
<sst xmlns="http://schemas.openxmlformats.org/spreadsheetml/2006/main" count="33018" uniqueCount="8401">
  <si>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</si>
  <si>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</si>
  <si>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</si>
  <si>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</si>
  <si>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</si>
  <si>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</si>
  <si>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</si>
  <si>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</si>
  <si>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</si>
  <si>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</si>
  <si>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</si>
  <si>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</si>
  <si>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</si>
  <si>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</si>
  <si>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</si>
  <si>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</si>
  <si>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</si>
  <si>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</si>
  <si>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</si>
  <si>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</si>
  <si>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</si>
  <si>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</si>
  <si>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</si>
  <si>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</si>
  <si>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</si>
  <si>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</si>
  <si>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</si>
  <si>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</si>
  <si>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</si>
  <si>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</si>
  <si>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</si>
  <si>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</si>
  <si>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</si>
  <si>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</si>
  <si>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</si>
  <si>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</si>
  <si>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</si>
  <si>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</si>
  <si>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</si>
  <si>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</si>
  <si>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</si>
  <si>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</si>
  <si>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</si>
  <si>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</si>
  <si>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</si>
  <si>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</si>
  <si>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</si>
  <si>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</si>
  <si>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</si>
  <si>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</si>
  <si>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</si>
  <si>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</si>
  <si>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</si>
  <si>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</si>
  <si>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</si>
  <si>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</si>
  <si>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</si>
  <si>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</si>
  <si>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</si>
  <si>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</si>
  <si>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</si>
  <si>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</si>
  <si>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</si>
  <si>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</si>
  <si>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</si>
  <si>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</si>
  <si>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</si>
  <si>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</si>
  <si>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</si>
  <si>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</si>
  <si>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</si>
  <si>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</si>
  <si>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</si>
  <si>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</si>
  <si>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</si>
  <si>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</si>
  <si>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</si>
  <si>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</si>
  <si>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</si>
  <si>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</si>
  <si>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</si>
  <si>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</si>
  <si>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</si>
  <si>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</si>
  <si>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</si>
  <si>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</si>
  <si>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</si>
  <si>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</si>
  <si>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</si>
  <si>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</si>
  <si>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</si>
  <si>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</si>
  <si>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</si>
  <si>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</si>
  <si>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</si>
  <si>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</si>
  <si>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</si>
  <si>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</si>
  <si>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</si>
  <si>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</si>
  <si>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</si>
  <si>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</si>
  <si>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</si>
  <si>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</si>
  <si>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</si>
  <si>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</si>
  <si>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</si>
  <si>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</si>
  <si>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</si>
  <si>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</si>
  <si>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</si>
  <si>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</si>
  <si>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</si>
  <si>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</si>
  <si>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</si>
  <si>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</si>
  <si>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</si>
  <si>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</si>
  <si>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</si>
  <si>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</si>
  <si>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</si>
  <si>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</si>
  <si>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</si>
  <si>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</si>
  <si>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</si>
  <si>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</si>
  <si>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</si>
  <si>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</si>
  <si>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</si>
  <si>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</si>
  <si>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</si>
  <si>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</si>
  <si>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</si>
  <si>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</si>
  <si>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</si>
  <si>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</si>
  <si>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</si>
  <si>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</si>
  <si>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</si>
  <si>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</si>
  <si>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</si>
  <si>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</si>
  <si>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</si>
  <si>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</si>
  <si>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</si>
  <si>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</si>
  <si>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</si>
  <si>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</si>
  <si>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</si>
  <si>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</si>
  <si>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</si>
  <si>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</si>
  <si>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</si>
  <si>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</si>
  <si>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</si>
  <si>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</si>
  <si>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</si>
  <si>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</si>
  <si>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</si>
  <si>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</si>
  <si>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</si>
  <si>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</si>
  <si>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</si>
  <si>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</si>
  <si>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</si>
  <si>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</si>
  <si>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</si>
  <si>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</si>
  <si>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</si>
  <si>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</si>
  <si>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</si>
  <si>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</si>
  <si>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</si>
  <si>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</si>
  <si>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</si>
  <si>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</si>
  <si>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</si>
  <si>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</si>
  <si>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</si>
  <si>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</si>
  <si>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</si>
  <si>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</si>
  <si>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</si>
  <si>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</si>
  <si>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</si>
  <si>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</si>
  <si>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</si>
  <si>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</si>
  <si>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</si>
  <si>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</si>
  <si>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</si>
  <si>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</si>
  <si>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</si>
  <si>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</si>
  <si>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</si>
  <si>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</si>
  <si>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</si>
  <si>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</si>
  <si>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</si>
  <si>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</si>
  <si>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</si>
  <si>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</si>
  <si>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</si>
  <si>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</si>
  <si>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</si>
  <si>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</si>
  <si>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</si>
  <si>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</si>
  <si>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</si>
  <si>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</si>
  <si>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</si>
  <si>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</si>
  <si>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</si>
  <si>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</si>
  <si>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</si>
  <si>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</si>
  <si>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</si>
  <si>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</si>
  <si>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</si>
  <si>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</si>
  <si>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</si>
  <si>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</si>
  <si>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</si>
  <si>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</si>
  <si>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</si>
  <si>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</si>
  <si>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</si>
  <si>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</si>
  <si>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</si>
  <si>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</si>
  <si>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</si>
  <si>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</si>
  <si>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</si>
  <si>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</si>
  <si>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</si>
  <si>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</si>
  <si>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</si>
  <si>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</si>
  <si>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</si>
  <si>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</si>
  <si>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</si>
  <si>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</si>
  <si>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</si>
  <si>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</si>
  <si>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</si>
  <si>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</si>
  <si>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</si>
  <si>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</si>
  <si>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</si>
  <si>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</si>
  <si>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</si>
  <si>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</si>
  <si>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</si>
  <si>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</si>
  <si>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</si>
  <si>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</si>
  <si>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</si>
  <si>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</si>
  <si>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</si>
  <si>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</si>
  <si>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</si>
  <si>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</si>
  <si>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</si>
  <si>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</si>
  <si>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</si>
  <si>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</si>
  <si>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</si>
  <si>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</si>
  <si>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</si>
  <si>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</si>
  <si>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</si>
  <si>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</si>
  <si>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</si>
  <si>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</si>
  <si>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</si>
  <si>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</si>
  <si>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</si>
  <si>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</si>
  <si>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</si>
  <si>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</si>
  <si>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</si>
  <si>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</si>
  <si>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</si>
  <si>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</si>
  <si>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</si>
  <si>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</si>
  <si>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</si>
  <si>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</si>
  <si>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</si>
  <si>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</si>
  <si>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</si>
  <si>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</si>
  <si>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</si>
  <si>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</si>
  <si>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</si>
  <si>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</si>
  <si>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</si>
  <si>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</si>
  <si>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</si>
  <si>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</si>
  <si>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</si>
  <si>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</si>
  <si>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</si>
  <si>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</si>
  <si>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</si>
  <si>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</si>
  <si>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</si>
  <si>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</si>
  <si>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</si>
  <si>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</si>
  <si>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</si>
  <si>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</si>
  <si>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</si>
  <si>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</si>
  <si>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</si>
  <si>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</si>
  <si>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</si>
  <si>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</si>
  <si>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</si>
  <si>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</si>
  <si>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</si>
  <si>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</si>
  <si>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</si>
  <si>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</si>
  <si>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</si>
  <si>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</si>
  <si>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</si>
  <si>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</si>
  <si>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</si>
  <si>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</si>
  <si>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</si>
  <si>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</si>
  <si>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</si>
  <si>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</si>
  <si>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</si>
  <si>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</si>
  <si>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</si>
  <si>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</si>
  <si>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</si>
  <si>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</si>
  <si>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</si>
  <si>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</si>
  <si>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</si>
  <si>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</si>
  <si>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</si>
  <si>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</si>
  <si>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</si>
  <si>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</si>
  <si>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</si>
  <si>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</si>
  <si>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</si>
  <si>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</si>
  <si>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</si>
  <si>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</si>
  <si>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</si>
  <si>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</si>
  <si>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</si>
  <si>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</si>
  <si>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</si>
  <si>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</si>
  <si>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</si>
  <si>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</si>
  <si>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</si>
  <si>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</si>
  <si>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</si>
  <si>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</si>
  <si>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</si>
  <si>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</si>
  <si>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</si>
  <si>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</si>
  <si>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</si>
  <si>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</si>
  <si>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</si>
  <si>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</si>
  <si>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</si>
  <si>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</si>
  <si>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</si>
  <si>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</si>
  <si>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</si>
  <si>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</si>
  <si>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</si>
  <si>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</si>
  <si>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</si>
  <si>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</si>
  <si>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</si>
  <si>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</si>
  <si>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</si>
  <si>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</si>
  <si>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</si>
  <si>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</si>
  <si>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</si>
  <si>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</si>
  <si>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</si>
  <si>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</si>
  <si>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</si>
  <si>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</si>
  <si>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</si>
  <si>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</si>
  <si>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</si>
  <si>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</si>
  <si>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</si>
  <si>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</si>
  <si>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</si>
  <si>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</si>
  <si>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</si>
  <si>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</si>
  <si>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</si>
  <si>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</si>
  <si>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</si>
  <si>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</si>
  <si>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</si>
  <si>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</si>
  <si>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</si>
  <si>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</si>
  <si>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</si>
  <si>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</si>
  <si>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</si>
  <si>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</si>
  <si>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</si>
  <si>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</si>
  <si>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</si>
  <si>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</si>
  <si>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</si>
  <si>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</si>
  <si>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</si>
  <si>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</si>
  <si>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</si>
  <si>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</si>
  <si>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</si>
  <si>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</si>
  <si>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</si>
  <si>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</si>
  <si>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</si>
  <si>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</si>
  <si>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</si>
  <si>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</si>
  <si>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</si>
  <si>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</si>
  <si>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</si>
  <si>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</si>
  <si>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</si>
  <si>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</si>
  <si>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</si>
  <si>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</si>
  <si>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</si>
  <si>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</si>
  <si>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</si>
  <si>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</si>
  <si>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</si>
  <si>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</si>
  <si>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</si>
  <si>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</si>
  <si>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</si>
  <si>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</si>
  <si>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</si>
  <si>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</si>
  <si>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</si>
  <si>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</si>
  <si>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</si>
  <si>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</si>
  <si>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</si>
  <si>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</si>
  <si>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</si>
  <si>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</si>
  <si>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</si>
  <si>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</si>
  <si>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</si>
  <si>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</si>
  <si>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</si>
  <si>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</si>
  <si>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</si>
  <si>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</si>
  <si>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</si>
  <si>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</si>
  <si>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</si>
  <si>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</si>
  <si>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</si>
  <si>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</si>
  <si>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</si>
  <si>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</si>
  <si>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</si>
  <si>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</si>
  <si>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</si>
  <si>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</si>
  <si>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</si>
  <si>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</si>
  <si>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</si>
  <si>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</si>
  <si>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</si>
  <si>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</si>
  <si>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</si>
  <si>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</si>
  <si>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</si>
  <si>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</si>
  <si>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</si>
  <si>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</si>
  <si>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</si>
  <si>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</si>
  <si>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</si>
  <si>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</si>
  <si>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</si>
  <si>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</si>
  <si>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</si>
  <si>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</si>
  <si>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</si>
  <si>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</si>
  <si>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</si>
  <si>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</si>
  <si>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</si>
  <si>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</si>
  <si>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</si>
  <si>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</si>
  <si>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</si>
  <si>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</si>
  <si>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</si>
  <si>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</si>
  <si>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</si>
  <si>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</si>
  <si>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</si>
  <si>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</si>
  <si>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</si>
  <si>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</si>
  <si>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</si>
  <si>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</si>
  <si>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</si>
  <si>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</si>
  <si>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</si>
  <si>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</si>
  <si>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</si>
  <si>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</si>
  <si>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</si>
  <si>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</si>
  <si>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</si>
  <si>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</si>
  <si>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</si>
  <si>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</si>
  <si>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</si>
  <si>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</si>
  <si>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</si>
  <si>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</si>
  <si>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</si>
  <si>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</si>
  <si>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</si>
  <si>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</si>
  <si>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</si>
  <si>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</si>
  <si>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</si>
  <si>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</si>
  <si>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</si>
  <si>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</si>
  <si>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</si>
  <si>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</si>
  <si>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</si>
  <si>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</si>
  <si>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</si>
  <si>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</si>
  <si>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</si>
  <si>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</si>
  <si>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</si>
  <si>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</si>
  <si>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</si>
  <si>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</si>
  <si>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</si>
  <si>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</si>
  <si>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</si>
  <si>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</si>
  <si>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</si>
  <si>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</si>
  <si>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</si>
  <si>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</si>
  <si>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</si>
  <si>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</si>
  <si>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</si>
  <si>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</si>
  <si>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</si>
  <si>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</si>
  <si>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</si>
  <si>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</si>
  <si>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</si>
  <si>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</si>
  <si>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</si>
  <si>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</si>
  <si>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</si>
  <si>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</si>
  <si>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</si>
  <si>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</si>
  <si>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</si>
  <si>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</si>
  <si>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</si>
  <si>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</si>
  <si>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</si>
  <si>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</si>
  <si>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</si>
  <si>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</si>
  <si>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</si>
  <si>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</si>
  <si>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</si>
  <si>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</si>
  <si>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</si>
  <si>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</si>
  <si>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</si>
  <si>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</si>
  <si>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</si>
  <si>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</si>
  <si>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</si>
  <si>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</si>
  <si>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</si>
  <si>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</si>
  <si>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</si>
  <si>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</si>
  <si>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</si>
  <si>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</si>
  <si>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</si>
  <si>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</si>
  <si>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</si>
  <si>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</si>
  <si>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</si>
  <si>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</si>
  <si>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</si>
  <si>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</si>
  <si>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</si>
  <si>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</si>
  <si>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</si>
  <si>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</si>
  <si>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</si>
  <si>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</si>
  <si>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</si>
  <si>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</si>
  <si>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</si>
  <si>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</si>
  <si>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</si>
  <si>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</si>
  <si>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</si>
  <si>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</si>
  <si>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</si>
  <si>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</si>
  <si>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</si>
  <si>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</si>
  <si>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</si>
  <si>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</si>
  <si>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</si>
  <si>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</si>
  <si>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</si>
  <si>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</si>
  <si>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</si>
  <si>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</si>
  <si>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</si>
  <si>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</si>
  <si>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</si>
  <si>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</si>
  <si>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</si>
  <si>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</si>
  <si>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</si>
  <si>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</si>
  <si>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</si>
  <si>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</si>
  <si>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</si>
  <si>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</si>
  <si>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</si>
  <si>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</si>
  <si>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</si>
  <si>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</si>
  <si>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</si>
  <si>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</si>
  <si>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</si>
  <si>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</si>
  <si>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</si>
  <si>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</si>
  <si>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</si>
  <si>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</si>
  <si>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</si>
  <si>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</si>
  <si>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</si>
  <si>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</si>
  <si>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</si>
  <si>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</si>
  <si>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</si>
  <si>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</si>
  <si>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</si>
  <si>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</si>
  <si>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</si>
  <si>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</si>
  <si>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</si>
  <si>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</si>
  <si>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</si>
  <si>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</si>
  <si>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</si>
  <si>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</si>
  <si>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</si>
  <si>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</si>
  <si>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</si>
  <si>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</si>
  <si>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</si>
  <si>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</si>
  <si>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</si>
  <si>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</si>
  <si>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</si>
  <si>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</si>
  <si>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</si>
  <si>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</si>
  <si>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</si>
  <si>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</si>
  <si>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</si>
  <si>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</si>
  <si>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</si>
  <si>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</si>
  <si>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</si>
  <si>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</si>
  <si>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</si>
  <si>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</si>
  <si>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</si>
  <si>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</si>
  <si>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</si>
  <si>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</si>
  <si>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</si>
  <si>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</si>
  <si>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</si>
  <si>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</si>
  <si>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</si>
  <si>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</si>
  <si>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</si>
  <si>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</si>
  <si>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</si>
  <si>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</si>
  <si>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</si>
  <si>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</si>
  <si>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</si>
  <si>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</si>
  <si>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</si>
  <si>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</si>
  <si>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</si>
  <si>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</si>
  <si>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</si>
  <si>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</si>
  <si>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</si>
  <si>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</si>
  <si>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</si>
  <si>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</si>
  <si>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</si>
  <si>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</si>
  <si>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</si>
  <si>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</si>
  <si>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</si>
  <si>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</si>
  <si>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</si>
  <si>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</si>
  <si>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</si>
  <si>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</si>
  <si>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</si>
  <si>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</si>
  <si>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</si>
  <si>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</si>
  <si>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</si>
  <si>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</si>
  <si>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</si>
  <si>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</si>
  <si>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</si>
  <si>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</si>
  <si>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</si>
  <si>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</si>
  <si>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</si>
  <si>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</si>
  <si>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</si>
  <si>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</si>
  <si>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</si>
  <si>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</si>
  <si>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</si>
  <si>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</si>
  <si>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</si>
  <si>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</si>
  <si>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</si>
  <si>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</si>
  <si>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</si>
  <si>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</si>
  <si>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</si>
  <si>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</si>
  <si>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</si>
  <si>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</si>
  <si>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</si>
  <si>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</si>
  <si>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</si>
  <si>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</si>
  <si>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</si>
  <si>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</si>
  <si>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</si>
  <si>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</si>
  <si>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</si>
  <si>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</si>
  <si>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</si>
  <si>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</si>
  <si>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</si>
  <si>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</si>
  <si>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</si>
  <si>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</si>
  <si>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</si>
  <si>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</si>
  <si>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</si>
  <si>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</si>
  <si>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</si>
  <si>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</si>
  <si>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</si>
  <si>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</si>
  <si>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</si>
  <si>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</si>
  <si>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</si>
  <si>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</si>
  <si>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</si>
  <si>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</si>
  <si>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</si>
  <si>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</si>
  <si>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</si>
  <si>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</si>
  <si>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</si>
  <si>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</si>
  <si>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</si>
  <si>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</si>
  <si>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</si>
  <si>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</si>
  <si>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</si>
  <si>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</si>
  <si>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</si>
  <si>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</si>
  <si>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</si>
  <si>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</si>
  <si>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</si>
  <si>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</si>
  <si>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</si>
  <si>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</si>
  <si>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</si>
  <si>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</si>
  <si>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</si>
  <si>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</si>
  <si>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</si>
  <si>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</si>
  <si>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</si>
  <si>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</si>
  <si>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</si>
  <si>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</si>
  <si>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</si>
  <si>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</si>
  <si>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</si>
  <si>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</si>
  <si>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</si>
  <si>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</si>
  <si>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</si>
  <si>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</si>
  <si>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</si>
  <si>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</si>
  <si>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</si>
  <si>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</si>
  <si>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</si>
  <si>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</si>
  <si>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</si>
  <si>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</si>
  <si>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</si>
  <si>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</si>
  <si>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</si>
  <si>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</si>
  <si>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</si>
  <si>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</si>
  <si>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</si>
  <si>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</si>
  <si>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</si>
  <si>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</si>
  <si>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</si>
  <si>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</si>
  <si>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</si>
  <si>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</si>
  <si>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</si>
  <si>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</si>
  <si>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</si>
  <si>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</si>
  <si>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</si>
  <si>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</si>
  <si>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</si>
  <si>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</si>
  <si>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</si>
  <si>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</si>
  <si>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</si>
  <si>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</si>
  <si>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</si>
  <si>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</si>
  <si>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</si>
  <si>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</si>
  <si>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</si>
  <si>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</si>
  <si>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</si>
  <si>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</si>
  <si>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</si>
  <si>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</si>
  <si>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</si>
  <si>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</si>
  <si>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</si>
  <si>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</si>
  <si>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</si>
  <si>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</si>
  <si>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</si>
  <si>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</si>
  <si>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</si>
  <si>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</si>
  <si>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</si>
  <si>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</si>
  <si>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</si>
  <si>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</si>
  <si>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</si>
  <si>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</si>
  <si>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</si>
  <si>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</si>
  <si>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</si>
  <si>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</si>
  <si>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</si>
  <si>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</si>
  <si>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</si>
  <si>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</si>
  <si>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</si>
  <si>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</si>
  <si>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</si>
  <si>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</si>
  <si>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</si>
  <si>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</si>
  <si>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</si>
  <si>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</si>
  <si>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</si>
  <si>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</si>
  <si>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</si>
  <si>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</si>
  <si>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</si>
  <si>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</si>
  <si>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</si>
  <si>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</si>
  <si>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</si>
  <si>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</si>
  <si>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</si>
  <si>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</si>
  <si>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</si>
  <si>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</si>
  <si>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</si>
  <si>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</si>
  <si>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</si>
  <si>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</si>
  <si>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</si>
  <si>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</si>
  <si>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</si>
  <si>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</si>
  <si>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</si>
  <si>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</si>
  <si>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</si>
  <si>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</si>
  <si>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</si>
  <si>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</si>
  <si>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</si>
  <si>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</si>
  <si>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</si>
  <si>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</si>
  <si>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</si>
  <si>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</si>
  <si>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</si>
  <si>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</si>
  <si>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</si>
  <si>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</si>
  <si>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</si>
  <si>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</si>
  <si>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</si>
  <si>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</si>
  <si>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</si>
  <si>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</si>
  <si>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</si>
  <si>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</si>
  <si>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</si>
  <si>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</si>
  <si>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</si>
  <si>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</si>
  <si>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</si>
  <si>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</si>
  <si>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</si>
  <si>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</si>
  <si>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</si>
  <si>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</si>
  <si>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</si>
  <si>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</si>
  <si>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</si>
  <si>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</si>
  <si>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</si>
  <si>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</si>
  <si>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</si>
  <si>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</si>
  <si>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</si>
  <si>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</si>
  <si>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</si>
  <si>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</si>
  <si>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</si>
  <si>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</si>
  <si>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</si>
  <si>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</si>
  <si>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</si>
  <si>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</si>
  <si>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</si>
  <si>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</si>
  <si>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</si>
  <si>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</si>
  <si>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</si>
  <si>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</si>
  <si>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</si>
  <si>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</si>
  <si>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</si>
  <si>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</si>
  <si>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</si>
  <si>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</si>
  <si>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</si>
  <si>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</si>
  <si>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</si>
  <si>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</si>
  <si>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</si>
  <si>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</si>
  <si>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</si>
  <si>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</si>
  <si>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</si>
  <si>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</si>
  <si>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</si>
  <si>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</si>
  <si>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</si>
  <si>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</si>
  <si>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</si>
  <si>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</si>
  <si>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</si>
  <si>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</si>
  <si>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</si>
  <si>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</si>
  <si>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</si>
  <si>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</si>
  <si>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</si>
  <si>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</si>
  <si>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</si>
  <si>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</si>
  <si>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</si>
  <si>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</si>
  <si>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</si>
  <si>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</si>
  <si>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</si>
  <si>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</si>
  <si>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</si>
  <si>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</si>
  <si>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</si>
  <si>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</si>
  <si>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</si>
  <si>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</si>
  <si>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</si>
  <si>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</si>
  <si>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</si>
  <si>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</si>
  <si>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</si>
  <si>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</si>
  <si>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</si>
  <si>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</si>
  <si>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</si>
  <si>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</si>
  <si>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</si>
  <si>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</si>
  <si>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</si>
  <si>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</si>
  <si>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</si>
  <si>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</si>
  <si>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</si>
  <si>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</si>
  <si>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</si>
  <si>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</si>
  <si>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</si>
  <si>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</si>
  <si>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</si>
  <si>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</si>
  <si>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</si>
  <si>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</si>
  <si>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</si>
  <si>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</si>
  <si>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</si>
  <si>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</si>
  <si>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</si>
  <si>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</si>
  <si>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</si>
  <si>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</si>
  <si>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</si>
  <si>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</si>
  <si>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</si>
  <si>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</si>
  <si>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</si>
  <si>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</si>
  <si>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</si>
  <si>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</si>
  <si>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</si>
  <si>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</si>
  <si>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</si>
  <si>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</si>
  <si>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</si>
  <si>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</si>
  <si>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</si>
  <si>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</si>
  <si>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</si>
  <si>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</si>
  <si>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</si>
  <si>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</si>
  <si>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</si>
  <si>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</si>
  <si>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</si>
  <si>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</si>
  <si>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</si>
  <si>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</si>
  <si>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</si>
  <si>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</si>
  <si>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</si>
  <si>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</si>
  <si>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</si>
  <si>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</si>
  <si>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</si>
  <si>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</si>
  <si>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</si>
  <si>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</si>
  <si>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</si>
  <si>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</si>
  <si>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</si>
  <si>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</si>
  <si>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</si>
  <si>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</si>
  <si>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</si>
  <si>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</si>
  <si>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</si>
  <si>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</si>
  <si>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</si>
  <si>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</si>
  <si>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</si>
  <si>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</si>
  <si>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</si>
  <si>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</si>
  <si>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</si>
  <si>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</si>
  <si>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</si>
  <si>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</si>
  <si>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</si>
  <si>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</si>
  <si>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</si>
  <si>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</si>
  <si>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</si>
  <si>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</si>
  <si>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</si>
  <si>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</si>
  <si>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</si>
  <si>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</si>
  <si>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</si>
  <si>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</si>
  <si>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</si>
  <si>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</si>
  <si>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</si>
  <si>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</si>
  <si>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</si>
  <si>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</si>
  <si>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</si>
  <si>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</si>
  <si>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</si>
  <si>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</si>
  <si>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</si>
  <si>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</si>
  <si>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</si>
  <si>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</si>
  <si>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</si>
  <si>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</si>
  <si>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</si>
  <si>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</si>
  <si>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</si>
  <si>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</si>
  <si>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</si>
  <si>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</si>
  <si>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</si>
  <si>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</si>
  <si>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</si>
  <si>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</si>
  <si>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</si>
  <si>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</si>
  <si>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</si>
  <si>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</si>
  <si>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</si>
  <si>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</si>
  <si>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</si>
  <si>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</si>
  <si>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</si>
  <si>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</si>
  <si>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</si>
  <si>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</si>
  <si>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</si>
  <si>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</si>
  <si>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</si>
  <si>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</si>
  <si>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</si>
  <si>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</si>
  <si>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</si>
  <si>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</si>
  <si>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</si>
  <si>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</si>
  <si>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</si>
  <si>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</si>
  <si>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</si>
  <si>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</si>
  <si>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</si>
  <si>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</si>
  <si>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</si>
  <si>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</si>
  <si>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</si>
  <si>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</si>
  <si>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</si>
  <si>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</si>
  <si>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</si>
  <si>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</si>
  <si>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</si>
  <si>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</si>
  <si>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</si>
  <si>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</si>
  <si>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</si>
  <si>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</si>
  <si>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</si>
  <si>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</si>
  <si>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</si>
  <si>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</si>
  <si>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</si>
  <si>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</si>
  <si>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</si>
  <si>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</si>
  <si>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</si>
  <si>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</si>
  <si>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</si>
  <si>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</si>
  <si>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</si>
  <si>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</si>
  <si>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</si>
  <si>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</si>
  <si>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</si>
  <si>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</si>
  <si>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</si>
  <si>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</si>
  <si>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</si>
  <si>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</si>
  <si>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</si>
  <si>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</si>
  <si>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</si>
  <si>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</si>
  <si>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</si>
  <si>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</si>
  <si>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</si>
  <si>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</si>
  <si>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</si>
  <si>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</si>
  <si>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</si>
  <si>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</si>
  <si>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</si>
  <si>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</si>
  <si>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</si>
  <si>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</si>
  <si>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</si>
  <si>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</si>
  <si>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</si>
  <si>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</si>
  <si>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</si>
  <si>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</si>
  <si>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</si>
  <si>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</si>
  <si>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</si>
  <si>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</si>
  <si>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</si>
  <si>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</si>
  <si>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</si>
  <si>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</si>
  <si>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</si>
  <si>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</si>
  <si>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</si>
  <si>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</si>
  <si>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</si>
  <si>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</si>
  <si>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</si>
  <si>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</si>
  <si>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</si>
  <si>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</si>
  <si>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</si>
  <si>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</si>
  <si>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</si>
  <si>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</si>
  <si>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</si>
  <si>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</si>
  <si>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</si>
  <si>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</si>
  <si>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</si>
  <si>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</si>
  <si>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</si>
  <si>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</si>
  <si>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</si>
  <si>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</si>
  <si>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</si>
  <si>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</si>
  <si>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</si>
  <si>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</si>
  <si>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</si>
  <si>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</si>
  <si>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</si>
  <si>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</si>
  <si>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</si>
  <si>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</si>
  <si>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</si>
  <si>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</si>
  <si>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</si>
  <si>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</si>
  <si>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</si>
  <si>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</si>
  <si>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</si>
  <si>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</si>
  <si>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</si>
  <si>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</si>
  <si>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</si>
  <si>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</si>
  <si>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</si>
  <si>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</si>
  <si>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</si>
  <si>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</si>
  <si>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</si>
  <si>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</si>
  <si>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</si>
  <si>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</si>
  <si>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</si>
  <si>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</si>
  <si>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</si>
  <si>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</si>
  <si>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</si>
  <si>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</si>
  <si>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</si>
  <si>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</si>
  <si>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</si>
  <si>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</si>
  <si>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</si>
  <si>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</si>
  <si>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</si>
  <si>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</si>
  <si>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</si>
  <si>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</si>
  <si>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</si>
  <si>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</si>
  <si>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</si>
  <si>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</si>
  <si>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</si>
  <si>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</si>
  <si>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</si>
  <si>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</si>
  <si>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</si>
  <si>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</si>
  <si>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</si>
  <si>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</si>
  <si>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</si>
  <si>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</si>
  <si>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</si>
  <si>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</si>
  <si>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</si>
  <si>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</si>
  <si>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</si>
  <si>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</si>
  <si>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</si>
  <si>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</si>
  <si>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</si>
  <si>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</si>
  <si>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</si>
  <si>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</si>
  <si>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</si>
  <si>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</si>
  <si>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</si>
  <si>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</si>
  <si>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</si>
  <si>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</si>
  <si>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</si>
  <si>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</si>
  <si>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</si>
  <si>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</si>
  <si>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</si>
  <si>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</si>
  <si>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</si>
  <si>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</si>
  <si>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</si>
  <si>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</si>
  <si>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</si>
  <si>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</si>
  <si>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</si>
  <si>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</si>
  <si>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</si>
  <si>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</si>
  <si>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</si>
  <si>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</si>
  <si>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</si>
  <si>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</si>
  <si>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</si>
  <si>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</si>
  <si>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</si>
  <si>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</si>
  <si>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</si>
  <si>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</si>
  <si>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</si>
  <si>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</si>
  <si>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</si>
  <si>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</si>
  <si>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</si>
  <si>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</si>
  <si>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</si>
  <si>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</si>
  <si>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</si>
  <si>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</si>
  <si>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</si>
  <si>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</si>
  <si>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</si>
  <si>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</si>
  <si>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</si>
  <si>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</si>
  <si>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</si>
  <si>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</si>
  <si>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</si>
  <si>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</si>
  <si>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</si>
  <si>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</si>
  <si>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</si>
  <si>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</si>
  <si>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</si>
  <si>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</si>
  <si>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</si>
  <si>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</si>
  <si>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</si>
  <si>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</si>
  <si>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</si>
  <si>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</si>
  <si>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</si>
  <si>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</si>
  <si>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</si>
  <si>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</si>
  <si>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</si>
  <si>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</si>
  <si>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</si>
  <si>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</si>
  <si>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</si>
  <si>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</si>
  <si>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</si>
  <si>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</si>
  <si>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</si>
  <si>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</si>
  <si>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</si>
  <si>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</si>
  <si>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</si>
  <si>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</si>
  <si>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</si>
  <si>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</si>
  <si>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</si>
  <si>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</si>
  <si>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</si>
  <si>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</si>
  <si>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</si>
  <si>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</si>
  <si>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</si>
  <si>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</si>
  <si>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</si>
  <si>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</si>
  <si>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</si>
  <si>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</si>
  <si>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</si>
  <si>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</si>
  <si>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</si>
  <si>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</si>
  <si>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</si>
  <si>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</si>
  <si>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</si>
  <si>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</si>
  <si>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</si>
  <si>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</si>
  <si>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</si>
  <si>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</si>
  <si>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</si>
  <si>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</si>
  <si>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</si>
  <si>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</si>
  <si>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</si>
  <si>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</si>
  <si>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</si>
  <si>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</si>
  <si>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</si>
  <si>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</si>
  <si>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</si>
  <si>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</si>
  <si>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</si>
  <si>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</si>
  <si>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</si>
  <si>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</si>
  <si>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</si>
  <si>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</si>
  <si>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</si>
  <si>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</si>
  <si>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</si>
  <si>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</si>
  <si>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</si>
  <si>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</si>
  <si>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</si>
  <si>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</si>
  <si>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</si>
  <si>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</si>
  <si>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</si>
  <si>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</si>
  <si>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</si>
  <si>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</si>
  <si>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</si>
  <si>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</si>
  <si>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</si>
  <si>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</si>
  <si>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</si>
  <si>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</si>
  <si>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</si>
  <si>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</si>
  <si>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</si>
  <si>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</si>
  <si>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</si>
  <si>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</si>
  <si>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</si>
  <si>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</si>
  <si>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</si>
  <si>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</si>
  <si>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</si>
  <si>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</si>
  <si>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</si>
  <si>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</si>
  <si>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</si>
  <si>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</si>
  <si>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</si>
  <si>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</si>
  <si>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</si>
  <si>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</si>
  <si>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</si>
  <si>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</si>
  <si>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</si>
  <si>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</si>
  <si>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</si>
  <si>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</si>
  <si>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</si>
  <si>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</si>
  <si>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</si>
  <si>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</si>
  <si>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</si>
  <si>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</si>
  <si>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</si>
  <si>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</si>
  <si>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</si>
  <si>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</si>
  <si>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</si>
  <si>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</si>
  <si>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</si>
  <si>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</si>
  <si>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</si>
  <si>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</si>
  <si>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</si>
  <si>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</si>
  <si>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</si>
  <si>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</si>
  <si>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</si>
  <si>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</si>
  <si>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</si>
  <si>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</si>
  <si>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</si>
  <si>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</si>
  <si>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</si>
  <si>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</si>
  <si>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</si>
  <si>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</si>
  <si>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</si>
  <si>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</si>
  <si>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</si>
  <si>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</si>
  <si>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</si>
  <si>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</si>
  <si>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</si>
  <si>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</si>
  <si>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</si>
  <si>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</si>
  <si>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</si>
  <si>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</si>
  <si>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</si>
  <si>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</si>
  <si>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</si>
  <si>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</si>
  <si>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</si>
  <si>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</si>
  <si>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</si>
  <si>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</si>
  <si>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</si>
  <si>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</si>
  <si>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</si>
  <si>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</si>
  <si>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</si>
  <si>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</si>
  <si>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</si>
  <si>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</si>
  <si>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</si>
  <si>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</si>
  <si>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</si>
  <si>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</si>
  <si>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</si>
  <si>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</si>
  <si>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</si>
  <si>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</si>
  <si>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</si>
  <si>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</si>
  <si>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</si>
  <si>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</si>
  <si>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</si>
  <si>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</si>
  <si>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</si>
  <si>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</si>
  <si>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</si>
  <si>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</si>
  <si>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</si>
  <si>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</si>
  <si>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</si>
  <si>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</si>
  <si>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</si>
  <si>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</si>
  <si>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</si>
  <si>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</si>
  <si>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</si>
  <si>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</si>
  <si>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</si>
  <si>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</si>
  <si>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</si>
  <si>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</si>
  <si>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</si>
  <si>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</si>
  <si>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</si>
  <si>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</si>
  <si>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</si>
  <si>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</si>
  <si>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</si>
  <si>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</si>
  <si>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</si>
  <si>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</si>
  <si>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</si>
  <si>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</si>
  <si>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</si>
  <si>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</si>
  <si>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</si>
  <si>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</si>
  <si>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</si>
  <si>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</si>
  <si>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</si>
  <si>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</si>
  <si>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</si>
  <si>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</si>
  <si>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</si>
  <si>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</si>
  <si>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</si>
  <si>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</si>
  <si>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</si>
  <si>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</si>
  <si>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</si>
  <si>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</si>
  <si>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</si>
  <si>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</si>
  <si>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</si>
  <si>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</si>
  <si>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</si>
  <si>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</si>
  <si>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</si>
  <si>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</si>
  <si>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</si>
  <si>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</si>
  <si>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</si>
  <si>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</si>
  <si>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</si>
  <si>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</si>
  <si>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</si>
  <si>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</si>
  <si>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</si>
  <si>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</si>
  <si>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</si>
  <si>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</si>
  <si>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</si>
  <si>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</si>
  <si>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</si>
  <si>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</si>
  <si>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</si>
  <si>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</si>
  <si>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</si>
  <si>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</si>
  <si>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</si>
  <si>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</si>
  <si>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</si>
  <si>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</si>
  <si>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</si>
  <si>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</si>
  <si>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</si>
  <si>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</si>
  <si>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</si>
  <si>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</si>
  <si>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</si>
  <si>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</si>
  <si>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</si>
  <si>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</si>
  <si>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</si>
  <si>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</si>
  <si>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</si>
  <si>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</si>
  <si>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</si>
  <si>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</si>
  <si>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</si>
  <si>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</si>
  <si>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</si>
  <si>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</si>
  <si>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</si>
  <si>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</si>
  <si>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</si>
  <si>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</si>
  <si>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</si>
  <si>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</si>
  <si>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</si>
  <si>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</si>
  <si>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</si>
  <si>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</si>
  <si>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</si>
  <si>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</si>
  <si>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</si>
  <si>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</si>
  <si>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</si>
  <si>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</si>
  <si>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</si>
  <si>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</si>
  <si>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</si>
  <si>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</si>
  <si>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</si>
  <si>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</si>
  <si>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</si>
  <si>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</si>
  <si>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</si>
  <si>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</si>
  <si>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</si>
  <si>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</si>
  <si>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</si>
  <si>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</si>
  <si>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</si>
  <si>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</si>
  <si>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</si>
  <si>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</si>
  <si>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</si>
  <si>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</si>
  <si>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</si>
  <si>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</si>
  <si>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</si>
  <si>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</si>
  <si>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</si>
  <si>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</si>
  <si>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</si>
  <si>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</si>
  <si>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</si>
  <si>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</si>
  <si>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</si>
  <si>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</si>
  <si>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</si>
  <si>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</si>
  <si>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</si>
  <si>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</si>
  <si>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</si>
  <si>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</si>
  <si>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</si>
  <si>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</si>
  <si>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</si>
  <si>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</si>
  <si>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</si>
  <si>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</si>
  <si>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</si>
  <si>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</si>
  <si>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</si>
  <si>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</si>
  <si>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</si>
  <si>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</si>
  <si>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</si>
  <si>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</si>
  <si>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</si>
  <si>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</si>
  <si>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</si>
  <si>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</si>
  <si>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</si>
  <si>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</si>
  <si>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</si>
  <si>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</si>
  <si>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</si>
  <si>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</si>
  <si>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</si>
  <si>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</si>
  <si>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</si>
  <si>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</si>
  <si>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</si>
  <si>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</si>
  <si>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</si>
  <si>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</si>
  <si>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</si>
  <si>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</si>
  <si>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</si>
  <si>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</si>
  <si>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</si>
  <si>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</si>
  <si>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</si>
  <si>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</si>
  <si>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</si>
  <si>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</si>
  <si>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</si>
  <si>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</si>
  <si>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</si>
  <si>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</si>
  <si>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</si>
  <si>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</si>
  <si>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</si>
  <si>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</si>
  <si>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</si>
  <si>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</si>
  <si>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</si>
  <si>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</si>
  <si>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</si>
  <si>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</si>
  <si>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</si>
  <si>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</si>
  <si>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</si>
  <si>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</si>
  <si>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</si>
  <si>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</si>
  <si>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</si>
  <si>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</si>
  <si>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</si>
  <si>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</si>
  <si>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</si>
  <si>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</si>
  <si>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</si>
  <si>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</si>
  <si>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</si>
  <si>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</si>
  <si>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</si>
  <si>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</si>
  <si>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</si>
  <si>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</si>
  <si>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</si>
  <si>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</si>
  <si>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</si>
  <si>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</si>
  <si>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</si>
  <si>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</si>
  <si>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</si>
  <si>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</si>
  <si>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</si>
  <si>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</si>
  <si>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</si>
  <si>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</si>
  <si>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</si>
  <si>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</si>
  <si>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</si>
  <si>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</si>
  <si>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</si>
  <si>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</si>
  <si>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</si>
  <si>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</si>
  <si>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</si>
  <si>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</si>
  <si>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</si>
  <si>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</si>
  <si>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</si>
  <si>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</si>
  <si>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</si>
  <si>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</si>
  <si>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</si>
  <si>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</si>
  <si>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</si>
  <si>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</si>
  <si>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</si>
  <si>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</si>
  <si>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</si>
  <si>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</si>
  <si>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</si>
  <si>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</si>
  <si>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</si>
  <si>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</si>
  <si>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</si>
  <si>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</si>
  <si>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</si>
  <si>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</si>
  <si>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</si>
  <si>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</si>
  <si>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</si>
  <si>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</si>
  <si>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</si>
  <si>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</si>
  <si>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</si>
  <si>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</si>
  <si>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</si>
  <si>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</si>
  <si>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</si>
  <si>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</si>
  <si>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</si>
  <si>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</si>
  <si>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</si>
  <si>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</si>
  <si>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</si>
  <si>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</si>
  <si>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</si>
  <si>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</si>
  <si>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</si>
  <si>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</si>
  <si>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</si>
  <si>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</si>
  <si>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</si>
  <si>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</si>
  <si>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</si>
  <si>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</si>
  <si>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</si>
  <si>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</si>
  <si>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</si>
  <si>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</si>
  <si>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</si>
  <si>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</si>
  <si>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</si>
  <si>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</si>
  <si>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</si>
  <si>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</si>
  <si>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</si>
  <si>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</si>
  <si>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</si>
  <si>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</si>
  <si>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</si>
  <si>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</si>
  <si>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</si>
  <si>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</si>
  <si>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</si>
  <si>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</si>
  <si>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</si>
  <si>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</si>
  <si>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</si>
  <si>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</si>
  <si>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</si>
  <si>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</si>
  <si>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</si>
  <si>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</si>
  <si>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</si>
  <si>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</si>
  <si>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</si>
  <si>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</si>
  <si>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</si>
  <si>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</si>
  <si>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</si>
  <si>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</si>
  <si>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</si>
  <si>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</si>
  <si>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</si>
  <si>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</si>
  <si>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</si>
  <si>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</si>
  <si>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</si>
  <si>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</si>
  <si>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</si>
  <si>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</si>
  <si>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</si>
  <si>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</si>
  <si>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</si>
  <si>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</si>
  <si>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</si>
  <si>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</si>
  <si>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</si>
  <si>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</si>
  <si>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</si>
  <si>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</si>
  <si>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</si>
  <si>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</si>
  <si>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</si>
  <si>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</si>
  <si>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</si>
  <si>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</si>
  <si>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</si>
  <si>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</si>
  <si>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</si>
  <si>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</si>
  <si>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</si>
  <si>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</si>
  <si>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</si>
  <si>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</si>
  <si>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</si>
  <si>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</si>
  <si>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</si>
  <si>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</si>
  <si>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</si>
  <si>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</si>
  <si>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</si>
  <si>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</si>
  <si>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</si>
  <si>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</si>
  <si>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</si>
  <si>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</si>
  <si>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</si>
  <si>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</si>
  <si>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</si>
  <si>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</si>
  <si>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</si>
  <si>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</si>
  <si>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</si>
  <si>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</si>
  <si>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</si>
  <si>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</si>
  <si>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</si>
  <si>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</si>
  <si>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</si>
  <si>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</si>
  <si>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</si>
  <si>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</si>
  <si>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</si>
  <si>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</si>
  <si>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</si>
  <si>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</si>
  <si>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</si>
  <si>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</si>
  <si>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</si>
  <si>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</si>
  <si>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</si>
  <si>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</si>
  <si>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</si>
  <si>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</si>
  <si>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</si>
  <si>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</si>
  <si>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</si>
  <si>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</si>
  <si>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</si>
  <si>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</si>
  <si>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</si>
  <si>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</si>
  <si>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</si>
  <si>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</si>
  <si>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</si>
  <si>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</si>
  <si>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</si>
  <si>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</si>
  <si>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</si>
  <si>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</si>
  <si>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</si>
  <si>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</si>
  <si>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</si>
  <si>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</si>
  <si>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</si>
  <si>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</si>
  <si>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</si>
  <si>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</si>
  <si>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</si>
  <si>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</si>
  <si>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</si>
  <si>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</si>
  <si>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</si>
  <si>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</si>
  <si>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</si>
  <si>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</si>
  <si>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</si>
  <si>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</si>
  <si>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</si>
  <si>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</si>
  <si>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</si>
  <si>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</si>
  <si>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</si>
  <si>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</si>
  <si>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</si>
  <si>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</si>
  <si>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</si>
  <si>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</si>
  <si>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</si>
  <si>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</si>
  <si>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</si>
  <si>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</si>
  <si>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</si>
  <si>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</si>
  <si>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</si>
  <si>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</si>
  <si>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</si>
  <si>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</si>
  <si>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</si>
  <si>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</si>
  <si>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</si>
  <si>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</si>
  <si>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</si>
  <si>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</si>
  <si>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</si>
  <si>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</si>
  <si>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</si>
  <si>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</si>
  <si>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</si>
  <si>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</si>
  <si>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</si>
  <si>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</si>
  <si>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</si>
  <si>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</si>
  <si>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</si>
  <si>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</si>
  <si>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</si>
  <si>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</si>
  <si>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</si>
  <si>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</si>
  <si>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</si>
  <si>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</si>
  <si>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</si>
  <si>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</si>
  <si>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</si>
  <si>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</si>
  <si>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</si>
  <si>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</si>
  <si>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</si>
  <si>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</si>
  <si>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</si>
  <si>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</si>
  <si>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</si>
  <si>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</si>
  <si>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</si>
  <si>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</si>
  <si>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</si>
  <si>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</si>
  <si>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</si>
  <si>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</si>
  <si>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</si>
  <si>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</si>
  <si>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</si>
  <si>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</si>
  <si>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</si>
  <si>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</si>
  <si>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</si>
  <si>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</si>
  <si>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</si>
  <si>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</si>
  <si>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</si>
  <si>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</si>
  <si>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</si>
  <si>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</si>
  <si>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</si>
  <si>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</si>
  <si>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</si>
  <si>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</si>
  <si>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</si>
  <si>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</si>
  <si>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</si>
  <si>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</si>
  <si>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</si>
  <si>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</si>
  <si>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</si>
  <si>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</si>
  <si>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</si>
  <si>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</si>
  <si>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</si>
  <si>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</si>
  <si>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</si>
  <si>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</si>
  <si>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</si>
  <si>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</si>
  <si>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</si>
  <si>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</si>
  <si>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</si>
  <si>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</si>
  <si>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</si>
  <si>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</si>
  <si>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</si>
  <si>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</si>
  <si>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</si>
  <si>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</si>
  <si>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</si>
  <si>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</si>
  <si>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</si>
  <si>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</si>
  <si>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</si>
  <si>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</si>
  <si>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</si>
  <si>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</si>
  <si>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</si>
  <si>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</si>
  <si>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</si>
  <si>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</si>
  <si>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</si>
  <si>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</si>
  <si>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</si>
  <si>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</si>
  <si>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</si>
  <si>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</si>
  <si>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</si>
  <si>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</si>
  <si>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</si>
  <si>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</si>
  <si>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</si>
  <si>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</si>
  <si>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</si>
  <si>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</si>
  <si>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</si>
  <si>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</si>
  <si>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</si>
  <si>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</si>
  <si>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</si>
  <si>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</si>
  <si>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</si>
  <si>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</si>
  <si>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</si>
  <si>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</si>
  <si>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</si>
  <si>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</si>
  <si>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</si>
  <si>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</si>
  <si>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</si>
  <si>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</si>
  <si>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</si>
  <si>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</si>
  <si>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</si>
  <si>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</si>
  <si>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</si>
  <si>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</si>
  <si>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</si>
  <si>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</si>
  <si>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</si>
  <si>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</si>
  <si>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</si>
  <si>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</si>
  <si>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</si>
  <si>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</si>
  <si>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</si>
  <si>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</si>
  <si>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</si>
  <si>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</si>
  <si>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</si>
  <si>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</si>
  <si>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</si>
  <si>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</si>
  <si>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</si>
  <si>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</si>
  <si>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</si>
  <si>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</si>
  <si>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</si>
  <si>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</si>
  <si>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</si>
  <si>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</si>
  <si>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</si>
  <si>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</si>
  <si>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</si>
  <si>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</si>
  <si>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</si>
  <si>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</si>
  <si>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</si>
  <si>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</si>
  <si>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</si>
  <si>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</si>
  <si>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</si>
  <si>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</si>
  <si>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</si>
  <si>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</si>
  <si>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</si>
  <si>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</si>
  <si>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</si>
  <si>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</si>
  <si>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</si>
  <si>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</si>
  <si>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</si>
  <si>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</si>
  <si>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</si>
  <si>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</si>
  <si>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</si>
  <si>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</si>
  <si>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</si>
  <si>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</si>
  <si>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</si>
  <si>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</si>
  <si>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</si>
  <si>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</si>
  <si>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</si>
  <si>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</si>
  <si>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</si>
  <si>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</si>
  <si>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</si>
  <si>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</si>
  <si>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</si>
  <si>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</si>
  <si>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</si>
  <si>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</si>
  <si>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</si>
  <si>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</si>
  <si>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</si>
  <si>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</si>
  <si>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</si>
  <si>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</si>
  <si>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</si>
  <si>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</si>
  <si>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</si>
  <si>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</si>
  <si>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</si>
  <si>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</si>
  <si>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</si>
  <si>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</si>
  <si>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</si>
  <si>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</si>
  <si>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</si>
  <si>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</si>
  <si>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</si>
  <si>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</si>
  <si>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</si>
  <si>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</si>
  <si>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</si>
  <si>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</si>
  <si>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</si>
  <si>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</si>
  <si>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</si>
  <si>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</si>
  <si>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</si>
  <si>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</si>
  <si>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</si>
  <si>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</si>
  <si>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</si>
  <si>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</si>
  <si>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</si>
  <si>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</si>
  <si>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</si>
  <si>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</si>
  <si>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</si>
  <si>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</si>
  <si>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</si>
  <si>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</si>
  <si>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</si>
  <si>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</si>
  <si>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</si>
  <si>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</si>
  <si>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</si>
  <si>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</si>
  <si>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</si>
  <si>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</si>
  <si>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</si>
  <si>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</si>
  <si>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</si>
  <si>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</si>
  <si>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</si>
  <si>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</si>
  <si>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</si>
  <si>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</si>
  <si>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</si>
  <si>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</si>
  <si>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</si>
  <si>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</si>
  <si>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</si>
  <si>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</si>
  <si>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</si>
  <si>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</si>
  <si>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</si>
  <si>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</si>
  <si>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</si>
  <si>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</si>
  <si>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</si>
  <si>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</si>
  <si>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</si>
  <si>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</si>
  <si>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</si>
  <si>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</si>
  <si>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</si>
  <si>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</si>
  <si>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</si>
  <si>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</si>
  <si>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</si>
  <si>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</si>
  <si>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</si>
  <si>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</si>
  <si>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</si>
  <si>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</si>
  <si>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</si>
  <si>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</si>
  <si>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</si>
  <si>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</si>
  <si>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</si>
  <si>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</si>
  <si>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</si>
  <si>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</si>
  <si>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</si>
  <si>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</si>
  <si>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</si>
  <si>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</si>
  <si>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</si>
  <si>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</si>
  <si>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</si>
  <si>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</si>
  <si>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</si>
  <si>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</si>
  <si>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</si>
  <si>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</si>
  <si>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</si>
  <si>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</si>
  <si>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</si>
  <si>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</si>
  <si>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</si>
  <si>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</si>
  <si>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</si>
  <si>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</si>
  <si>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</si>
  <si>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</si>
  <si>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</si>
  <si>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</si>
  <si>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</si>
  <si>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</si>
  <si>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</si>
  <si>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</si>
  <si>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</si>
  <si>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</si>
  <si>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</si>
  <si>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</si>
  <si>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</si>
  <si>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</si>
  <si>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</si>
  <si>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</si>
  <si>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</si>
  <si>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</si>
  <si>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</si>
  <si>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</si>
  <si>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</si>
  <si>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</si>
  <si>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</si>
  <si>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</si>
  <si>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</si>
  <si>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</si>
  <si>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</si>
  <si>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</si>
  <si>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</si>
  <si>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</si>
  <si>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</si>
  <si>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</si>
  <si>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</si>
  <si>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</si>
  <si>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</si>
  <si>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</si>
  <si>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</si>
  <si>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</si>
  <si>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</si>
  <si>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</si>
  <si>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</si>
  <si>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</si>
  <si>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</si>
  <si>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</si>
  <si>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</si>
  <si>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</si>
  <si>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</si>
  <si>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</si>
  <si>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</si>
  <si>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</si>
  <si>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</si>
  <si>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</si>
  <si>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</si>
  <si>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</si>
  <si>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</si>
  <si>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</si>
  <si>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</si>
  <si>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</si>
  <si>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</si>
  <si>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</si>
  <si>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</si>
  <si>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</si>
  <si>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</si>
  <si>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</si>
  <si>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</si>
  <si>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</si>
  <si>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</si>
  <si>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</si>
  <si>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</si>
  <si>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</si>
  <si>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</si>
  <si>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</si>
  <si>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</si>
  <si>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</si>
  <si>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</si>
  <si>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</si>
  <si>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</si>
  <si>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</si>
  <si>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</si>
  <si>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</si>
  <si>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</si>
  <si>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</si>
  <si>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</si>
  <si>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</si>
  <si>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</si>
  <si>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</si>
  <si>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</si>
  <si>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</si>
  <si>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</si>
  <si>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</si>
  <si>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</si>
  <si>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</si>
  <si>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</si>
  <si>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</si>
  <si>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</si>
  <si>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</si>
  <si>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</si>
  <si>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</si>
  <si>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</si>
  <si>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</si>
  <si>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</si>
  <si>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</si>
  <si>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</si>
  <si>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</si>
  <si>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</si>
  <si>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</si>
  <si>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</si>
  <si>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</si>
  <si>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</si>
  <si>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</si>
  <si>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</si>
  <si>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</si>
  <si>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</si>
  <si>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</si>
  <si>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</si>
  <si>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</si>
  <si>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</si>
  <si>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</si>
  <si>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</si>
  <si>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</si>
  <si>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</si>
  <si>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</si>
  <si>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</si>
  <si>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</si>
  <si>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</si>
  <si>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</si>
  <si>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</si>
  <si>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</si>
  <si>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</si>
  <si>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</si>
  <si>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</si>
  <si>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</si>
  <si>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</si>
  <si>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</si>
  <si>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</si>
  <si>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</si>
  <si>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</si>
  <si>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</si>
  <si>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</si>
  <si>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</si>
  <si>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</si>
  <si>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</si>
  <si>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</si>
  <si>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</si>
  <si>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</si>
  <si>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</si>
  <si>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</si>
  <si>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</si>
  <si>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</si>
  <si>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</si>
  <si>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</si>
  <si>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</si>
  <si>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</si>
  <si>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</si>
  <si>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</si>
  <si>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</si>
  <si>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</si>
  <si>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</si>
  <si>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</si>
  <si>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</si>
  <si>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</si>
  <si>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</si>
  <si>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</si>
  <si>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</si>
  <si>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</si>
  <si>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</si>
  <si>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</si>
  <si>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</si>
  <si>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</si>
  <si>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</si>
  <si>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</si>
  <si>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</si>
  <si>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</si>
  <si>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</si>
  <si>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</si>
  <si>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</si>
  <si>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</si>
  <si>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</si>
  <si>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</si>
  <si>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</si>
  <si>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</si>
  <si>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</si>
  <si>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</si>
  <si>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</si>
  <si>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</si>
  <si>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</si>
  <si>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</si>
  <si>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</si>
  <si>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</si>
  <si>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</si>
  <si>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</si>
  <si>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</si>
  <si>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</si>
  <si>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</si>
  <si>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</si>
  <si>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</si>
  <si>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</si>
  <si>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</si>
  <si>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</si>
  <si>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</si>
  <si>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</si>
  <si>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</si>
  <si>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</si>
  <si>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</si>
  <si>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</si>
  <si>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</si>
  <si>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</si>
  <si>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</si>
  <si>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</si>
  <si>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</si>
  <si>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</si>
  <si>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</si>
  <si>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</si>
  <si>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</si>
  <si>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</si>
  <si>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</si>
  <si>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</si>
  <si>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</si>
  <si>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</si>
  <si>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</si>
  <si>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</si>
  <si>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</si>
  <si>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</si>
  <si>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</si>
  <si>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</si>
  <si>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</si>
  <si>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</si>
  <si>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</si>
  <si>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</si>
  <si>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</si>
  <si>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</si>
  <si>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</si>
  <si>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</si>
  <si>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</si>
  <si>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</si>
  <si>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</si>
  <si>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</si>
  <si>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</si>
  <si>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</si>
  <si>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</si>
  <si>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</si>
  <si>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</si>
  <si>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</si>
  <si>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</si>
  <si>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</si>
  <si>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</si>
  <si>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</si>
  <si>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</si>
  <si>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</si>
  <si>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</si>
  <si>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</si>
  <si>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</si>
  <si>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</si>
  <si>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</si>
  <si>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</si>
  <si>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</si>
  <si>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</si>
  <si>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</si>
  <si>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</si>
  <si>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</si>
  <si>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</si>
  <si>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</si>
  <si>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</si>
  <si>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</si>
  <si>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</si>
  <si>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</si>
  <si>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</si>
  <si>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</si>
  <si>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</si>
  <si>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</si>
  <si>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</si>
  <si>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</si>
  <si>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</si>
  <si>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</si>
  <si>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</si>
  <si>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</si>
  <si>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</si>
  <si>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</si>
  <si>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</si>
  <si>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</si>
  <si>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</si>
  <si>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</si>
  <si>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</si>
  <si>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</si>
  <si>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</si>
  <si>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</si>
  <si>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</si>
  <si>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</si>
  <si>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</si>
  <si>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</si>
  <si>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</si>
  <si>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</si>
  <si>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</si>
  <si>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</si>
  <si>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</si>
  <si>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</si>
  <si>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</si>
  <si>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</si>
  <si>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</si>
  <si>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</si>
  <si>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</si>
  <si>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</si>
  <si>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</si>
  <si>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</si>
  <si>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</si>
  <si>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</si>
  <si>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</si>
  <si>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</si>
  <si>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</si>
  <si>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</si>
  <si>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</si>
  <si>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</si>
  <si>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</si>
  <si>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</si>
  <si>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</si>
  <si>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</si>
  <si>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</si>
  <si>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</si>
  <si>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</si>
  <si>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</si>
  <si>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</si>
  <si>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</si>
  <si>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</si>
  <si>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</si>
  <si>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</si>
  <si>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</si>
  <si>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</si>
  <si>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</si>
  <si>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</si>
  <si>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</si>
  <si>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</si>
  <si>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</si>
  <si>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</si>
  <si>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</si>
  <si>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</si>
  <si>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</si>
  <si>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</si>
  <si>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</si>
  <si>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</si>
  <si>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</si>
  <si>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</si>
  <si>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</si>
  <si>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</si>
  <si>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</si>
  <si>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</si>
  <si>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</si>
  <si>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</si>
  <si>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</si>
  <si>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</si>
  <si>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</si>
  <si>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</si>
  <si>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</si>
  <si>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</si>
  <si>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</si>
  <si>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</si>
  <si>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</si>
  <si>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</si>
  <si>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</si>
  <si>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</si>
  <si>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</si>
  <si>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</si>
  <si>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</si>
  <si>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</si>
  <si>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</si>
  <si>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</si>
  <si>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</si>
  <si>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</si>
  <si>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</si>
  <si>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</si>
  <si>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</si>
  <si>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</si>
  <si>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</si>
  <si>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</si>
  <si>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</si>
  <si>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</si>
  <si>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</si>
  <si>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</si>
  <si>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</si>
  <si>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</si>
  <si>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</si>
  <si>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</si>
  <si>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</si>
  <si>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</si>
  <si>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</si>
  <si>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</si>
  <si>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</si>
  <si>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</si>
  <si>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</si>
  <si>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</si>
  <si>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</si>
  <si>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</si>
  <si>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</si>
  <si>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</si>
  <si>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</si>
  <si>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</si>
  <si>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</si>
  <si>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</si>
  <si>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</si>
  <si>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</si>
  <si>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</si>
  <si>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</si>
  <si>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</si>
  <si>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</si>
  <si>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</si>
  <si>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</si>
  <si>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</si>
  <si>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</si>
  <si>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</si>
  <si>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</si>
  <si>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</si>
  <si>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</si>
  <si>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</si>
  <si>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</si>
  <si>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</si>
  <si>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</si>
  <si>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</si>
  <si>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</si>
  <si>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</si>
  <si>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</si>
  <si>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</si>
  <si>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</si>
  <si>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</si>
  <si>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</si>
  <si>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</si>
  <si>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</si>
  <si>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</si>
  <si>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</si>
  <si>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</si>
  <si>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</si>
  <si>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</si>
  <si>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</si>
  <si>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</si>
  <si>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</si>
  <si>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</si>
  <si>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</si>
  <si>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</si>
  <si>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</si>
  <si>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</si>
  <si>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</si>
  <si>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</si>
  <si>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</si>
  <si>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</si>
  <si>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</si>
  <si>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</si>
  <si>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</si>
  <si>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</si>
  <si>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</si>
  <si>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</si>
  <si>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</si>
  <si>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</si>
  <si>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</si>
  <si>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</si>
  <si>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</si>
  <si>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</si>
  <si>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</si>
  <si>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</si>
  <si>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</si>
  <si>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</si>
  <si>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</si>
  <si>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</si>
  <si>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</si>
  <si>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</si>
  <si>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</si>
  <si>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</si>
  <si>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</si>
  <si>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</si>
  <si>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</si>
  <si>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</si>
  <si>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</si>
  <si>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</si>
  <si>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</si>
  <si>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</si>
  <si>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</si>
  <si>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</si>
  <si>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</si>
  <si>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</si>
  <si>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</si>
  <si>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</si>
  <si>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</si>
  <si>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</si>
  <si>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</si>
  <si>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</si>
  <si>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</si>
  <si>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</si>
  <si>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</si>
  <si>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</si>
  <si>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</si>
  <si>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</si>
  <si>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</si>
  <si>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</si>
  <si>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</si>
  <si>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</si>
  <si>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</si>
  <si>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</si>
  <si>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</si>
  <si>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</si>
  <si>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</si>
  <si>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</si>
  <si>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</si>
  <si>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</si>
  <si>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</si>
  <si>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</si>
  <si>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</si>
  <si>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</si>
  <si>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</si>
  <si>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</si>
  <si>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</si>
  <si>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</si>
  <si>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</si>
  <si>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</si>
  <si>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</si>
  <si>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</si>
  <si>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</si>
  <si>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</si>
  <si>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</si>
  <si>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</si>
  <si>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</si>
  <si>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</si>
  <si>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</si>
  <si>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</si>
  <si>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</si>
  <si>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</si>
  <si>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</si>
  <si>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</si>
  <si>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</si>
  <si>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</si>
  <si>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</si>
  <si>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</si>
  <si>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</si>
  <si>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</si>
  <si>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</si>
  <si>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</si>
  <si>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</si>
  <si>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</si>
  <si>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</si>
  <si>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</si>
  <si>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</si>
  <si>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</si>
  <si>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</si>
  <si>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</si>
  <si>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</si>
  <si>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</si>
  <si>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</si>
  <si>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</si>
  <si>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</si>
  <si>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</si>
  <si>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</si>
  <si>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</si>
  <si>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</si>
  <si>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</si>
  <si>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</si>
  <si>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</si>
  <si>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</si>
  <si>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</si>
  <si>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</si>
  <si>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</si>
  <si>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</si>
  <si>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</si>
  <si>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</si>
  <si>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</si>
  <si>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</si>
  <si>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</si>
  <si>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</si>
  <si>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</si>
  <si>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</si>
  <si>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</si>
  <si>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</si>
  <si>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</si>
  <si>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</si>
  <si>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</si>
  <si>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</si>
  <si>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</si>
  <si>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</si>
  <si>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</si>
  <si>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</si>
  <si>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</si>
  <si>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</si>
  <si>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</si>
  <si>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</si>
  <si>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</si>
  <si>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</si>
  <si>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</si>
  <si>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</si>
  <si>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</si>
  <si>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</si>
  <si>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</si>
  <si>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</si>
  <si>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</si>
  <si>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</si>
  <si>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</si>
  <si>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</si>
  <si>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</si>
  <si>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</si>
  <si>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</si>
  <si>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</si>
  <si>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</si>
  <si>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</si>
  <si>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</si>
  <si>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</si>
  <si>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</si>
  <si>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</si>
  <si>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</si>
  <si>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</si>
  <si>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</si>
  <si>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</si>
  <si>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</si>
  <si>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</si>
  <si>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</si>
  <si>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</si>
  <si>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</si>
  <si>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</si>
  <si>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</si>
  <si>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</si>
  <si>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</si>
  <si>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</si>
  <si>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</si>
  <si>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</si>
  <si>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</si>
  <si>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</si>
  <si>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</si>
  <si>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</si>
  <si>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</si>
  <si>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</si>
  <si>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</si>
  <si>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</si>
  <si>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</si>
  <si>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</si>
  <si>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</si>
  <si>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</si>
  <si>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</si>
  <si>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</si>
  <si>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</si>
  <si>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</si>
  <si>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</si>
  <si>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</si>
  <si>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</si>
  <si>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</si>
  <si>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</si>
  <si>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</si>
  <si>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</si>
  <si>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</si>
  <si>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</si>
  <si>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</si>
  <si>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</si>
  <si>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</si>
  <si>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</si>
  <si>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</si>
  <si>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</si>
  <si>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</si>
  <si>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</si>
  <si>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</si>
  <si>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</si>
  <si>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</si>
  <si>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</si>
  <si>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</si>
  <si>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</si>
  <si>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</si>
  <si>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</si>
  <si>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</si>
  <si>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</si>
  <si>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</si>
  <si>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</si>
  <si>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</si>
  <si>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</si>
  <si>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</si>
  <si>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</si>
  <si>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</si>
  <si>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</si>
  <si>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</si>
  <si>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</si>
  <si>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</si>
  <si>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</si>
  <si>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</si>
  <si>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</si>
  <si>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</si>
  <si>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</si>
  <si>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</si>
  <si>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</si>
  <si>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</si>
  <si>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</si>
  <si>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</si>
  <si>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</si>
  <si>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</si>
  <si>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</si>
  <si>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</si>
  <si>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</si>
  <si>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</si>
  <si>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</si>
  <si>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</si>
  <si>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</si>
  <si>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</si>
  <si>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</si>
  <si>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</si>
  <si>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</si>
  <si>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</si>
  <si>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</si>
  <si>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</si>
  <si>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</si>
  <si>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</si>
  <si>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</si>
  <si>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</si>
  <si>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</si>
  <si>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</si>
  <si>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</si>
  <si>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</si>
  <si>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</si>
  <si>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</si>
  <si>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</si>
  <si>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</si>
  <si>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</si>
  <si>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</si>
  <si>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</si>
  <si>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</si>
  <si>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</si>
  <si>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</si>
  <si>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</si>
  <si>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</si>
  <si>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</si>
  <si>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</si>
  <si>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</si>
  <si>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</si>
  <si>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</si>
  <si>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</si>
  <si>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</si>
  <si>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</si>
  <si>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</si>
  <si>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</si>
  <si>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</si>
  <si>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</si>
  <si>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</si>
  <si>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</si>
  <si>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</si>
  <si>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</si>
  <si>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</si>
  <si>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</si>
  <si>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</si>
  <si>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</si>
  <si>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</si>
  <si>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</si>
  <si>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</si>
  <si>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</si>
  <si>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</si>
  <si>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</si>
  <si>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</si>
  <si>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</si>
  <si>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</si>
  <si>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</si>
  <si>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</si>
  <si>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</si>
  <si>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</si>
  <si>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</si>
  <si>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</si>
  <si>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</si>
  <si>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</si>
  <si>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</si>
  <si>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</si>
  <si>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</si>
  <si>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</si>
  <si>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</si>
  <si>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</si>
  <si>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</si>
  <si>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</si>
  <si>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</si>
  <si>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</si>
  <si>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</si>
  <si>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</si>
  <si>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</si>
  <si>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</si>
  <si>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</si>
  <si>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</si>
  <si>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</si>
  <si>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</si>
  <si>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</si>
  <si>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</si>
  <si>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</si>
  <si>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</si>
  <si>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</si>
  <si>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</si>
  <si>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</si>
  <si>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</si>
  <si>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</si>
  <si>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</si>
  <si>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</si>
  <si>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</si>
  <si>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</si>
  <si>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</si>
  <si>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</si>
  <si>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</si>
  <si>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</si>
  <si>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</si>
  <si>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</si>
  <si>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</si>
  <si>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</si>
  <si>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</si>
  <si>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</si>
  <si>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</si>
  <si>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</si>
  <si>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</si>
  <si>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</si>
  <si>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</si>
  <si>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</si>
  <si>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</si>
  <si>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</si>
  <si>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</si>
  <si>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</si>
  <si>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</si>
  <si>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</si>
  <si>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</si>
  <si>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</si>
  <si>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</si>
  <si>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</si>
  <si>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</si>
  <si>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</si>
  <si>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</si>
  <si>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</si>
  <si>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</si>
  <si>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</si>
  <si>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</si>
  <si>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</si>
  <si>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</si>
  <si>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</si>
  <si>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</si>
  <si>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</si>
  <si>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</si>
  <si>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</si>
  <si>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</si>
  <si>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</si>
  <si>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</si>
  <si>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</si>
  <si>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</si>
  <si>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</si>
  <si>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</si>
  <si>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</si>
  <si>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</si>
  <si>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</si>
  <si>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</si>
  <si>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</si>
  <si>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</si>
  <si>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</si>
  <si>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</si>
  <si>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</si>
  <si>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</si>
  <si>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</si>
  <si>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</si>
  <si>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</si>
  <si>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</si>
  <si>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</si>
  <si>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</si>
  <si>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</si>
  <si>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</si>
  <si>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</si>
  <si>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</si>
  <si>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</si>
  <si>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</si>
  <si>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</si>
  <si>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</si>
  <si>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</si>
  <si>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</si>
  <si>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</si>
  <si>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</si>
  <si>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</si>
  <si>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</si>
  <si>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</si>
  <si>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</si>
  <si>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</si>
  <si>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</si>
  <si>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</si>
  <si>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</si>
  <si>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</si>
  <si>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</si>
  <si>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</si>
  <si>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</si>
  <si>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</si>
  <si>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</si>
  <si>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</si>
  <si>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</si>
  <si>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</si>
  <si>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</si>
  <si>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</si>
  <si>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</si>
  <si>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</si>
  <si>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</si>
  <si>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</si>
  <si>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</si>
  <si>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</si>
  <si>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</si>
  <si>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</si>
  <si>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</si>
  <si>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</si>
  <si>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</si>
  <si>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</si>
  <si>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</si>
  <si>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</si>
  <si>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</si>
  <si>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</si>
  <si>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</si>
  <si>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</si>
  <si>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</si>
  <si>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</si>
  <si>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</si>
  <si>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</si>
  <si>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</si>
  <si>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</si>
  <si>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</si>
  <si>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</si>
  <si>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</si>
  <si>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</si>
  <si>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</si>
  <si>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</si>
  <si>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</si>
  <si>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</si>
  <si>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</si>
  <si>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</si>
  <si>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</si>
  <si>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</si>
  <si>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</si>
  <si>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</si>
  <si>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</si>
  <si>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</si>
  <si>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</si>
  <si>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</si>
  <si>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</si>
  <si>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</si>
  <si>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</si>
  <si>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</si>
  <si>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</si>
  <si>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</si>
  <si>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</si>
  <si>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</si>
  <si>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</si>
  <si>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</si>
  <si>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</si>
  <si>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</si>
  <si>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</si>
  <si>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</si>
  <si>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</si>
  <si>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</si>
  <si>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</si>
  <si>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</si>
  <si>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</si>
  <si>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</si>
  <si>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</si>
  <si>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</si>
  <si>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</si>
  <si>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</si>
  <si>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</si>
  <si>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</si>
  <si>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</si>
  <si>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</si>
  <si>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</si>
  <si>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</si>
  <si>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</si>
  <si>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</si>
  <si>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</si>
  <si>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</si>
  <si>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</si>
  <si>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</si>
  <si>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</si>
  <si>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</si>
  <si>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</si>
  <si>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</si>
  <si>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</si>
  <si>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</si>
  <si>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</si>
  <si>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</si>
  <si>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</si>
  <si>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</si>
  <si>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</si>
  <si>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</si>
  <si>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</si>
  <si>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</si>
  <si>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</si>
  <si>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</si>
  <si>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</si>
  <si>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</si>
  <si>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</si>
  <si>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</si>
  <si>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</si>
  <si>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</si>
  <si>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</si>
  <si>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</si>
  <si>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</si>
  <si>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</si>
  <si>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</si>
  <si>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</si>
  <si>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</si>
  <si>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</si>
  <si>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</si>
  <si>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</si>
  <si>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</si>
  <si>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</si>
  <si>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</si>
  <si>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</si>
  <si>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</si>
  <si>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</si>
  <si>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</si>
  <si>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</si>
  <si>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</si>
  <si>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</si>
  <si>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</si>
  <si>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</si>
  <si>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</si>
  <si>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</si>
  <si>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</si>
  <si>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</si>
  <si>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</si>
  <si>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</si>
  <si>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</si>
  <si>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</si>
  <si>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</si>
  <si>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</si>
  <si>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</si>
  <si>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</si>
  <si>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</si>
  <si>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</si>
  <si>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</si>
  <si>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</si>
  <si>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</si>
  <si>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</si>
  <si>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</si>
  <si>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</si>
  <si>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</si>
  <si>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</si>
  <si>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</si>
  <si>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</si>
  <si>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</si>
  <si>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</si>
  <si>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</si>
  <si>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</si>
  <si>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</si>
  <si>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</si>
  <si>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</si>
  <si>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</si>
  <si>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</si>
  <si>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</si>
  <si>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</si>
  <si>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</si>
  <si>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</si>
  <si>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</si>
  <si>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</si>
  <si>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</si>
  <si>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</si>
  <si>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</si>
  <si>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</si>
  <si>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</si>
  <si>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</si>
  <si>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</si>
  <si>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</si>
  <si>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</si>
  <si>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</si>
  <si>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</si>
  <si>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</si>
  <si>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</si>
  <si>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</si>
  <si>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</si>
  <si>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</si>
  <si>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</si>
  <si>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</si>
  <si>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</si>
  <si>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</si>
  <si>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</si>
  <si>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</si>
  <si>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</si>
  <si>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</si>
  <si>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</si>
  <si>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</si>
  <si>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</si>
  <si>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</si>
  <si>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</si>
  <si>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</si>
  <si>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</si>
  <si>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</si>
  <si>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</si>
  <si>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</si>
  <si>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</si>
  <si>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</si>
  <si>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</si>
  <si>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</si>
  <si>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</si>
  <si>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</si>
  <si>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</si>
  <si>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</si>
  <si>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</si>
  <si>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</si>
  <si>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</si>
  <si>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</si>
  <si>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</si>
  <si>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</si>
  <si>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</si>
  <si>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</si>
  <si>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</si>
  <si>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</si>
  <si>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</si>
  <si>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</si>
  <si>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</si>
  <si>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</si>
  <si>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</si>
  <si>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</si>
  <si>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</si>
  <si>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</si>
  <si>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</si>
  <si>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</si>
  <si>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</si>
  <si>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</si>
  <si>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</si>
  <si>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</si>
  <si>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</si>
  <si>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</si>
  <si>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</si>
  <si>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</si>
  <si>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</si>
  <si>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</si>
  <si>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</si>
  <si>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</si>
  <si>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</si>
  <si>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</si>
  <si>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</si>
  <si>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</si>
  <si>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</si>
  <si>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</si>
  <si>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</si>
  <si>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</si>
  <si>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</si>
  <si>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</si>
  <si>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</si>
  <si>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</si>
  <si>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</si>
  <si>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</si>
  <si>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</si>
  <si>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</si>
  <si>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</si>
  <si>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</si>
  <si>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</si>
  <si>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</si>
  <si>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</si>
  <si>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</si>
  <si>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</si>
  <si>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</si>
  <si>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</si>
  <si>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</si>
  <si>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</si>
  <si>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</si>
  <si>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</si>
  <si>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</si>
  <si>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</si>
  <si>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</si>
  <si>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</si>
  <si>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</si>
  <si>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</si>
  <si>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</si>
  <si>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</si>
  <si>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</si>
  <si>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</si>
  <si>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</si>
  <si>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</si>
  <si>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</si>
  <si>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</si>
  <si>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</si>
  <si>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</si>
  <si>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</si>
  <si>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</si>
  <si>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</si>
  <si>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</si>
  <si>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</si>
  <si>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</si>
  <si>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</si>
  <si>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</si>
  <si>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</si>
  <si>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</si>
  <si>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</si>
  <si>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</si>
  <si>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</si>
  <si>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</si>
  <si>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</si>
  <si>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</si>
  <si>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</si>
  <si>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</si>
  <si>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</si>
  <si>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</si>
  <si>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</si>
  <si>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</si>
  <si>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</si>
  <si>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</si>
  <si>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</si>
  <si>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</si>
  <si>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</si>
  <si>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</si>
  <si>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</si>
  <si>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</si>
  <si>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</si>
  <si>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</si>
  <si>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</si>
  <si>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</si>
  <si>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</si>
  <si>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</si>
  <si>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</si>
  <si>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</si>
  <si>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</si>
  <si>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</si>
  <si>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</si>
  <si>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</si>
  <si>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</si>
  <si>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</si>
  <si>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</si>
  <si>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</si>
  <si>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</si>
  <si>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</si>
  <si>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</si>
  <si>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</si>
  <si>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</si>
  <si>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</si>
  <si>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</si>
  <si>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</si>
  <si>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</si>
  <si>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</si>
  <si>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</si>
  <si>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</si>
  <si>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</si>
  <si>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</si>
  <si>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</si>
  <si>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</si>
  <si>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</si>
  <si>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</si>
  <si>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</si>
  <si>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</si>
  <si>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</si>
  <si>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</si>
  <si>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</si>
  <si>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</si>
  <si>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</si>
  <si>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</si>
  <si>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</si>
  <si>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</si>
  <si>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</si>
  <si>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</si>
  <si>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</si>
  <si>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</si>
  <si>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</si>
  <si>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</si>
  <si>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</si>
  <si>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</si>
  <si>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</si>
  <si>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</si>
  <si>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</si>
  <si>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</si>
  <si>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</si>
  <si>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</si>
  <si>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</si>
  <si>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</si>
  <si>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</si>
  <si>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</si>
  <si>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</si>
  <si>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</si>
  <si>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</si>
  <si>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</si>
  <si>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</si>
  <si>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</si>
  <si>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</si>
  <si>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</si>
  <si>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</si>
  <si>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</si>
  <si>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</si>
  <si>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</si>
  <si>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</si>
  <si>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</si>
  <si>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</si>
  <si>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</si>
  <si>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</si>
  <si>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</si>
  <si>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</si>
  <si>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</si>
  <si>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</si>
  <si>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</si>
  <si>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</si>
  <si>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</si>
  <si>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</si>
  <si>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</si>
  <si>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</si>
  <si>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</si>
  <si>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</si>
  <si>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</si>
  <si>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</si>
  <si>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</si>
  <si>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</si>
  <si>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</si>
  <si>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</si>
  <si>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</si>
  <si>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</si>
  <si>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</si>
  <si>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</si>
  <si>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</si>
  <si>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</si>
  <si>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</si>
  <si>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</si>
  <si>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</si>
  <si>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</si>
  <si>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</si>
  <si>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</si>
  <si>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</si>
  <si>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</si>
  <si>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</si>
  <si>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</si>
  <si>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</si>
  <si>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</si>
  <si>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</si>
  <si>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</si>
  <si>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</si>
  <si>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</si>
  <si>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</si>
  <si>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</si>
  <si>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</si>
  <si>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</si>
  <si>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</si>
  <si>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</si>
  <si>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</si>
  <si>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</si>
  <si>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</si>
  <si>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</si>
  <si>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</si>
  <si>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</si>
  <si>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</si>
  <si>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</si>
  <si>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</si>
  <si>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</si>
  <si>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</si>
  <si>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</si>
  <si>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</si>
  <si>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</si>
  <si>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</si>
  <si>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</si>
  <si>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</si>
  <si>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</si>
  <si>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</si>
  <si>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</si>
  <si>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</si>
  <si>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</si>
  <si>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</si>
  <si>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</si>
  <si>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</si>
  <si>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</si>
  <si>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</si>
  <si>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</si>
  <si>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</si>
  <si>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</si>
  <si>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</si>
  <si>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</si>
  <si>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</si>
  <si>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</si>
  <si>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</si>
  <si>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</si>
  <si>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</si>
  <si>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</si>
  <si>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</si>
  <si>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</si>
  <si>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</si>
  <si>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</si>
  <si>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</si>
  <si>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</si>
  <si>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</si>
  <si>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</si>
  <si>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</si>
  <si>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</si>
  <si>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</si>
  <si>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</si>
  <si>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</si>
  <si>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</si>
  <si>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</si>
  <si>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</si>
  <si>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</si>
  <si>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</si>
  <si>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</si>
  <si>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</si>
  <si>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</si>
  <si>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</si>
  <si>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</si>
  <si>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</si>
  <si>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</si>
  <si>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</si>
  <si>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</si>
  <si>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</si>
  <si>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</si>
  <si>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</si>
  <si>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</si>
  <si>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</si>
  <si>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</si>
  <si>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</si>
  <si>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</si>
  <si>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</si>
  <si>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</si>
  <si>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</si>
  <si>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</si>
  <si>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</si>
  <si>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</si>
  <si>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</si>
  <si>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</si>
  <si>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</si>
  <si>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</si>
  <si>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</si>
  <si>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</si>
  <si>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</si>
  <si>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</si>
  <si>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</si>
  <si>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</si>
  <si>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</si>
  <si>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</si>
  <si>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</si>
  <si>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</si>
  <si>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</si>
  <si>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</si>
  <si>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</si>
  <si>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</si>
  <si>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</si>
  <si>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</si>
  <si>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</si>
  <si>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</si>
  <si>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</si>
  <si>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</si>
  <si>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</si>
  <si>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</si>
  <si>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</si>
  <si>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</si>
  <si>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</si>
  <si>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</si>
  <si>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</si>
  <si>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</si>
  <si>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</si>
  <si>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</si>
  <si>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</si>
  <si>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</si>
  <si>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</si>
  <si>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</si>
  <si>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</si>
  <si>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</si>
  <si>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</si>
  <si>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</si>
  <si>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</si>
  <si>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</si>
  <si>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</si>
  <si>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</si>
  <si>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</si>
  <si>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</si>
  <si>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</si>
  <si>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</si>
  <si>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</si>
  <si>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</si>
  <si>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</si>
  <si>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</si>
  <si>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</si>
  <si>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</si>
  <si>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</si>
  <si>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</si>
  <si>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</si>
  <si>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</si>
  <si>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</si>
  <si>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</si>
  <si>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</si>
  <si>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</si>
  <si>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</si>
  <si>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</si>
  <si>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</si>
  <si>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</si>
  <si>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</si>
  <si>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</si>
  <si>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</si>
  <si>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</si>
  <si>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</si>
  <si>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</si>
  <si>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</si>
  <si>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</si>
  <si>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</si>
  <si>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</si>
  <si>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</si>
  <si>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</si>
  <si>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</si>
  <si>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</si>
  <si>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</si>
  <si>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</si>
  <si>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</si>
  <si>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</si>
  <si>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</si>
  <si>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</si>
  <si>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</si>
  <si>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</si>
  <si>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</si>
  <si>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</si>
  <si>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</si>
  <si>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</si>
  <si>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</si>
  <si>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</si>
  <si>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</si>
  <si>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</si>
  <si>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</si>
  <si>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</si>
  <si>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</si>
  <si>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</si>
  <si>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</si>
  <si>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</si>
  <si>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</si>
  <si>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</si>
  <si>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</si>
  <si>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</si>
  <si>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</si>
  <si>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</si>
  <si>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</si>
  <si>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</si>
  <si>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</si>
  <si>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</si>
  <si>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</si>
  <si>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</si>
  <si>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</si>
  <si>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</si>
  <si>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</si>
  <si>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</si>
  <si>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</si>
  <si>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</si>
  <si>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</si>
  <si>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</si>
  <si>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</si>
  <si>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</si>
  <si>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</si>
  <si>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</si>
  <si>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</si>
  <si>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</si>
  <si>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</si>
  <si>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</si>
  <si>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</si>
  <si>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</si>
  <si>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</si>
  <si>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</si>
  <si>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</si>
  <si>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</si>
  <si>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</si>
  <si>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</si>
  <si>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</si>
  <si>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</si>
  <si>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</si>
  <si>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</si>
  <si>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</si>
  <si>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</si>
  <si>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</si>
  <si>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</si>
  <si>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</si>
  <si>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</si>
  <si>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</si>
  <si>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</si>
  <si>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</si>
  <si>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</si>
  <si>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</si>
  <si>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</si>
  <si>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</si>
  <si>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</si>
  <si>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</si>
  <si>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</si>
  <si>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</si>
  <si>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</si>
  <si>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</si>
  <si>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</si>
  <si>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</si>
  <si>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</si>
  <si>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</si>
  <si>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</si>
  <si>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</si>
  <si>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</si>
  <si>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</si>
  <si>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</si>
  <si>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</si>
  <si>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</si>
  <si>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</si>
  <si>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</si>
  <si>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</si>
  <si>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</si>
  <si>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</si>
  <si>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</si>
  <si>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</si>
  <si>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</si>
  <si>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</si>
  <si>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</si>
  <si>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</si>
  <si>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</si>
  <si>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</si>
  <si>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</si>
  <si>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</si>
  <si>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</si>
  <si>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</si>
  <si>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</si>
  <si>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</si>
  <si>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</si>
  <si>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</si>
  <si>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</si>
  <si>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</si>
  <si>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</si>
  <si>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</si>
  <si>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</si>
  <si>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</si>
  <si>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</si>
  <si>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</si>
  <si>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</si>
  <si>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</si>
  <si>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</si>
  <si>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</si>
  <si>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</si>
  <si>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</si>
  <si>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</si>
  <si>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</si>
  <si>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</si>
  <si>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</si>
  <si>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</si>
  <si>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</si>
  <si>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</si>
  <si>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</si>
  <si>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</si>
  <si>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</si>
  <si>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</si>
  <si>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</si>
  <si>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</si>
  <si>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</si>
  <si>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</si>
  <si>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</si>
  <si>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</si>
  <si>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</si>
  <si>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</si>
  <si>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</si>
  <si>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</si>
  <si>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</si>
  <si>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</si>
  <si>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</si>
  <si>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</si>
  <si>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</si>
  <si>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</si>
  <si>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</si>
  <si>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</si>
  <si>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</si>
  <si>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</si>
  <si>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</si>
  <si>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</si>
  <si>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</si>
  <si>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</si>
  <si>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</si>
  <si>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</si>
  <si>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</si>
  <si>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</si>
  <si>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</si>
  <si>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</si>
  <si>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</si>
  <si>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</si>
  <si>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</si>
  <si>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</si>
  <si>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</si>
  <si>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</si>
  <si>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</si>
  <si>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</si>
  <si>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</si>
  <si>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</si>
  <si>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</si>
  <si>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</si>
  <si>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</si>
  <si>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</si>
  <si>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</si>
  <si>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</si>
  <si>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</si>
  <si>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</si>
  <si>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</si>
  <si>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</si>
  <si>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</si>
  <si>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</si>
  <si>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</si>
  <si>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</si>
  <si>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</si>
  <si>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</si>
  <si>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</si>
  <si>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</si>
  <si>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</si>
  <si>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</si>
  <si>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</si>
  <si>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</si>
  <si>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</si>
  <si>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</si>
  <si>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</si>
  <si>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</si>
  <si>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</si>
  <si>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</si>
  <si>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</si>
  <si>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</si>
  <si>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</si>
  <si>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</si>
  <si>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</si>
  <si>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</si>
  <si>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</si>
  <si>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</si>
  <si>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</si>
  <si>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</si>
  <si>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</si>
  <si>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</si>
  <si>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</si>
  <si>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</si>
  <si>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</si>
  <si>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</si>
  <si>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</si>
  <si>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</si>
  <si>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</si>
  <si>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</si>
  <si>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</si>
  <si>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</si>
  <si>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</si>
  <si>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</si>
  <si>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</si>
  <si>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</si>
  <si>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</si>
  <si>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</si>
  <si>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</si>
  <si>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</si>
  <si>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</si>
  <si>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</si>
  <si>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</si>
  <si>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</si>
  <si>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</si>
  <si>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</si>
  <si>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</si>
  <si>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</si>
  <si>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</si>
  <si>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</si>
  <si>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</si>
  <si>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</si>
  <si>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</si>
  <si>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</si>
  <si>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</si>
  <si>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</si>
  <si>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</si>
  <si>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</si>
  <si>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</si>
  <si>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</si>
  <si>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</si>
  <si>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</si>
  <si>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</si>
  <si>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</si>
  <si>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</si>
  <si>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</si>
  <si>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</si>
  <si>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</si>
  <si>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</si>
  <si>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</si>
  <si>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</si>
  <si>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</si>
  <si>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</si>
  <si>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</si>
  <si>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</si>
  <si>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</si>
  <si>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</si>
  <si>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</si>
  <si>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</si>
  <si>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</si>
  <si>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</si>
  <si>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</si>
  <si>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</si>
  <si>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</si>
  <si>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</si>
  <si>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</si>
  <si>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</si>
  <si>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</si>
  <si>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</si>
  <si>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</si>
  <si>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</si>
  <si>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</si>
  <si>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</si>
  <si>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</si>
  <si>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</si>
  <si>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</si>
  <si>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</si>
  <si>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</si>
  <si>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</si>
  <si>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</si>
  <si>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</si>
  <si>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</si>
  <si>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</si>
  <si>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</si>
  <si>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</si>
  <si>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</si>
  <si>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</si>
  <si>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</si>
  <si>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</si>
  <si>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</si>
  <si>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</si>
  <si>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</si>
  <si>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</si>
  <si>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</si>
  <si>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</si>
  <si>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</si>
  <si>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</si>
  <si>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</si>
  <si>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</si>
  <si>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</si>
  <si>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</si>
  <si>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</si>
  <si>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</si>
  <si>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</si>
  <si>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</si>
  <si>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</si>
  <si>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</si>
  <si>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</si>
  <si>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</si>
  <si>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</si>
  <si>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</si>
  <si>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</si>
  <si>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</si>
  <si>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</si>
  <si>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</si>
  <si>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</si>
  <si>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</si>
  <si>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</si>
  <si>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</si>
  <si>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</si>
  <si>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</si>
  <si>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</si>
  <si>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</si>
  <si>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</si>
  <si>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</si>
  <si>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</si>
  <si>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</si>
  <si>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</si>
  <si>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</si>
  <si>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</si>
  <si>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</si>
  <si>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</si>
  <si>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</si>
  <si>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</si>
  <si>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</si>
  <si>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</si>
  <si>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</si>
  <si>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</si>
  <si>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</si>
  <si>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</si>
  <si>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</si>
  <si>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</si>
  <si>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</si>
  <si>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</si>
  <si>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</si>
  <si>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</si>
  <si>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</si>
  <si>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</si>
  <si>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</si>
  <si>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</si>
  <si>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</si>
  <si>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</si>
  <si>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</si>
  <si>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</si>
  <si>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</si>
  <si>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</si>
  <si>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</si>
  <si>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</si>
  <si>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</si>
  <si>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</si>
  <si>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</si>
  <si>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</si>
  <si>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</si>
  <si>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</si>
  <si>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</si>
  <si>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</si>
  <si>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</si>
  <si>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</si>
  <si>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</si>
  <si>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</si>
  <si>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</si>
  <si>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</si>
  <si>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</si>
  <si>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</si>
  <si>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</si>
  <si>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</si>
  <si>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</si>
  <si>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</si>
  <si>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</si>
  <si>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</si>
  <si>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</si>
  <si>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</si>
  <si>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</si>
  <si>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</si>
  <si>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</si>
  <si>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</si>
  <si>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</si>
  <si>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</si>
  <si>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</si>
  <si>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</si>
  <si>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</si>
  <si>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</si>
  <si>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</si>
  <si>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</si>
  <si>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</si>
  <si>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</si>
  <si>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</si>
  <si>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</si>
  <si>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</si>
  <si>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</si>
  <si>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</si>
  <si>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</si>
  <si>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</si>
  <si>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</si>
  <si>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</si>
  <si>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</si>
  <si>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</si>
  <si>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</si>
  <si>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</si>
  <si>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</si>
  <si>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</si>
  <si>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</si>
  <si>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</si>
  <si>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</si>
  <si>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</si>
  <si>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</si>
  <si>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</si>
  <si>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</si>
  <si>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</si>
  <si>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</si>
  <si>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</si>
  <si>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</si>
  <si>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</si>
  <si>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</si>
  <si>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</si>
  <si>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</si>
  <si>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</si>
  <si>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</si>
  <si>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</si>
  <si>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</si>
  <si>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</si>
  <si>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</si>
  <si>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</si>
  <si>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</si>
  <si>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</si>
  <si>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</si>
  <si>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</si>
  <si>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</si>
  <si>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</si>
  <si>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</si>
  <si>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</si>
  <si>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</si>
  <si>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</si>
  <si>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</si>
  <si>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</si>
  <si>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</si>
  <si>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</si>
  <si>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</si>
  <si>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</si>
  <si>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</si>
  <si>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</si>
  <si>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</si>
  <si>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</si>
  <si>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</si>
  <si>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</si>
  <si>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</si>
  <si>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</si>
  <si>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</si>
  <si>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</si>
  <si>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</si>
  <si>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</si>
  <si>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</si>
  <si>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</si>
  <si>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</si>
  <si>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</si>
  <si>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</si>
  <si>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</si>
  <si>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</si>
  <si>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</si>
  <si>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</si>
  <si>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</si>
  <si>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</si>
  <si>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</si>
  <si>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</si>
  <si>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</si>
  <si>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</si>
  <si>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</si>
  <si>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</si>
  <si>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</si>
  <si>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</si>
  <si>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</si>
  <si>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</si>
  <si>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</si>
  <si>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</si>
  <si>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</si>
  <si>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</si>
  <si>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</si>
  <si>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</si>
  <si>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</si>
  <si>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</si>
  <si>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</si>
  <si>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</si>
  <si>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</si>
  <si>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</si>
  <si>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</si>
  <si>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</si>
  <si>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</si>
  <si>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</si>
  <si>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</si>
  <si>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</si>
  <si>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</si>
  <si>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</si>
  <si>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</si>
  <si>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</si>
  <si>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</si>
  <si>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</si>
  <si>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</si>
  <si>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</si>
  <si>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</si>
  <si>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</si>
  <si>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</si>
  <si>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</si>
  <si>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</si>
  <si>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</si>
  <si>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</si>
  <si>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</si>
  <si>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</si>
  <si>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</si>
  <si>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</si>
  <si>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</si>
  <si>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</si>
  <si>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</si>
  <si>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</si>
  <si>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</si>
  <si>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</si>
  <si>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</si>
  <si>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</si>
  <si>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</si>
  <si>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</si>
  <si>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</si>
  <si>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</si>
  <si>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</si>
  <si>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</si>
  <si>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</si>
  <si>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</si>
  <si>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</si>
  <si>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</si>
  <si>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</si>
  <si>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</si>
  <si>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</si>
  <si>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</si>
  <si>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</si>
  <si>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</si>
  <si>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</si>
  <si>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</si>
  <si>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</si>
  <si>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</si>
  <si>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</si>
  <si>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</si>
  <si>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</si>
  <si>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</si>
  <si>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</si>
  <si>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</si>
  <si>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</si>
  <si>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</si>
  <si>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</si>
  <si>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</si>
  <si>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</si>
  <si>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</si>
  <si>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</si>
  <si>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</si>
  <si>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</si>
  <si>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</si>
  <si>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</si>
  <si>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</si>
  <si>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</si>
  <si>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</si>
  <si>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</si>
  <si>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</si>
  <si>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</si>
  <si>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</si>
  <si>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</si>
  <si>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</si>
  <si>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</si>
  <si>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</si>
  <si>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</si>
  <si>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</si>
  <si>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</si>
  <si>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</si>
  <si>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</si>
  <si>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</si>
  <si>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</si>
  <si>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</si>
  <si>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</si>
  <si>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</si>
  <si>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</si>
  <si>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</si>
  <si>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</si>
  <si>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</si>
  <si>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</si>
  <si>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</si>
  <si>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</si>
  <si>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</si>
  <si>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</si>
  <si>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</si>
  <si>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</si>
  <si>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</si>
  <si>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</si>
  <si>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</si>
  <si>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</si>
  <si>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</si>
  <si>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</si>
  <si>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</si>
  <si>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</si>
  <si>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</si>
  <si>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</si>
  <si>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</si>
  <si>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</si>
  <si>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</si>
  <si>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</si>
  <si>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</si>
  <si>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</si>
  <si>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</si>
  <si>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</si>
  <si>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</si>
  <si>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</si>
  <si>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</si>
  <si>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</si>
  <si>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</si>
  <si>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</si>
  <si>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</si>
  <si>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</si>
  <si>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</si>
  <si>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</si>
  <si>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</si>
  <si>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</si>
  <si>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</si>
  <si>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</si>
  <si>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</si>
  <si>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</si>
  <si>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</si>
  <si>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</si>
  <si>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</si>
  <si>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</si>
  <si>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</si>
  <si>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</si>
  <si>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</si>
  <si>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</si>
  <si>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</si>
  <si>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</si>
  <si>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</si>
  <si>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</si>
  <si>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</si>
  <si>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</si>
  <si>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</si>
  <si>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</si>
  <si>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</si>
  <si>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</si>
  <si>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</si>
  <si>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</si>
  <si>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</si>
  <si>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</si>
  <si>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</si>
  <si>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</si>
  <si>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</si>
  <si>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</si>
  <si>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</si>
  <si>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</si>
  <si>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</si>
  <si>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</si>
  <si>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</si>
  <si>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</si>
  <si>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</si>
  <si>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</si>
  <si>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</si>
  <si>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</si>
  <si>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</si>
  <si>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</si>
  <si>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</si>
  <si>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</si>
  <si>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</si>
  <si>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</si>
  <si>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</si>
  <si>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</si>
  <si>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</si>
  <si>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</si>
  <si>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</si>
  <si>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</si>
  <si>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</si>
  <si>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</si>
  <si>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</si>
  <si>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</si>
  <si>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</si>
  <si>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</si>
  <si>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</si>
  <si>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</si>
  <si>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</si>
  <si>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</si>
  <si>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</si>
  <si>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</si>
  <si>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</si>
  <si>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</si>
  <si>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</si>
  <si>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</si>
  <si>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</si>
  <si>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</si>
  <si>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</si>
  <si>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</si>
  <si>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</si>
  <si>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</si>
  <si>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</si>
  <si>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</si>
  <si>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</si>
  <si>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</si>
  <si>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</si>
  <si>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</si>
  <si>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</si>
  <si>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</si>
  <si>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</si>
  <si>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</si>
  <si>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</si>
  <si>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</si>
  <si>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</si>
  <si>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</si>
  <si>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</si>
  <si>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</si>
  <si>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</si>
  <si>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</si>
  <si>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</si>
  <si>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</si>
  <si>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</si>
  <si>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</si>
  <si>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</si>
  <si>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</si>
  <si>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</si>
  <si>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</si>
  <si>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</si>
  <si>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</si>
  <si>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</si>
  <si>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</si>
  <si>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</si>
  <si>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</si>
  <si>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</si>
  <si>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</si>
  <si>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</si>
  <si>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</si>
  <si>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</si>
  <si>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</si>
  <si>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</si>
  <si>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</si>
  <si>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</si>
  <si>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</si>
  <si>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</si>
  <si>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</si>
  <si>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</si>
  <si>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</si>
  <si>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</si>
  <si>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</si>
  <si>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</si>
  <si>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</si>
  <si>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</si>
  <si>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</si>
  <si>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</si>
  <si>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</si>
  <si>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</si>
  <si>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</si>
  <si>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</si>
  <si>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</si>
  <si>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</si>
  <si>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</si>
  <si>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</si>
  <si>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</si>
  <si>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</si>
  <si>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</si>
  <si>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</si>
  <si>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</si>
  <si>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</si>
  <si>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</si>
  <si>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</si>
  <si>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</si>
  <si>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</si>
  <si>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</si>
  <si>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</si>
  <si>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</si>
  <si>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</si>
  <si>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</si>
  <si>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</si>
  <si>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</si>
  <si>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</si>
  <si>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</si>
  <si>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</si>
  <si>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</si>
  <si>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</si>
  <si>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</si>
  <si>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</si>
  <si>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</si>
  <si>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</si>
  <si>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</si>
  <si>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</si>
  <si>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</si>
  <si>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</si>
  <si>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</si>
  <si>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</si>
  <si>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</si>
  <si>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</si>
  <si>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</si>
  <si>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</si>
  <si>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</si>
  <si>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</si>
  <si>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</si>
  <si>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</si>
  <si>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</si>
  <si>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</si>
  <si>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</si>
  <si>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</si>
  <si>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</si>
  <si>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</si>
  <si>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</si>
  <si>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</si>
  <si>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</si>
  <si>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</si>
  <si>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</si>
  <si>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</si>
  <si>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</si>
  <si>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</si>
  <si>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</si>
  <si>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</si>
  <si>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</si>
  <si>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</si>
  <si>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</si>
  <si>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</si>
  <si>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</si>
  <si>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</si>
  <si>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</si>
  <si>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</si>
  <si>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</si>
  <si>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</si>
  <si>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</si>
  <si>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</si>
  <si>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</si>
  <si>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</si>
  <si>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</si>
  <si>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</si>
  <si>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</si>
  <si>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</si>
  <si>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</si>
  <si>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</si>
  <si>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</si>
  <si>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</si>
  <si>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</si>
  <si>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</si>
  <si>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</si>
  <si>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</si>
  <si>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</si>
  <si>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</si>
  <si>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</si>
  <si>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</si>
  <si>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</si>
  <si>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</si>
  <si>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</si>
  <si>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</si>
  <si>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</si>
  <si>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</si>
  <si>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</si>
  <si>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</si>
  <si>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</si>
  <si>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</si>
  <si>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</si>
  <si>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</si>
  <si>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</si>
  <si>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</si>
  <si>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</si>
  <si>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</si>
  <si>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</si>
  <si>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</si>
  <si>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</si>
  <si>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</si>
  <si>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</si>
  <si>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</si>
  <si>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</si>
  <si>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</si>
  <si>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</si>
  <si>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</si>
  <si>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</si>
  <si>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</si>
  <si>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</si>
  <si>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</si>
  <si>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</si>
  <si>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</si>
  <si>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</si>
  <si>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</si>
  <si>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</si>
  <si>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</si>
  <si>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</si>
  <si>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</si>
  <si>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</si>
  <si>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</si>
  <si>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</si>
  <si>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</si>
  <si>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</si>
  <si>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</si>
  <si>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</si>
  <si>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</si>
  <si>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</si>
  <si>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</si>
  <si>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</si>
  <si>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</si>
  <si>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</si>
  <si>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</si>
  <si>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</si>
  <si>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</si>
  <si>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</si>
  <si>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</si>
  <si>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</si>
  <si>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</si>
  <si>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</si>
  <si>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</si>
  <si>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</si>
  <si>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</si>
  <si>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</si>
  <si>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</si>
  <si>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</si>
  <si>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</si>
  <si>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</si>
  <si>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</si>
  <si>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</si>
  <si>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</si>
  <si>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</si>
  <si>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</si>
  <si>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</si>
  <si>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</si>
  <si>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</si>
  <si>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</si>
  <si>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</si>
  <si>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</si>
  <si>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</si>
  <si>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</si>
  <si>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</si>
  <si>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</si>
  <si>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</si>
  <si>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</si>
  <si>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</si>
  <si>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</si>
  <si>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</si>
  <si>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</si>
  <si>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</si>
  <si>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</si>
  <si>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</si>
  <si>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</si>
  <si>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</si>
  <si>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</si>
  <si>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</si>
  <si>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</si>
  <si>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</si>
  <si>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</si>
  <si>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</si>
  <si>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</si>
  <si>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</si>
  <si>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</si>
  <si>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</si>
  <si>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</si>
  <si>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</si>
  <si>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</si>
  <si>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</si>
  <si>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</si>
  <si>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</si>
  <si>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</si>
  <si>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</si>
  <si>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</si>
  <si>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</si>
  <si>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</si>
  <si>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</si>
  <si>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</si>
  <si>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</si>
  <si>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</si>
  <si>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</si>
  <si>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</si>
  <si>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</si>
  <si>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</si>
  <si>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</si>
  <si>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</si>
  <si>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</si>
  <si>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</si>
  <si>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</si>
  <si>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</si>
  <si>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</si>
  <si>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</si>
  <si>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</si>
  <si>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</si>
  <si>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</si>
  <si>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</si>
  <si>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</si>
  <si>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</si>
  <si>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</si>
  <si>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</si>
  <si>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</si>
  <si>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</si>
  <si>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</si>
  <si>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</si>
  <si>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</si>
  <si>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</si>
  <si>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</si>
  <si>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</si>
  <si>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</si>
  <si>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</si>
  <si>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</si>
  <si>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</si>
  <si>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</si>
  <si>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</si>
  <si>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</si>
  <si>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</si>
  <si>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</si>
  <si>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</si>
  <si>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</si>
  <si>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</si>
  <si>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</si>
  <si>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</si>
  <si>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</si>
  <si>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</si>
  <si>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</si>
  <si>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</si>
  <si>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</si>
  <si>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</si>
  <si>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</si>
  <si>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</si>
  <si>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</si>
  <si>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</si>
  <si>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</si>
  <si>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</si>
  <si>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</si>
  <si>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</si>
  <si>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</si>
  <si>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</si>
  <si>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</si>
  <si>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</si>
  <si>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</si>
  <si>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</si>
  <si>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</si>
  <si>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</si>
  <si>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</si>
  <si>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</si>
  <si>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</si>
  <si>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</si>
  <si>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</si>
  <si>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</si>
  <si>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</si>
  <si>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</si>
  <si>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</si>
  <si>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</si>
  <si>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</si>
  <si>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</si>
  <si>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</si>
  <si>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</si>
  <si>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</si>
  <si>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</si>
  <si>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</si>
  <si>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</si>
  <si>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</si>
  <si>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</si>
  <si>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</si>
  <si>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</si>
  <si>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</si>
  <si>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</si>
  <si>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</si>
  <si>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</si>
  <si>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</si>
  <si>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</si>
  <si>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</si>
  <si>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</si>
  <si>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</si>
  <si>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</si>
  <si>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</si>
  <si>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</si>
  <si>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</si>
  <si>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</si>
  <si>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</si>
  <si>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</si>
  <si>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</si>
  <si>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</si>
  <si>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</si>
  <si>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</si>
  <si>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</si>
  <si>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</si>
  <si>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</si>
  <si>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</si>
  <si>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</si>
  <si>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</si>
  <si>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</si>
  <si>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</si>
  <si>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</si>
  <si>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</si>
  <si>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</si>
  <si>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</si>
  <si>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</si>
  <si>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</si>
  <si>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</si>
  <si>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</si>
  <si>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</si>
  <si>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</si>
  <si>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</si>
  <si>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</si>
  <si>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</si>
  <si>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</si>
  <si>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</si>
  <si>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</si>
  <si>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</si>
  <si>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</si>
  <si>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</si>
  <si>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</si>
  <si>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</si>
  <si>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</si>
  <si>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</si>
  <si>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</si>
  <si>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</si>
  <si>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</si>
  <si>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</si>
  <si>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</si>
  <si>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</si>
  <si>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</si>
  <si>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</si>
  <si>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</si>
  <si>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</si>
  <si>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</si>
  <si>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</si>
  <si>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</si>
  <si>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</si>
  <si>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</si>
  <si>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</si>
  <si>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</si>
  <si>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</si>
  <si>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</si>
  <si>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</si>
  <si>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</si>
  <si>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</si>
  <si>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</si>
  <si>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</si>
  <si>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</si>
  <si>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</si>
  <si>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</si>
  <si>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</si>
  <si>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</si>
  <si>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</si>
  <si>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</si>
  <si>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</si>
  <si>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</si>
  <si>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</si>
  <si>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</si>
  <si>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</si>
  <si>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</si>
  <si>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</si>
  <si>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</si>
  <si>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</si>
  <si>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</si>
  <si>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</si>
  <si>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</si>
  <si>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</si>
  <si>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</si>
  <si>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</si>
  <si>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</si>
  <si>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</si>
  <si>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</si>
  <si>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</si>
  <si>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</si>
  <si>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</si>
  <si>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</si>
  <si>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</si>
  <si>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</si>
  <si>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</si>
  <si>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</si>
  <si>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</si>
  <si>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</si>
  <si>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</si>
  <si>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</si>
  <si>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</si>
  <si>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</si>
  <si>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</si>
  <si>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</si>
  <si>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</si>
  <si>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</si>
  <si>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</si>
  <si>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</si>
  <si>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</si>
  <si>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</si>
  <si>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</si>
  <si>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</si>
  <si>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</si>
  <si>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</si>
  <si>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</si>
  <si>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</si>
  <si>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</si>
  <si>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</si>
  <si>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</si>
  <si>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</si>
  <si>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</si>
  <si>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</si>
  <si>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</si>
  <si>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</si>
  <si>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</si>
  <si>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</si>
  <si>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</si>
  <si>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</si>
  <si>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</si>
  <si>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</si>
  <si>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</si>
  <si>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</si>
  <si>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</si>
  <si>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</si>
  <si>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</si>
  <si>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</si>
  <si>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</si>
  <si>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</si>
  <si>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</si>
  <si>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</si>
  <si>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</si>
  <si>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</si>
  <si>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</si>
  <si>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</si>
  <si>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</si>
  <si>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</si>
  <si>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</si>
  <si>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</si>
  <si>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</si>
  <si>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</si>
  <si>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</si>
  <si>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</si>
  <si>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</si>
  <si>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</si>
  <si>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</si>
  <si>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</si>
  <si>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</si>
  <si>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</si>
  <si>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</si>
  <si>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</si>
  <si>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</si>
  <si>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</si>
  <si>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</si>
  <si>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</si>
  <si>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</si>
  <si>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</si>
  <si>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</si>
  <si>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</si>
  <si>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</si>
  <si>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</si>
  <si>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</si>
  <si>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</si>
  <si>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</si>
  <si>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</si>
  <si>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</si>
  <si>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</si>
  <si>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</si>
  <si>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</si>
  <si>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</si>
  <si>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</si>
  <si>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</si>
  <si>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</si>
  <si>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</si>
  <si>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</si>
  <si>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</si>
  <si>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</si>
  <si>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</si>
  <si>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</si>
  <si>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</si>
  <si>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</si>
  <si>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</si>
  <si>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</si>
  <si>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</si>
  <si>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</si>
  <si>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</si>
  <si>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</si>
  <si>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</si>
  <si>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</si>
  <si>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</si>
  <si>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</si>
  <si>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</si>
  <si>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</si>
  <si>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</si>
  <si>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</si>
  <si>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</si>
  <si>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</si>
  <si>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</si>
  <si>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</si>
  <si>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</si>
  <si>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</si>
  <si>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</si>
  <si>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</si>
  <si>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</si>
  <si>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</si>
  <si>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</si>
  <si>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</si>
  <si>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</si>
  <si>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</si>
  <si>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</si>
  <si>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</si>
  <si>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</si>
  <si>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</si>
  <si>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</si>
  <si>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</si>
  <si>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</si>
  <si>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</si>
  <si>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</si>
  <si>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</si>
  <si>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</si>
  <si>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</si>
  <si>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</si>
  <si>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</si>
  <si>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</si>
  <si>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</si>
  <si>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</si>
  <si>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</si>
  <si>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</si>
  <si>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</si>
  <si>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</si>
  <si>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</si>
  <si>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</si>
  <si>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</si>
  <si>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</si>
  <si>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</si>
  <si>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</si>
  <si>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</si>
  <si>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</si>
  <si>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</si>
  <si>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</si>
  <si>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</si>
  <si>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</si>
  <si>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</si>
  <si>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</si>
  <si>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</si>
  <si>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</si>
  <si>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</si>
  <si>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</si>
  <si>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</si>
  <si>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</si>
  <si>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</si>
  <si>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</si>
  <si>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</si>
  <si>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</si>
  <si>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</si>
  <si>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</si>
  <si>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</si>
  <si>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</si>
  <si>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</si>
  <si>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</si>
  <si>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</si>
  <si>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</si>
  <si>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</si>
  <si>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</si>
  <si>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</si>
  <si>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</si>
  <si>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</si>
  <si>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</si>
  <si>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</si>
  <si>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</si>
  <si>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</si>
  <si>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</si>
  <si>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</si>
  <si>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</si>
  <si>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</si>
  <si>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</si>
  <si>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</si>
  <si>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</si>
  <si>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</si>
  <si>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</si>
  <si>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</si>
  <si>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</si>
  <si>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</si>
  <si>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</si>
  <si>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</si>
  <si>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</si>
  <si>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</si>
  <si>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</si>
  <si>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</si>
  <si>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</si>
  <si>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</si>
  <si>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</si>
  <si>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</si>
  <si>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</si>
  <si>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</si>
  <si>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</si>
  <si>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</si>
  <si>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</si>
  <si>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</si>
  <si>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</si>
  <si>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</si>
  <si>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</si>
  <si>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</si>
  <si>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</si>
  <si>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</si>
  <si>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</si>
  <si>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</si>
  <si>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</si>
  <si>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</si>
  <si>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</si>
  <si>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</si>
  <si>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</si>
  <si>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</si>
  <si>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</si>
  <si>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</si>
  <si>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</si>
  <si>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</si>
  <si>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</si>
  <si>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</si>
  <si>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</si>
  <si>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</si>
  <si>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</si>
  <si>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</si>
  <si>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</si>
  <si>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</si>
  <si>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</si>
  <si>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</si>
  <si>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</si>
  <si>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</si>
  <si>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</si>
  <si>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</si>
  <si>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</si>
  <si>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</si>
  <si>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</si>
  <si>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</si>
  <si>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</si>
  <si>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</si>
  <si>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</si>
  <si>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</si>
  <si>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</si>
  <si>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</si>
  <si>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</si>
  <si>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</si>
  <si>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</si>
  <si>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</si>
  <si>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</si>
  <si>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</si>
  <si>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</si>
  <si>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</si>
  <si>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</si>
  <si>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</si>
  <si>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</si>
  <si>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</si>
  <si>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</si>
  <si>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</si>
  <si>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</si>
  <si>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</si>
  <si>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</si>
  <si>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</si>
  <si>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</si>
  <si>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</si>
  <si>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</si>
  <si>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</si>
  <si>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</si>
  <si>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</si>
  <si>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</si>
  <si>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</si>
  <si>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</si>
  <si>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</si>
  <si>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</si>
  <si>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</si>
  <si>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</si>
  <si>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</si>
  <si>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</si>
  <si>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</si>
  <si>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</si>
  <si>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</si>
  <si>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</si>
  <si>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</si>
  <si>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</si>
  <si>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</si>
  <si>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</si>
  <si>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</si>
  <si>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</si>
  <si>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</si>
  <si>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</si>
  <si>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</si>
  <si>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</si>
  <si>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</si>
  <si>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</si>
  <si>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</si>
  <si>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</si>
  <si>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</si>
  <si>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</si>
  <si>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</si>
  <si>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</si>
  <si>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</si>
  <si>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</si>
  <si>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</si>
  <si>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</si>
  <si>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</si>
  <si>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</si>
  <si>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</si>
  <si>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</si>
  <si>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</si>
  <si>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</si>
  <si>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</si>
  <si>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</si>
  <si>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</si>
  <si>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</si>
  <si>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</si>
  <si>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</si>
  <si>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</si>
  <si>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</si>
  <si>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</si>
  <si>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</si>
  <si>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</si>
  <si>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</si>
  <si>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</si>
  <si>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</si>
  <si>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</si>
  <si>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</si>
  <si>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</si>
  <si>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</si>
  <si>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</si>
  <si>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</si>
  <si>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</si>
  <si>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</si>
  <si>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</si>
  <si>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</si>
  <si>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</si>
  <si>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</si>
  <si>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</si>
  <si>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</si>
  <si>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</si>
  <si>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</si>
  <si>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</si>
  <si>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</si>
  <si>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</si>
  <si>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</si>
  <si>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</si>
  <si>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</si>
  <si>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</si>
  <si>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</si>
  <si>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</si>
  <si>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</si>
  <si>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</si>
  <si>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</si>
  <si>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</si>
  <si>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</si>
  <si>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</si>
  <si>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</si>
  <si>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</si>
  <si>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</si>
  <si>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</si>
  <si>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</si>
  <si>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</si>
  <si>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</si>
  <si>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</si>
  <si>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</si>
  <si>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</si>
  <si>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</si>
  <si>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</si>
  <si>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</si>
  <si>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</si>
  <si>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</si>
  <si>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</si>
  <si>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</si>
  <si>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</si>
  <si>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</si>
  <si>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</si>
  <si>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</si>
  <si>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</si>
  <si>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</si>
  <si>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</si>
  <si>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</si>
  <si>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</si>
  <si>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</si>
  <si>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</si>
  <si>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</si>
  <si>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</si>
  <si>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</si>
  <si>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</si>
  <si>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</si>
  <si>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</si>
  <si>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</si>
  <si>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</si>
  <si>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</si>
  <si>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</si>
  <si>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</si>
  <si>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</si>
  <si>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</si>
  <si>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</si>
  <si>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</si>
  <si>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</si>
  <si>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</si>
  <si>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</si>
  <si>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</si>
  <si>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</si>
  <si>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</si>
  <si>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</si>
  <si>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</si>
  <si>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</si>
  <si>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</si>
  <si>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</si>
  <si>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</si>
  <si>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</si>
  <si>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</si>
  <si>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</si>
  <si>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</si>
  <si>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</si>
  <si>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</si>
  <si>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</si>
  <si>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</si>
  <si>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</si>
  <si>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</si>
  <si>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</si>
  <si>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</si>
  <si>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</si>
  <si>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</si>
  <si>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</si>
  <si>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</si>
  <si>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</si>
  <si>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</si>
  <si>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</si>
  <si>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</si>
  <si>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</si>
  <si>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</si>
  <si>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</si>
  <si>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</si>
  <si>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</si>
  <si>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</si>
  <si>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</si>
  <si>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</si>
  <si>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</si>
  <si>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</si>
  <si>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</si>
  <si>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</si>
  <si>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</si>
  <si>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</si>
  <si>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</si>
  <si>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</si>
  <si>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</si>
  <si>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</si>
  <si>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</si>
  <si>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</si>
  <si>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</si>
  <si>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</si>
  <si>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</si>
  <si>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</si>
  <si>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</si>
  <si>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</si>
  <si>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</si>
  <si>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</si>
  <si>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</si>
  <si>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</si>
  <si>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</si>
  <si>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</si>
  <si>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</si>
  <si>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</si>
  <si>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</si>
  <si>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</si>
  <si>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</si>
  <si>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</si>
  <si>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</si>
  <si>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</si>
  <si>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</si>
  <si>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</si>
  <si>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</si>
  <si>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</si>
  <si>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</si>
  <si>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</si>
  <si>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</si>
  <si>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</si>
  <si>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</si>
  <si>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</si>
  <si>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</si>
  <si>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</si>
  <si>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</si>
  <si>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</si>
  <si>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</si>
  <si>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</si>
  <si>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</si>
  <si>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</si>
  <si>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</si>
  <si>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</si>
  <si>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</si>
  <si>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</si>
  <si>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</si>
  <si>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</si>
  <si>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</si>
  <si>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</si>
  <si>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</si>
  <si>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</si>
  <si>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</si>
  <si>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</si>
  <si>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</si>
  <si>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</si>
  <si>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</si>
  <si>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</si>
  <si>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</si>
  <si>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</si>
  <si>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</si>
  <si>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</si>
  <si>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</si>
  <si>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</si>
  <si>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</si>
  <si>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</si>
  <si>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</si>
  <si>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</si>
  <si>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</si>
  <si>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</si>
  <si>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</si>
  <si>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</si>
  <si>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</si>
  <si>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</si>
  <si>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</si>
  <si>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</si>
  <si>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</si>
  <si>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</si>
  <si>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</si>
  <si>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</si>
  <si>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</si>
  <si>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</si>
  <si>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</si>
  <si>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</si>
  <si>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</si>
  <si>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</si>
  <si>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</si>
  <si>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</si>
  <si>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</si>
  <si>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</si>
  <si>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</si>
  <si>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</si>
  <si>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</si>
  <si>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</si>
  <si>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</si>
  <si>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</si>
  <si>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</si>
  <si>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</si>
  <si>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</si>
  <si>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</si>
  <si>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</si>
  <si>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</si>
  <si>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</si>
  <si>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</si>
  <si>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</si>
  <si>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</si>
  <si>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</si>
  <si>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</si>
  <si>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</si>
  <si>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</si>
  <si>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</si>
  <si>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</si>
  <si>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</si>
  <si>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</si>
  <si>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</si>
  <si>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</si>
  <si>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</si>
  <si>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</si>
  <si>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</si>
  <si>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</si>
  <si>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</si>
  <si>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</si>
  <si>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</si>
  <si>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</si>
  <si>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</si>
  <si>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</si>
  <si>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</si>
  <si>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</si>
  <si>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</si>
  <si>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</si>
  <si>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</si>
  <si>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</si>
  <si>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</si>
  <si>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</si>
  <si>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</si>
  <si>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</si>
  <si>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</si>
  <si>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</si>
  <si>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</si>
  <si>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</si>
  <si>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</si>
  <si>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</si>
  <si>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</si>
  <si>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</si>
  <si>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</si>
  <si>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</si>
  <si>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</si>
  <si>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</si>
  <si>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</si>
  <si>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</si>
  <si>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</si>
  <si>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</si>
  <si>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</si>
  <si>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</si>
  <si>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</si>
  <si>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</si>
  <si>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</si>
  <si>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</si>
  <si>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</si>
  <si>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</si>
  <si>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</si>
  <si>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</si>
  <si>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</si>
  <si>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</si>
  <si>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</si>
  <si>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</si>
  <si>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</si>
  <si>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</si>
  <si>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</si>
  <si>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</si>
  <si>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</si>
  <si>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</si>
  <si>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</si>
  <si>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</si>
  <si>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</si>
  <si>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</si>
  <si>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</si>
  <si>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</si>
  <si>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</si>
  <si>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</si>
  <si>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</si>
  <si>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</si>
  <si>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</si>
  <si>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</si>
  <si>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</si>
  <si>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</si>
  <si>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</si>
  <si>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</si>
  <si>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</si>
  <si>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</si>
  <si>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</si>
  <si>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</si>
  <si>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</si>
  <si>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</si>
  <si>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</si>
  <si>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</si>
  <si>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</si>
  <si>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</si>
  <si>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</si>
  <si>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</si>
  <si>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</si>
  <si>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</si>
  <si>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</si>
  <si>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</si>
  <si>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</si>
  <si>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</si>
  <si>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</si>
  <si>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</si>
  <si>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</si>
  <si>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</si>
  <si>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</si>
  <si>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</si>
  <si>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</si>
  <si>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</si>
  <si>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</si>
  <si>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</si>
  <si>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</si>
  <si>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</si>
  <si>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</si>
  <si>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</si>
  <si>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</si>
  <si>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</si>
  <si>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</si>
  <si>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</si>
  <si>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</si>
  <si>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</si>
  <si>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</si>
  <si>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</si>
  <si>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</si>
  <si>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</si>
  <si>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</si>
  <si>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</si>
  <si>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</si>
  <si>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</si>
  <si>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</si>
  <si>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</si>
  <si>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</si>
  <si>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</si>
  <si>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</si>
  <si>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</si>
  <si>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</si>
  <si>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</si>
  <si>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</si>
  <si>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</si>
  <si>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</si>
  <si>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</si>
  <si>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</si>
  <si>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</si>
  <si>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</si>
  <si>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</si>
  <si>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</si>
  <si>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</si>
  <si>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</si>
  <si>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</si>
  <si>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</si>
  <si>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</si>
  <si>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</si>
  <si>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</si>
  <si>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</si>
  <si>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</si>
  <si>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</si>
  <si>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</si>
  <si>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</si>
  <si>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</si>
  <si>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</si>
  <si>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</si>
  <si>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</si>
  <si>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</si>
  <si>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</si>
  <si>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</si>
  <si>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</si>
  <si>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</si>
  <si>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</si>
  <si>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</si>
  <si>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</si>
  <si>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</si>
  <si>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</si>
  <si>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</si>
  <si>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</si>
  <si>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</si>
  <si>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</si>
  <si>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</si>
  <si>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</si>
  <si>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</si>
  <si>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</si>
  <si>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</si>
  <si>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</si>
  <si>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</si>
  <si>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</si>
  <si>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</si>
  <si>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</si>
  <si>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</si>
  <si>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</si>
  <si>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</si>
  <si>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</si>
  <si>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</si>
  <si>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</si>
  <si>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</si>
  <si>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</si>
  <si>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</si>
  <si>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</si>
  <si>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</si>
  <si>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</si>
  <si>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</si>
  <si>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</si>
  <si>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</si>
  <si>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</si>
  <si>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</si>
  <si>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</si>
  <si>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</si>
  <si>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</si>
  <si>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</si>
  <si>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</si>
  <si>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</si>
  <si>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</si>
  <si>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</si>
  <si>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</si>
  <si>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</si>
  <si>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</si>
  <si>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</si>
  <si>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</si>
  <si>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</si>
  <si>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</si>
  <si>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</si>
  <si>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</si>
  <si>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</si>
  <si>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</si>
  <si>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</si>
  <si>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</si>
  <si>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</si>
  <si>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</si>
  <si>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</si>
  <si>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</si>
  <si>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</si>
  <si>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</si>
  <si>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</si>
  <si>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</si>
  <si>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</si>
  <si>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</si>
  <si>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</si>
  <si>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</si>
  <si>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</si>
  <si>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</si>
  <si>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</si>
  <si>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</si>
  <si>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</si>
  <si>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</si>
  <si>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</si>
  <si>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</si>
  <si>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</si>
  <si>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</si>
  <si>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</si>
  <si>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</si>
  <si>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</si>
  <si>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</si>
  <si>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</si>
  <si>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</si>
  <si>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</si>
  <si>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</si>
  <si>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</si>
  <si>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</si>
  <si>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</si>
  <si>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</si>
  <si>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</si>
  <si>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</si>
  <si>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</si>
  <si>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</si>
  <si>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</si>
  <si>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</si>
  <si>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</si>
  <si>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</si>
  <si>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</si>
  <si>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</si>
  <si>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</si>
  <si>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</si>
  <si>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</si>
  <si>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</si>
  <si>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</si>
  <si>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</si>
  <si>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</si>
  <si>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</si>
  <si>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</si>
  <si>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</si>
  <si>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</si>
  <si>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</si>
  <si>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</si>
  <si>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</si>
  <si>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</si>
  <si>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</si>
  <si>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</si>
  <si>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</si>
  <si>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</si>
  <si>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</si>
  <si>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</si>
  <si>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</si>
  <si>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</si>
  <si>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</si>
  <si>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</si>
  <si>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</si>
  <si>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</si>
  <si>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</si>
  <si>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</si>
  <si>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</si>
  <si>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</si>
  <si>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</si>
  <si>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</si>
  <si>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</si>
  <si>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</si>
  <si>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</si>
  <si>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</si>
  <si>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</si>
  <si>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</si>
  <si>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</si>
  <si>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</si>
  <si>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</si>
  <si>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</si>
  <si>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</si>
  <si>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</si>
  <si>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</si>
  <si>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</si>
  <si>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</si>
  <si>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</si>
  <si>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</si>
  <si>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</si>
  <si>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</si>
  <si>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</si>
  <si>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</si>
  <si>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</si>
  <si>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</si>
  <si>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</si>
  <si>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</si>
  <si>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</si>
  <si>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</si>
  <si>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</si>
  <si>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</si>
  <si>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</si>
  <si>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</si>
  <si>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</si>
  <si>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</si>
  <si>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</si>
  <si>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</si>
  <si>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</si>
  <si>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</si>
  <si>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</si>
  <si>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</si>
  <si>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</si>
  <si>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</si>
  <si>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</si>
  <si>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</si>
  <si>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</si>
  <si>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</si>
  <si>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</si>
  <si>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</si>
  <si>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</si>
  <si>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</si>
  <si>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</si>
  <si>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</si>
  <si>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</si>
  <si>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</si>
  <si>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</si>
  <si>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</si>
  <si>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</si>
  <si>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</si>
  <si>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</si>
  <si>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</si>
  <si>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</si>
  <si>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</si>
  <si>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</si>
  <si>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</si>
  <si>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</si>
  <si>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</si>
  <si>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</si>
  <si>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</si>
  <si>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</si>
  <si>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</si>
  <si>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</si>
  <si>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</si>
  <si>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</si>
  <si>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</si>
  <si>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</si>
  <si>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</si>
  <si>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</si>
  <si>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</si>
  <si>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</si>
  <si>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</si>
  <si>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</si>
  <si>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</si>
  <si>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</si>
  <si>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</si>
  <si>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</si>
  <si>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</si>
  <si>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</si>
  <si>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</si>
  <si>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</si>
  <si>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</si>
  <si>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</si>
  <si>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</si>
  <si>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</si>
  <si>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</si>
  <si>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</si>
  <si>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</si>
  <si>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</si>
  <si>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</si>
  <si>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</si>
  <si>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</si>
  <si>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</si>
  <si>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</si>
  <si>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</si>
  <si>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</si>
  <si>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</si>
  <si>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</si>
  <si>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</si>
  <si>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</si>
  <si>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</si>
  <si>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</si>
  <si>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</si>
  <si>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</si>
  <si>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</si>
  <si>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</si>
  <si>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</si>
  <si>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</si>
  <si>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</si>
  <si>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</si>
  <si>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</si>
  <si>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</si>
  <si>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</si>
  <si>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</si>
  <si>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</si>
  <si>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</si>
  <si>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</si>
  <si>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</si>
  <si>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</si>
  <si>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</si>
  <si>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</si>
  <si>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</si>
  <si>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</si>
  <si>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</si>
  <si>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</si>
  <si>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</si>
  <si>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</si>
  <si>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</si>
  <si>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</si>
  <si>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</si>
  <si>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</si>
  <si>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</si>
  <si>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</si>
  <si>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</si>
  <si>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</si>
  <si>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</si>
  <si>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</si>
  <si>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</si>
  <si>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</si>
  <si>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</si>
  <si>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</si>
  <si>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</si>
  <si>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</si>
  <si>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</si>
  <si>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</si>
  <si>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</si>
  <si>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</si>
  <si>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</si>
  <si>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</si>
  <si>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</si>
  <si>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</si>
  <si>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</si>
  <si>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</si>
  <si>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</si>
  <si>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</si>
  <si>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</si>
  <si>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</si>
  <si>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</si>
  <si>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</si>
  <si>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</si>
  <si>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</si>
  <si>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</si>
  <si>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</si>
  <si>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</si>
  <si>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</si>
  <si>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</si>
  <si>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</si>
  <si>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</si>
  <si>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</si>
  <si>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</si>
  <si>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</si>
  <si>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</si>
  <si>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</si>
  <si>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</si>
  <si>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</si>
  <si>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</si>
  <si>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</si>
  <si>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</si>
  <si>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</si>
  <si>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</si>
  <si>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</si>
  <si>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</si>
  <si>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</si>
  <si>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</si>
  <si>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</si>
  <si>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</si>
  <si>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</si>
  <si>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</si>
  <si>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</si>
  <si>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</si>
  <si>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</si>
  <si>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</si>
  <si>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</si>
  <si>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</si>
  <si>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</si>
  <si>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</si>
  <si>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</si>
  <si>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</si>
  <si>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</si>
  <si>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</si>
  <si>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</si>
  <si>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</si>
  <si>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</si>
  <si>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</si>
  <si>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</si>
  <si>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</si>
  <si>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</si>
  <si>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</si>
  <si>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</si>
  <si>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</si>
  <si>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</si>
  <si>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</si>
  <si>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</si>
  <si>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</si>
  <si>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</si>
  <si>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</si>
  <si>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</si>
  <si>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</si>
  <si>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</si>
  <si>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</si>
  <si>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</si>
  <si>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</si>
  <si>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</si>
  <si>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</si>
  <si>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</si>
  <si>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</si>
  <si>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</si>
  <si>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</si>
  <si>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</si>
  <si>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</si>
  <si>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</si>
  <si>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</si>
  <si>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</si>
  <si>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</si>
  <si>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</si>
  <si>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</si>
  <si>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</si>
  <si>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</si>
  <si>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</si>
  <si>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</si>
  <si>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</si>
  <si>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</si>
  <si>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</si>
  <si>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</si>
  <si>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</si>
  <si>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</si>
  <si>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</si>
  <si>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</si>
  <si>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</si>
  <si>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</si>
  <si>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</si>
  <si>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</si>
  <si>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</si>
  <si>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</si>
  <si>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</si>
  <si>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</si>
  <si>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</si>
  <si>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</si>
  <si>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</si>
  <si>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</si>
  <si>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</si>
  <si>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</si>
  <si>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</si>
  <si>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</si>
  <si>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</si>
  <si>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</si>
  <si>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</si>
  <si>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</si>
  <si>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</si>
  <si>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</si>
  <si>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</si>
  <si>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</si>
  <si>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</si>
  <si>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</si>
  <si>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</si>
  <si>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</si>
  <si>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</si>
  <si>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</si>
  <si>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</si>
  <si>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</si>
  <si>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</si>
  <si>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</si>
  <si>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</si>
  <si>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</si>
  <si>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</si>
  <si>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</si>
  <si>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</si>
  <si>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</si>
  <si>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</si>
  <si>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</si>
  <si>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</si>
  <si>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</si>
  <si>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</si>
  <si>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</si>
  <si>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</si>
  <si>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</si>
  <si>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</si>
  <si>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</si>
  <si>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</si>
  <si>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</si>
  <si>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</si>
  <si>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</si>
  <si>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</si>
  <si>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</si>
  <si>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</si>
  <si>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</si>
  <si>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</si>
  <si>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</si>
  <si>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</si>
  <si>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</si>
  <si>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</si>
  <si>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</si>
  <si>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</si>
  <si>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</si>
  <si>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</si>
  <si>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</si>
  <si>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</si>
  <si>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</si>
  <si>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</si>
  <si>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</si>
  <si>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</si>
  <si>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</si>
  <si>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</si>
  <si>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</si>
  <si>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</si>
  <si>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</si>
  <si>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</si>
  <si>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</si>
  <si>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</si>
  <si>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</si>
  <si>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</si>
  <si>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</si>
  <si>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</si>
  <si>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</si>
  <si>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</si>
  <si>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</si>
  <si>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</si>
  <si>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</si>
  <si>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</si>
  <si>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</si>
  <si>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</si>
  <si>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</si>
  <si>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</si>
  <si>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</si>
  <si>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</si>
  <si>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</si>
  <si>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</si>
  <si>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</si>
  <si>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</si>
  <si>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</si>
  <si>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</si>
  <si>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</si>
  <si>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</si>
  <si>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</si>
  <si>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</si>
  <si>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</si>
  <si>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</si>
  <si>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</si>
  <si>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</si>
  <si>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</si>
  <si>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</si>
  <si>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</si>
  <si>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</si>
  <si>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</si>
  <si>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</si>
  <si>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</si>
  <si>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</si>
  <si>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</si>
  <si>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</si>
  <si>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</si>
  <si>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</si>
  <si>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</si>
  <si>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</si>
  <si>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</si>
  <si>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</si>
  <si>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</si>
  <si>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</si>
  <si>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</si>
  <si>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</si>
  <si>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</si>
  <si>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</si>
  <si>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</si>
  <si>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</si>
  <si>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</si>
  <si>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</si>
  <si>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</si>
  <si>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</si>
  <si>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</si>
  <si>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</si>
  <si>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</si>
  <si>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</si>
  <si>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</si>
  <si>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</si>
  <si>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</si>
  <si>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</si>
  <si>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</si>
  <si>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</si>
  <si>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</si>
  <si>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</si>
  <si>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</si>
  <si>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</si>
  <si>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</si>
  <si>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</si>
  <si>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</si>
  <si>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</si>
  <si>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</si>
  <si>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</si>
  <si>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</si>
  <si>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</si>
  <si>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</si>
  <si>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</si>
  <si>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</si>
  <si>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</si>
  <si>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</si>
  <si>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</si>
  <si>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</si>
  <si>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</si>
  <si>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</si>
  <si>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</si>
  <si>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</si>
  <si>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</si>
  <si>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</si>
  <si>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</si>
  <si>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</si>
  <si>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</si>
  <si>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</si>
  <si>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</si>
  <si>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</si>
  <si>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</si>
  <si>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</si>
  <si>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</si>
  <si>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</si>
  <si>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</si>
  <si>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</si>
  <si>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</si>
  <si>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</si>
  <si>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</si>
  <si>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</si>
  <si>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</si>
  <si>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</si>
  <si>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</si>
  <si>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</si>
  <si>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</si>
  <si>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</si>
  <si>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</si>
  <si>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</si>
  <si>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</si>
  <si>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</si>
  <si>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</si>
  <si>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</si>
  <si>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</si>
  <si>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</si>
  <si>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</si>
  <si>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</si>
  <si>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</si>
  <si>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</si>
  <si>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</si>
  <si>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</si>
  <si>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</si>
  <si>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</si>
  <si>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</si>
  <si>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</si>
  <si>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</si>
  <si>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</si>
  <si>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</si>
  <si>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</si>
  <si>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</si>
  <si>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</si>
  <si>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</si>
  <si>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</si>
  <si>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</si>
  <si>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</si>
  <si>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</si>
  <si>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</si>
  <si>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</si>
  <si>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</si>
  <si>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</si>
  <si>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</si>
  <si>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</si>
  <si>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</si>
  <si>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</si>
  <si>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</si>
  <si>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</si>
  <si>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</si>
  <si>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</si>
  <si>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</si>
  <si>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</si>
  <si>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</si>
  <si>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</si>
  <si>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</si>
  <si>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</si>
  <si>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</si>
  <si>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</si>
  <si>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</si>
  <si>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</si>
  <si>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</si>
  <si>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</si>
  <si>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</si>
  <si>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</si>
  <si>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</si>
  <si>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</si>
  <si>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</si>
  <si>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</si>
  <si>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</si>
  <si>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</si>
  <si>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</si>
  <si>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</si>
  <si>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</si>
  <si>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</si>
  <si>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</si>
  <si>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</si>
  <si>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</si>
  <si>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</si>
  <si>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</si>
  <si>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</si>
  <si>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</si>
  <si>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</si>
  <si>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</si>
  <si>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</si>
  <si>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</si>
  <si>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</si>
  <si>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</si>
  <si>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</si>
  <si>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</si>
  <si>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</si>
  <si>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</si>
  <si>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</si>
  <si>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</si>
  <si>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</si>
  <si>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</si>
  <si>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</si>
  <si>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</si>
  <si>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</si>
  <si>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</si>
  <si>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</si>
  <si>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</si>
  <si>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</si>
  <si>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</si>
  <si>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</si>
  <si>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</si>
  <si>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</si>
  <si>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</si>
  <si>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</si>
  <si>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</si>
  <si>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</si>
  <si>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</si>
  <si>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</si>
  <si>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</si>
  <si>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</si>
  <si>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</si>
  <si>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</si>
  <si>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</si>
  <si>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</si>
  <si>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</si>
  <si>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</si>
  <si>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</si>
  <si>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</si>
  <si>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</si>
  <si>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</si>
  <si>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</si>
  <si>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</si>
  <si>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</si>
  <si>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</si>
  <si>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</si>
  <si>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</si>
  <si>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</si>
  <si>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</si>
  <si>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</si>
  <si>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</si>
  <si>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</si>
  <si>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</si>
  <si>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</si>
  <si>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</si>
  <si>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</si>
  <si>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</si>
  <si>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</si>
  <si>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</si>
  <si>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</si>
  <si>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</si>
  <si>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</si>
  <si>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</si>
  <si>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</si>
  <si>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</si>
  <si>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</si>
  <si>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</si>
  <si>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</si>
  <si>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</si>
  <si>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</si>
  <si>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</si>
  <si>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</si>
  <si>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</si>
  <si>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</si>
  <si>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</si>
  <si>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</si>
  <si>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</si>
  <si>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</si>
  <si>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</si>
  <si>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</si>
  <si>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</si>
  <si>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</si>
  <si>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</si>
  <si>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</si>
  <si>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</si>
  <si>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</si>
  <si>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</si>
  <si>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</si>
  <si>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</si>
  <si>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</si>
  <si>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</si>
  <si>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</si>
  <si>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</si>
  <si>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</si>
  <si>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</si>
  <si>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</si>
  <si>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</si>
  <si>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</si>
  <si>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</si>
  <si>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</si>
  <si>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</si>
  <si>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</si>
  <si>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</si>
  <si>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</si>
  <si>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</si>
  <si>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</si>
  <si>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</si>
  <si>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</si>
  <si>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</si>
  <si>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</si>
  <si>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</si>
  <si>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</si>
  <si>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</si>
  <si>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</si>
  <si>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</si>
  <si>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</si>
  <si>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</si>
  <si>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</si>
  <si>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</si>
  <si>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</si>
  <si>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</si>
  <si>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</si>
  <si>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</si>
  <si>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</si>
  <si>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</si>
  <si>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</si>
  <si>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</si>
  <si>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</si>
  <si>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</si>
  <si>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</si>
  <si>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</si>
  <si>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</si>
  <si>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</si>
  <si>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</si>
  <si>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</si>
  <si>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</si>
  <si>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</si>
  <si>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</si>
  <si>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</si>
  <si>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</si>
  <si>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</si>
  <si>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</si>
  <si>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</si>
  <si>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</si>
  <si>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</si>
  <si>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</si>
  <si>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</si>
  <si>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</si>
  <si>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</si>
  <si>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</si>
  <si>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</si>
  <si>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</si>
  <si>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</si>
  <si>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</si>
  <si>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</si>
  <si>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</si>
  <si>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</si>
  <si>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</si>
  <si>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</si>
  <si>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</si>
  <si>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</si>
  <si>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</si>
  <si>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</si>
  <si>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</si>
  <si>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</si>
  <si>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</si>
  <si>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</si>
  <si>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</si>
  <si>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</si>
  <si>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</si>
  <si>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</si>
  <si>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</si>
  <si>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</si>
  <si>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</si>
  <si>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</si>
  <si>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</si>
  <si>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</si>
  <si>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</si>
  <si>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</si>
  <si>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</si>
  <si>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</si>
  <si>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</si>
  <si>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</si>
  <si>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</si>
  <si>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</si>
  <si>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</si>
  <si>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</si>
  <si>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</si>
  <si>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</si>
  <si>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</si>
  <si>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</si>
  <si>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</si>
  <si>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</si>
  <si>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</si>
  <si>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</si>
  <si>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</si>
  <si>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</si>
  <si>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</si>
  <si>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</si>
  <si>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</si>
  <si>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</si>
  <si>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</si>
  <si>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</si>
  <si>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</si>
  <si>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</si>
  <si>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</si>
  <si>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</si>
  <si>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</si>
  <si>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</si>
  <si>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</si>
  <si>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</si>
  <si>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</si>
  <si>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</si>
  <si>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</si>
  <si>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</si>
  <si>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</si>
  <si>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</si>
  <si>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</si>
  <si>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</si>
  <si>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</si>
  <si>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</si>
  <si>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</si>
  <si>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</si>
  <si>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</si>
  <si>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</si>
  <si>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</si>
  <si>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</si>
  <si>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</si>
  <si>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</si>
  <si>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</si>
  <si>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</si>
  <si>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</si>
  <si>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</si>
  <si>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</si>
  <si>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</si>
  <si>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</si>
  <si>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</si>
  <si>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</si>
  <si>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</si>
  <si>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</si>
  <si>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</si>
  <si>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</si>
  <si>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</si>
  <si>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</si>
  <si>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</si>
  <si>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</si>
  <si>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</si>
  <si>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</si>
  <si>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</si>
  <si>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</si>
  <si>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</si>
  <si>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</si>
  <si>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</si>
  <si>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</si>
  <si>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</si>
  <si>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</si>
  <si>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</si>
  <si>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</si>
  <si>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</si>
  <si>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</si>
  <si>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</si>
  <si>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</si>
  <si>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</si>
  <si>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</si>
  <si>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</si>
  <si>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</si>
  <si>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</si>
  <si>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</si>
  <si>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</si>
  <si>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</si>
  <si>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</si>
  <si>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</si>
  <si>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</si>
  <si>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</si>
  <si>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</si>
  <si>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</si>
  <si>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</si>
  <si>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</si>
  <si>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</si>
  <si>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</si>
  <si>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</si>
  <si>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</si>
  <si>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</si>
  <si>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</si>
  <si>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</si>
  <si>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</si>
  <si>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</si>
  <si>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</si>
  <si>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</si>
  <si>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</si>
  <si>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</si>
  <si>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</si>
  <si>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</si>
  <si>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</si>
  <si>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</si>
  <si>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</si>
  <si>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</si>
  <si>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</si>
  <si>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</si>
  <si>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</si>
  <si>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</si>
  <si>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</si>
  <si>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</si>
  <si>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</si>
  <si>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</si>
  <si>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</si>
  <si>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</si>
  <si>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</si>
  <si>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</si>
  <si>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</si>
  <si>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</si>
  <si>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</si>
  <si>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</si>
  <si>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</si>
  <si>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</si>
  <si>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</si>
  <si>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</si>
  <si>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</si>
  <si>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</si>
  <si>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</si>
  <si>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</si>
  <si>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</si>
  <si>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</si>
  <si>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</si>
  <si>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</si>
  <si>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</si>
  <si>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</si>
  <si>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</si>
  <si>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</si>
  <si>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</si>
  <si>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</si>
  <si>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</si>
  <si>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</si>
  <si>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</si>
  <si>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</si>
  <si>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</si>
  <si>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</si>
  <si>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</si>
  <si>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</si>
  <si>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</si>
  <si>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</si>
  <si>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</si>
  <si>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</si>
  <si>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</si>
  <si>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</si>
  <si>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</si>
  <si>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</si>
  <si>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</si>
  <si>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</si>
  <si>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</si>
  <si>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</si>
  <si>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</si>
  <si>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</si>
  <si>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</si>
  <si>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</si>
  <si>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</si>
  <si>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</si>
  <si>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</si>
  <si>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</si>
  <si>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</si>
  <si>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</si>
  <si>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</si>
  <si>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</si>
  <si>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</si>
  <si>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</si>
  <si>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</si>
  <si>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</si>
  <si>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</si>
  <si>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</si>
  <si>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</si>
  <si>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</si>
  <si>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</si>
  <si>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</si>
  <si>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</si>
  <si>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</si>
  <si>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</si>
  <si>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</si>
  <si>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</si>
  <si>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</si>
  <si>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</si>
  <si>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</si>
  <si>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</si>
  <si>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</si>
  <si>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</si>
  <si>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</si>
  <si>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</si>
  <si>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</si>
  <si>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</si>
  <si>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</si>
  <si>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</si>
  <si>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</si>
  <si>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</si>
  <si>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</si>
  <si>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</si>
  <si>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</si>
  <si>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</si>
  <si>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</si>
  <si>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</si>
  <si>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</si>
  <si>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</si>
  <si>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</si>
  <si>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</si>
  <si>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</si>
  <si>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</si>
  <si>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</si>
  <si>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</si>
  <si>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</si>
  <si>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</si>
  <si>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</si>
  <si>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</si>
  <si>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</si>
  <si>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</si>
  <si>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</si>
  <si>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</si>
  <si>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</si>
  <si>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</si>
  <si>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</si>
  <si>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</si>
  <si>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</si>
  <si>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</si>
  <si>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</si>
  <si>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</si>
  <si>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</si>
  <si>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</si>
  <si>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</si>
  <si>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</si>
  <si>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</si>
  <si>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</si>
  <si>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</si>
  <si>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</si>
  <si>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</si>
  <si>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</si>
  <si>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</si>
  <si>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</si>
  <si>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</si>
  <si>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</si>
  <si>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</si>
  <si>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</si>
  <si>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</si>
  <si>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</si>
  <si>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</si>
  <si>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</si>
  <si>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</si>
  <si>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</si>
  <si>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</si>
  <si>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</si>
  <si>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</si>
  <si>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</si>
  <si>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</si>
  <si>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</si>
  <si>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</si>
  <si>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</si>
  <si>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</si>
  <si>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</si>
  <si>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</si>
  <si>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</si>
  <si>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</si>
  <si>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</si>
  <si>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</si>
  <si>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</si>
  <si>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</si>
  <si>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</si>
  <si>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</si>
  <si>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</si>
  <si>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</si>
  <si>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</si>
  <si>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</si>
  <si>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</si>
  <si>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</si>
  <si>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</si>
  <si>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</si>
  <si>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</si>
  <si>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</si>
  <si>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</si>
  <si>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</si>
  <si>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</si>
  <si>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</si>
  <si>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</si>
  <si>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</si>
  <si>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</si>
  <si>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</si>
  <si>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</si>
  <si>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</si>
  <si>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</si>
  <si>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</si>
  <si>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</si>
  <si>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</si>
  <si>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</si>
  <si>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</si>
  <si>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</si>
  <si>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</si>
  <si>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</si>
  <si>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</si>
  <si>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</si>
  <si>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</si>
  <si>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</si>
  <si>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</si>
  <si>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</si>
  <si>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</si>
  <si>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</si>
  <si>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</si>
  <si>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</si>
  <si>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</si>
  <si>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</si>
  <si>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</si>
  <si>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</si>
  <si>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</si>
  <si>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</si>
  <si>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</si>
  <si>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</si>
  <si>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</si>
  <si>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</si>
  <si>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</si>
  <si>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</si>
  <si>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</si>
  <si>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</si>
  <si>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</si>
  <si>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</si>
  <si>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</si>
  <si>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</si>
  <si>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</si>
  <si>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</si>
  <si>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</si>
  <si>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</si>
  <si>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</si>
  <si>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</si>
  <si>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</si>
  <si>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</si>
  <si>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</si>
  <si>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</si>
  <si>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</si>
  <si>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</si>
  <si>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</si>
  <si>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</si>
  <si>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</si>
  <si>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</si>
  <si>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</si>
  <si>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</si>
  <si>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</si>
  <si>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</si>
  <si>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</si>
  <si>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</si>
  <si>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</si>
  <si>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</si>
  <si>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</si>
  <si>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</si>
  <si>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</si>
  <si>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</si>
  <si>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</si>
  <si>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</si>
  <si>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</si>
  <si>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</si>
  <si>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</si>
  <si>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</si>
  <si>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</si>
  <si>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</si>
  <si>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</si>
  <si>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</si>
  <si>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</si>
  <si>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</si>
  <si>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</si>
  <si>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</si>
  <si>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</si>
  <si>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</si>
  <si>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</si>
  <si>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</si>
  <si>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</si>
  <si>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</si>
  <si>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</si>
  <si>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</si>
  <si>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</si>
  <si>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</si>
  <si>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</si>
  <si>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</si>
  <si>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</si>
  <si>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</si>
  <si>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</si>
  <si>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</si>
  <si>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</si>
  <si>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</si>
  <si>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</si>
  <si>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</si>
  <si>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</si>
  <si>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</si>
  <si>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</si>
  <si>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</si>
  <si>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</si>
  <si>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</si>
  <si>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</si>
  <si>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</si>
  <si>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</si>
  <si>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</si>
  <si>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</si>
  <si>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</si>
  <si>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</si>
  <si>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</si>
  <si>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</si>
  <si>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</si>
  <si>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</si>
  <si>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</si>
  <si>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</si>
  <si>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</si>
  <si>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</si>
  <si>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</si>
  <si>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</si>
  <si>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</si>
  <si>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</si>
  <si>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</si>
  <si>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</si>
  <si>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</si>
  <si>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</si>
  <si>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</si>
  <si>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</si>
  <si>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</si>
  <si>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</si>
  <si>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</si>
  <si>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</si>
  <si>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</si>
  <si>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</si>
  <si>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</si>
  <si>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</si>
  <si>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</si>
  <si>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</si>
  <si>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</si>
  <si>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</si>
  <si>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</si>
  <si>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</si>
  <si>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</si>
  <si>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</si>
  <si>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</si>
  <si>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</si>
  <si>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</si>
  <si>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</si>
  <si>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</si>
  <si>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</si>
  <si>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</si>
  <si>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</si>
  <si>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</si>
  <si>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</si>
  <si>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</si>
  <si>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</si>
  <si>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</si>
  <si>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</si>
  <si>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</si>
  <si>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</si>
  <si>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</si>
  <si>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</si>
  <si>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</si>
  <si>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</si>
  <si>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</si>
  <si>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</si>
  <si>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</si>
  <si>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</si>
  <si>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</si>
  <si>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</si>
  <si>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</si>
  <si>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</si>
  <si>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</si>
  <si>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</si>
  <si>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</si>
  <si>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</si>
  <si>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</si>
  <si>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</si>
  <si>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</si>
  <si>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</si>
  <si>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</si>
  <si>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</si>
  <si>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</si>
  <si>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</si>
  <si>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</si>
  <si>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</si>
  <si>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</si>
  <si>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</si>
  <si>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</si>
  <si>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</si>
  <si>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</si>
  <si>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</si>
  <si>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</si>
  <si>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</si>
  <si>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</si>
  <si>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</si>
  <si>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</si>
  <si>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</si>
  <si>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</si>
  <si>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</si>
  <si>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</si>
  <si>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</si>
  <si>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</si>
  <si>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</si>
  <si>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</si>
  <si>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</si>
  <si>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</si>
  <si>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</si>
  <si>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</si>
  <si>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</si>
  <si>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</si>
  <si>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</si>
  <si>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</si>
  <si>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</si>
  <si>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</si>
  <si>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</si>
  <si>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</si>
  <si>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</si>
  <si>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</si>
  <si>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</si>
  <si>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</si>
  <si>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</si>
  <si>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</si>
  <si>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</si>
  <si>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</si>
  <si>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</si>
  <si>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</si>
  <si>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</si>
  <si>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</si>
  <si>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</si>
  <si>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</si>
  <si>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</si>
  <si>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</si>
  <si>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</si>
  <si>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</si>
  <si>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</si>
  <si>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</si>
  <si>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</si>
  <si>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</si>
  <si>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</si>
  <si>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</si>
  <si>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</si>
  <si>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</si>
  <si>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</si>
  <si>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</si>
  <si>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</si>
  <si>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</si>
  <si>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</si>
  <si>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</si>
  <si>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</si>
  <si>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</si>
  <si>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</si>
  <si>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</si>
  <si>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</si>
  <si>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</si>
  <si>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</si>
  <si>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</si>
  <si>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</si>
  <si>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</si>
  <si>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</si>
  <si>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</si>
  <si>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</si>
  <si>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</si>
  <si>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</si>
  <si>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</si>
  <si>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</si>
  <si>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</si>
  <si>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</si>
  <si>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</si>
  <si>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</si>
  <si>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</si>
  <si>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</si>
  <si>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</si>
  <si>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</si>
  <si>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</si>
  <si>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</si>
  <si>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</si>
  <si>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</si>
  <si>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</si>
  <si>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</si>
  <si>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</si>
  <si>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</si>
  <si>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</si>
  <si>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</si>
  <si>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</si>
  <si>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</si>
  <si>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</si>
  <si>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</si>
  <si>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</si>
  <si>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</si>
  <si>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</si>
  <si>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</si>
  <si>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</si>
  <si>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</si>
  <si>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</si>
  <si>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</si>
  <si>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</si>
  <si>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</si>
  <si>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</si>
  <si>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</si>
  <si>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</si>
  <si>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</si>
  <si>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</si>
  <si>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</si>
  <si>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</si>
  <si>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</si>
  <si>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</si>
  <si>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</si>
  <si>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</si>
  <si>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</si>
  <si>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</si>
  <si>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</si>
  <si>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</si>
  <si>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</si>
  <si>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</si>
  <si>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</si>
  <si>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</si>
  <si>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</si>
  <si>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</si>
  <si>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</si>
  <si>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</si>
  <si>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</si>
  <si>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</si>
  <si>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</si>
  <si>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</si>
  <si>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</si>
  <si>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</si>
  <si>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</si>
  <si>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</si>
  <si>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</si>
  <si>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</si>
  <si>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</si>
  <si>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</si>
  <si>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</si>
  <si>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</si>
  <si>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</si>
  <si>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</si>
  <si>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</si>
  <si>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</si>
  <si>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</si>
  <si>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</si>
  <si>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</si>
  <si>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</si>
  <si>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</si>
  <si>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</si>
  <si>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</si>
  <si>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</si>
  <si>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</si>
  <si>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</si>
  <si>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</si>
  <si>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</si>
  <si>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</si>
  <si>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</si>
  <si>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</si>
  <si>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</si>
  <si>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</si>
  <si>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</si>
  <si>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</si>
  <si>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</si>
  <si>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</si>
  <si>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</si>
  <si>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</si>
  <si>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</si>
  <si>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</si>
  <si>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</si>
  <si>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</si>
  <si>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</si>
  <si>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</si>
  <si>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</si>
  <si>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</si>
  <si>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</si>
  <si>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</si>
  <si>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</si>
  <si>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</si>
  <si>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</si>
  <si>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</si>
  <si>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</si>
  <si>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</si>
  <si>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</si>
  <si>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</si>
  <si>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</si>
  <si>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</si>
  <si>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</si>
  <si>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</si>
  <si>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</si>
  <si>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</si>
  <si>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</si>
  <si>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</si>
  <si>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</si>
  <si>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</si>
  <si>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</si>
  <si>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</si>
  <si>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</si>
  <si>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</si>
  <si>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</si>
  <si>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</si>
  <si>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</si>
  <si>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</si>
  <si>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</si>
  <si>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</si>
  <si>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</si>
  <si>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</si>
  <si>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</si>
  <si>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</si>
  <si>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</si>
  <si>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</si>
  <si>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</si>
  <si>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</si>
  <si>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</si>
  <si>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</si>
  <si>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</si>
  <si>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</si>
  <si>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</si>
  <si>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</si>
  <si>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</si>
  <si>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</si>
  <si>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</si>
  <si>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</si>
  <si>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</si>
  <si>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</si>
  <si>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</si>
  <si>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</si>
  <si>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</si>
  <si>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</si>
  <si>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</si>
  <si>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</si>
  <si>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</si>
  <si>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</si>
  <si>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</si>
  <si>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</si>
  <si>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</si>
  <si>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</si>
  <si>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</si>
  <si>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</si>
  <si>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</si>
  <si>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</si>
  <si>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</si>
  <si>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</si>
  <si>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</si>
  <si>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</si>
  <si>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</si>
  <si>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</si>
  <si>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</si>
  <si>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</si>
  <si>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</si>
  <si>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</si>
  <si>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</si>
  <si>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</si>
  <si>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</si>
  <si>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</si>
  <si>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</si>
  <si>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</si>
  <si>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</si>
  <si>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</si>
  <si>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</si>
  <si>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</si>
  <si>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</si>
  <si>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</si>
  <si>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</si>
  <si>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</si>
  <si>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</si>
  <si>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</si>
  <si>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</si>
  <si>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</si>
  <si>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</si>
  <si>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</si>
  <si>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</si>
  <si>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</si>
  <si>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</si>
  <si>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</si>
  <si>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</si>
  <si>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</si>
  <si>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</si>
  <si>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</si>
  <si>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</si>
  <si>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</si>
  <si>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</si>
  <si>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</si>
  <si>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</si>
  <si>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</si>
  <si>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</si>
  <si>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</si>
  <si>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</si>
  <si>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</si>
  <si>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</si>
  <si>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</si>
  <si>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</si>
  <si>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</si>
  <si>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</si>
  <si>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</si>
  <si>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</si>
  <si>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</si>
  <si>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</si>
  <si>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</si>
  <si>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</si>
  <si>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</si>
  <si>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</si>
  <si>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</si>
  <si>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</si>
  <si>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</si>
  <si>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</si>
  <si>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</si>
  <si>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</si>
  <si>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</si>
  <si>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</si>
  <si>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</si>
  <si>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</si>
  <si>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</si>
  <si>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</si>
  <si>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</si>
  <si>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</si>
  <si>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</si>
  <si>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</si>
  <si>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</si>
  <si>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</si>
  <si>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</si>
  <si>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</si>
  <si>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</si>
  <si>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</si>
  <si>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</si>
  <si>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</si>
  <si>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</si>
  <si>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</si>
  <si>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</si>
  <si>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</si>
  <si>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</si>
  <si>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</si>
  <si>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</si>
  <si>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</si>
  <si>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</si>
  <si>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</si>
  <si>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</si>
  <si>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</si>
  <si>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</si>
  <si>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</si>
  <si>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</si>
  <si>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</si>
  <si>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</si>
  <si>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</si>
  <si>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</si>
  <si>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</si>
  <si>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</si>
  <si>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</si>
  <si>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</si>
  <si>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</si>
  <si>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</si>
  <si>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</si>
  <si>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</si>
  <si>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</si>
  <si>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</si>
  <si>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</si>
  <si>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</si>
  <si>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</si>
  <si>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</si>
  <si>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</si>
  <si>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</si>
  <si>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</si>
  <si>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</si>
  <si>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</si>
  <si>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</si>
  <si>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</si>
  <si>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</si>
  <si>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</si>
  <si>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</si>
  <si>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</si>
  <si>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</si>
  <si>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</si>
  <si>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</si>
  <si>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</si>
  <si>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</si>
  <si>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</si>
  <si>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</si>
  <si>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</si>
  <si>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</si>
  <si>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</si>
  <si>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</si>
  <si>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</si>
  <si>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</si>
  <si>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</si>
  <si>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</si>
  <si>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</si>
  <si>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</si>
  <si>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</si>
  <si>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</si>
  <si>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</si>
  <si>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</si>
  <si>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</si>
  <si>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</si>
  <si>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</si>
  <si>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</si>
  <si>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</si>
  <si>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</si>
  <si>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</si>
  <si>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</si>
  <si>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</si>
  <si>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</si>
  <si>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</si>
  <si>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</si>
  <si>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</si>
  <si>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</si>
  <si>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</si>
  <si>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</si>
  <si>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</si>
  <si>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</si>
  <si>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</si>
  <si>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</si>
  <si>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</si>
  <si>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</si>
  <si>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</si>
  <si>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</si>
  <si>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</si>
  <si>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</si>
  <si>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</si>
  <si>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</si>
  <si>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</si>
  <si>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</si>
  <si>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</si>
  <si>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</si>
  <si>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</si>
  <si>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</si>
  <si>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</si>
  <si>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</si>
  <si>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</si>
  <si>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</si>
  <si>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</si>
  <si>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</si>
  <si>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</si>
  <si>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</si>
  <si>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</si>
  <si>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</si>
  <si>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</si>
  <si>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</si>
  <si>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</si>
  <si>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</si>
  <si>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</si>
  <si>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</si>
  <si>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</si>
  <si>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</si>
  <si>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</si>
  <si>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</si>
  <si>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</si>
  <si>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</si>
  <si>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</si>
  <si>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</si>
  <si>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</si>
  <si>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</si>
  <si>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</si>
  <si>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</si>
  <si>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</si>
  <si>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</si>
  <si>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</si>
  <si>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</si>
  <si>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</si>
  <si>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</si>
  <si>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</si>
  <si>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</si>
  <si>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</si>
  <si>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</si>
  <si>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</si>
  <si>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</si>
  <si>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</si>
  <si>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</si>
  <si>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</si>
  <si>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</si>
  <si>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</si>
  <si>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</si>
  <si>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</si>
  <si>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</si>
  <si>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</si>
  <si>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</si>
  <si>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</si>
  <si>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</si>
  <si>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</si>
  <si>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</si>
  <si>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</si>
  <si>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</si>
  <si>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</si>
  <si>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</si>
  <si>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</si>
  <si>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</si>
  <si>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</si>
  <si>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</si>
  <si>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</si>
  <si>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</si>
  <si>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</si>
  <si>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</si>
  <si>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</si>
  <si>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</si>
  <si>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</si>
  <si>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</si>
  <si>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</si>
  <si>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</si>
  <si>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</si>
  <si>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</si>
  <si>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</si>
  <si>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</si>
  <si>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</si>
  <si>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</si>
  <si>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</si>
  <si>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</si>
  <si>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</si>
  <si>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</si>
  <si>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</si>
  <si>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</si>
  <si>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</si>
  <si>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</si>
  <si>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</si>
  <si>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</si>
  <si>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</si>
  <si>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</si>
  <si>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</si>
  <si>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</si>
  <si>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</si>
  <si>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</si>
  <si>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</si>
  <si>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</si>
  <si>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</si>
  <si>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</si>
  <si>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</si>
  <si>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</si>
  <si>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</si>
  <si>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</si>
  <si>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</si>
  <si>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</si>
  <si>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</si>
  <si>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</si>
  <si>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</si>
  <si>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</si>
  <si>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</si>
  <si>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</si>
  <si>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</si>
  <si>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</si>
  <si>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</si>
  <si>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</si>
  <si>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</si>
  <si>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</si>
  <si>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</si>
  <si>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</si>
  <si>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</si>
  <si>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</si>
  <si>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</si>
  <si>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</si>
  <si>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</si>
  <si>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</si>
  <si>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</si>
  <si>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</si>
  <si>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</si>
  <si>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</si>
  <si>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</si>
  <si>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</si>
  <si>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</si>
  <si>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</si>
  <si>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</si>
  <si>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</si>
  <si>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</si>
  <si>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</si>
  <si>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</si>
  <si>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</si>
  <si>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</si>
  <si>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</si>
  <si>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</si>
  <si>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</si>
  <si>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</si>
  <si>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</si>
  <si>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</si>
  <si>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</si>
  <si>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</si>
  <si>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</si>
  <si>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</si>
  <si>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</si>
  <si>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</si>
  <si>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</si>
  <si>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</si>
  <si>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</si>
  <si>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</si>
  <si>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</si>
  <si>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</si>
  <si>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</si>
  <si>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</si>
  <si>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</si>
  <si>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</si>
  <si>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</si>
  <si>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</si>
  <si>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</si>
  <si>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</si>
  <si>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</si>
  <si>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</si>
  <si>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</si>
  <si>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</si>
  <si>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</si>
  <si>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</si>
  <si>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</si>
  <si>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</si>
  <si>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</si>
  <si>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</si>
  <si>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</si>
  <si>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</si>
  <si>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</si>
  <si>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</si>
  <si>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</si>
  <si>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</si>
  <si>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</si>
  <si>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</si>
  <si>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</si>
  <si>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</si>
  <si>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</si>
  <si>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</si>
  <si>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</si>
  <si>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</si>
  <si>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</si>
  <si>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</si>
  <si>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</si>
  <si>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</si>
  <si>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</si>
  <si>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</si>
  <si>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</si>
  <si>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</si>
  <si>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</si>
  <si>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</si>
  <si>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</si>
  <si>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</si>
  <si>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</si>
  <si>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</si>
  <si>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</si>
  <si>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</si>
  <si>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</si>
  <si>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</si>
  <si>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</si>
  <si>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</si>
  <si>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</si>
  <si>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</si>
  <si>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</si>
  <si>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</si>
  <si>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</si>
  <si>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</si>
  <si>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</si>
  <si>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</si>
  <si>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</si>
  <si>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</si>
  <si>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</si>
  <si>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</si>
  <si>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</si>
  <si>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</si>
  <si>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</si>
  <si>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</si>
  <si>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</si>
  <si>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</si>
  <si>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</si>
  <si>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</si>
  <si>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</si>
  <si>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</si>
  <si>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</si>
  <si>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</si>
  <si>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</si>
  <si>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</si>
  <si>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</si>
  <si>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</si>
  <si>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</si>
  <si>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</si>
  <si>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</si>
  <si>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</si>
  <si>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</si>
  <si>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</si>
  <si>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</si>
  <si>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</si>
  <si>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</si>
  <si>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</si>
  <si>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</si>
  <si>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</si>
  <si>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</si>
  <si>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</si>
  <si>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</si>
  <si>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</si>
  <si>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</si>
  <si>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</si>
  <si>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</si>
  <si>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</si>
  <si>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</si>
  <si>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</si>
  <si>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</si>
  <si>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</si>
  <si>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</si>
  <si>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</si>
  <si>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</si>
  <si>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</si>
  <si>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</si>
  <si>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</si>
  <si>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</si>
  <si>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</si>
  <si>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</si>
  <si>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</si>
  <si>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</si>
  <si>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</si>
  <si>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</si>
  <si>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</si>
  <si>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</si>
  <si>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</si>
  <si>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</si>
  <si>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</si>
  <si>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</si>
  <si>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</si>
  <si>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</si>
  <si>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</si>
  <si>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</si>
  <si>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</si>
  <si>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</si>
  <si>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</si>
  <si>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</si>
  <si>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</si>
  <si>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</si>
  <si>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</si>
  <si>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</si>
  <si>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</si>
  <si>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</si>
  <si>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</si>
  <si>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</si>
  <si>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</si>
  <si>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</si>
  <si>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</si>
  <si>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</si>
  <si>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</si>
  <si>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</si>
  <si>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</si>
  <si>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</si>
  <si>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</si>
  <si>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</si>
  <si>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</si>
  <si>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</si>
  <si>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</si>
  <si>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</si>
  <si>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</si>
  <si>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</si>
  <si>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</si>
  <si>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</si>
  <si>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</si>
  <si>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</si>
  <si>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</si>
  <si>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</si>
  <si>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</si>
  <si>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</si>
  <si>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</si>
  <si>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</si>
  <si>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</si>
  <si>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</si>
  <si>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</si>
  <si>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</si>
  <si>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</si>
  <si>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</si>
  <si>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</si>
  <si>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</si>
  <si>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</si>
  <si>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</si>
  <si>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</si>
  <si>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</si>
  <si>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</si>
  <si>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</si>
  <si>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</si>
  <si>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</si>
  <si>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</si>
  <si>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</si>
  <si>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</si>
  <si>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</si>
  <si>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</si>
  <si>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</si>
  <si>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</si>
  <si>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</si>
  <si>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</si>
  <si>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</si>
  <si>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</si>
  <si>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</si>
  <si>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</si>
  <si>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</si>
  <si>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</si>
  <si>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</si>
  <si>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</si>
  <si>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</si>
  <si>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</si>
  <si>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</si>
  <si>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</si>
  <si>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</si>
  <si>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</si>
  <si>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</si>
  <si>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</si>
  <si>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</si>
  <si>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</si>
  <si>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</si>
  <si>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</si>
  <si>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</si>
  <si>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</si>
  <si>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</si>
  <si>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</si>
  <si>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</si>
  <si>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</si>
  <si>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</si>
  <si>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</si>
  <si>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</si>
  <si>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</si>
  <si>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</si>
  <si>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</si>
  <si>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</si>
  <si>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</si>
  <si>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</si>
  <si>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</si>
  <si>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</si>
  <si>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</si>
  <si>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</si>
  <si>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</si>
  <si>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</si>
  <si>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</si>
  <si>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</si>
  <si>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</si>
  <si>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</si>
  <si>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</si>
  <si>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</si>
  <si>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</si>
  <si>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</si>
  <si>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</si>
  <si>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</si>
  <si>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</si>
  <si>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</si>
  <si>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</si>
  <si>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</si>
  <si>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</si>
  <si>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</si>
  <si>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</si>
  <si>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</si>
  <si>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</si>
  <si>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</si>
  <si>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</si>
  <si>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</si>
  <si>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</si>
  <si>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</si>
  <si>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</si>
  <si>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</si>
  <si>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</si>
  <si>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</si>
  <si>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</si>
  <si>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</si>
  <si>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</si>
  <si>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</si>
  <si>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</si>
  <si>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</si>
  <si>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</si>
  <si>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</si>
  <si>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</si>
  <si>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</si>
  <si>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</si>
  <si>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</si>
  <si>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</si>
  <si>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</si>
  <si>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</si>
  <si>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</si>
  <si>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</si>
  <si>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</si>
  <si>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</si>
  <si>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</si>
  <si>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</si>
  <si>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</si>
  <si>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</si>
  <si>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</si>
  <si>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</si>
  <si>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</si>
  <si>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</si>
  <si>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</si>
  <si>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</si>
  <si>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</si>
  <si>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</si>
  <si>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</si>
  <si>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</si>
  <si>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</si>
  <si>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</si>
  <si>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</si>
  <si>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</si>
  <si>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</si>
  <si>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</si>
  <si>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</si>
  <si>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</si>
  <si>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</si>
  <si>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</si>
  <si>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</si>
  <si>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</si>
  <si>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</si>
  <si>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</si>
  <si>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</si>
  <si>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</si>
  <si>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</si>
  <si>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</si>
  <si>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</si>
  <si>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</si>
  <si>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</si>
  <si>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</si>
  <si>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</si>
  <si>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</si>
  <si>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</si>
  <si>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</si>
  <si>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</si>
  <si>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</si>
  <si>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</si>
  <si>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</si>
  <si>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</si>
  <si>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</si>
  <si>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</si>
  <si>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</si>
  <si>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</si>
  <si>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</si>
  <si>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</si>
  <si>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</si>
  <si>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</si>
  <si>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</si>
  <si>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</si>
  <si>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</si>
  <si>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</si>
  <si>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</si>
  <si>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</si>
  <si>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</si>
  <si>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</si>
  <si>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</si>
  <si>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</si>
  <si>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</si>
  <si>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</si>
  <si>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</si>
  <si>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</si>
  <si>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</si>
  <si>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</si>
  <si>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</si>
  <si>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</si>
  <si>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</si>
  <si>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</si>
  <si>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</si>
  <si>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</si>
  <si>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</si>
  <si>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</si>
  <si>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</si>
  <si>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</si>
  <si>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</si>
  <si>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</si>
  <si>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</si>
  <si>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</si>
  <si>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</si>
  <si>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</si>
  <si>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</si>
  <si>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</si>
  <si>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</si>
  <si>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</si>
  <si>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</si>
  <si>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</si>
  <si>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</si>
  <si>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</si>
  <si>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</si>
  <si>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</si>
  <si>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</si>
  <si>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</si>
  <si>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</si>
  <si>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</si>
  <si>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</si>
  <si>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</si>
  <si>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</si>
  <si>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</si>
  <si>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</si>
  <si>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</si>
  <si>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</si>
  <si>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</si>
  <si>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</si>
  <si>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</si>
  <si>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</si>
  <si>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</si>
  <si>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</si>
  <si>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</si>
  <si>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</si>
  <si>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</si>
  <si>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</si>
  <si>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</si>
  <si>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</si>
  <si>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</si>
  <si>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</si>
  <si>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</si>
  <si>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</si>
  <si>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</si>
  <si>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</si>
  <si>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</si>
  <si>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</si>
  <si>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</si>
  <si>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</si>
  <si>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</si>
  <si>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</si>
  <si>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</si>
  <si>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</si>
  <si>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</si>
  <si>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</si>
  <si>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</si>
  <si>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</si>
  <si>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</si>
  <si>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</si>
  <si>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</si>
  <si>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</si>
  <si>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</si>
  <si>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</si>
  <si>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</si>
  <si>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</si>
  <si>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</si>
  <si>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</si>
  <si>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</si>
  <si>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</si>
  <si>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</si>
  <si>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</si>
  <si>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</si>
  <si>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</si>
  <si>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</si>
  <si>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</si>
  <si>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</si>
  <si>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</si>
  <si>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</si>
  <si>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</si>
  <si>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</si>
  <si>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</si>
  <si>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</si>
  <si>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</si>
  <si>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</si>
  <si>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</si>
  <si>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</si>
  <si>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</si>
  <si>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</si>
  <si>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</si>
  <si>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</si>
  <si>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</si>
  <si>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</si>
  <si>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</si>
  <si>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</si>
  <si>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</si>
  <si>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</si>
  <si>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</si>
  <si>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</si>
  <si>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</si>
  <si>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</si>
  <si>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</si>
  <si>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</si>
  <si>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</si>
  <si>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</si>
  <si>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</si>
  <si>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</si>
  <si>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</si>
  <si>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</si>
  <si>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</si>
  <si>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</si>
  <si>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</si>
  <si>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</si>
  <si>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</si>
  <si>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</si>
  <si>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</si>
  <si>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</si>
  <si>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</si>
  <si>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</si>
  <si>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</si>
  <si>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</si>
  <si>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</si>
  <si>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</si>
  <si>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</si>
  <si>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</si>
  <si>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</si>
  <si>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</si>
  <si>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</si>
  <si>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</si>
  <si>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</si>
  <si>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</si>
  <si>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</si>
  <si>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</si>
  <si>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</si>
  <si>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</si>
  <si>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</si>
  <si>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</si>
  <si>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</si>
  <si>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</si>
  <si>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</si>
  <si>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</si>
  <si>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</si>
  <si>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</si>
  <si>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</si>
  <si>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</si>
  <si>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</si>
  <si>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</si>
  <si>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</si>
  <si>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</si>
  <si>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</si>
  <si>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</si>
  <si>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</si>
  <si>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</si>
  <si>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</si>
  <si>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</si>
  <si>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</si>
  <si>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</si>
  <si>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</si>
  <si>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</si>
  <si>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</si>
  <si>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</si>
  <si>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</si>
  <si>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</si>
  <si>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</si>
  <si>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</si>
  <si>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</si>
  <si>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</si>
  <si>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</si>
  <si>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</si>
  <si>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</si>
  <si>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</si>
  <si>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</si>
  <si>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</si>
  <si>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</si>
  <si>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</si>
  <si>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</si>
  <si>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</si>
  <si>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</si>
  <si>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</si>
  <si>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</si>
  <si>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</si>
  <si>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</si>
  <si>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</si>
  <si>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</si>
  <si>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</si>
  <si>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</si>
  <si>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</si>
  <si>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</si>
  <si>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</si>
  <si>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</si>
  <si>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</si>
  <si>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</si>
  <si>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</si>
  <si>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</si>
  <si>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</si>
  <si>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</si>
  <si>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</si>
  <si>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</si>
  <si>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</si>
  <si>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</si>
  <si>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</si>
  <si>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</si>
  <si>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</si>
  <si>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</si>
  <si>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</si>
  <si>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</si>
  <si>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</si>
  <si>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</si>
  <si>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</si>
  <si>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</si>
  <si>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</si>
  <si>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</si>
  <si>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</si>
  <si>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</si>
  <si>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</si>
  <si>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</si>
  <si>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</si>
  <si>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</si>
  <si>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</si>
  <si>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</si>
  <si>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</si>
  <si>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</si>
  <si>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</si>
  <si>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</si>
  <si>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</si>
  <si>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</si>
  <si>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</si>
  <si>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</si>
  <si>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</si>
  <si>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</si>
  <si>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</si>
  <si>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</si>
  <si>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</si>
  <si>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</si>
  <si>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</si>
  <si>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</si>
  <si>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</si>
  <si>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</si>
  <si>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</si>
  <si>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</si>
  <si>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</si>
  <si>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</si>
  <si>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</si>
  <si>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</si>
  <si>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</si>
  <si>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</si>
  <si>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</si>
  <si>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</si>
  <si>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</si>
  <si>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</si>
  <si>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</si>
  <si>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</si>
  <si>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</si>
  <si>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</si>
  <si>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</si>
  <si>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</si>
  <si>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</si>
  <si>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</si>
  <si>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</si>
  <si>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</si>
  <si>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</si>
  <si>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</si>
  <si>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</si>
  <si>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</si>
  <si>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</si>
  <si>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</si>
  <si>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</si>
  <si>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</si>
  <si>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</si>
  <si>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</si>
  <si>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</si>
  <si>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</si>
  <si>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</si>
  <si>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</si>
  <si>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</si>
  <si>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</si>
  <si>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</si>
  <si>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</si>
  <si>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</si>
  <si>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</si>
  <si>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</si>
  <si>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</si>
  <si>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</si>
  <si>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</si>
  <si>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</si>
  <si>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</si>
  <si>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</si>
  <si>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</si>
  <si>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</si>
  <si>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</si>
  <si>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</si>
  <si>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</si>
  <si>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</si>
  <si>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</si>
  <si>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</si>
  <si>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</si>
  <si>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</si>
  <si>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</si>
  <si>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</si>
  <si>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</si>
  <si>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</si>
  <si>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</si>
  <si>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</si>
  <si>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</si>
  <si>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</si>
  <si>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</si>
  <si>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</si>
  <si>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</si>
  <si>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</si>
  <si>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</si>
  <si>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</si>
  <si>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</si>
  <si>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</si>
  <si>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</si>
  <si>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</si>
  <si>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</si>
  <si>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</si>
  <si>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</si>
  <si>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</si>
  <si>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</si>
  <si>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</si>
  <si>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</si>
  <si>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Subcategory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</si>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</sst>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2846859457880806"/>
          <c:y val="8.26904212730984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A-4DD0-8FF6-EF3BC57A4B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A-4DD0-8FF6-EF3BC57A4B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A-4DD0-8FF6-EF3BC57A4B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A-4DD0-8FF6-EF3BC57A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7542968"/>
        <c:axId val="727542008"/>
      </c:barChart>
      <c:catAx>
        <c:axId val="72754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42008"/>
        <c:crosses val="autoZero"/>
        <c:auto val="1"/>
        <c:lblAlgn val="ctr"/>
        <c:lblOffset val="100"/>
        <c:noMultiLvlLbl val="0"/>
      </c:catAx>
      <c:valAx>
        <c:axId val="72754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4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A-4EFF-A067-F7F89CF86ED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6A-4EFF-A067-F7F89CF86ED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6A-4EFF-A067-F7F89CF86ED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6A-4EFF-A067-F7F89CF86ED7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6A-4EFF-A067-F7F89CF86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906168"/>
        <c:axId val="858906808"/>
      </c:lineChart>
      <c:catAx>
        <c:axId val="85890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06808"/>
        <c:crosses val="autoZero"/>
        <c:auto val="1"/>
        <c:lblAlgn val="ctr"/>
        <c:lblOffset val="100"/>
        <c:noMultiLvlLbl val="0"/>
      </c:catAx>
      <c:valAx>
        <c:axId val="85890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0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8-473C-9EDE-0193B371EA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8-473C-9EDE-0193B371EA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8-473C-9EDE-0193B371E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151352"/>
        <c:axId val="631151032"/>
      </c:lineChart>
      <c:catAx>
        <c:axId val="63115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51032"/>
        <c:crosses val="autoZero"/>
        <c:auto val="1"/>
        <c:lblAlgn val="ctr"/>
        <c:lblOffset val="100"/>
        <c:noMultiLvlLbl val="0"/>
      </c:catAx>
      <c:valAx>
        <c:axId val="63115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8-45FC-9E4A-CDF71075DC8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88-45FC-9E4A-CDF71075DC8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88-45FC-9E4A-CDF71075D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680720"/>
        <c:axId val="750681360"/>
      </c:lineChart>
      <c:catAx>
        <c:axId val="75068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81360"/>
        <c:crosses val="autoZero"/>
        <c:auto val="1"/>
        <c:lblAlgn val="ctr"/>
        <c:lblOffset val="100"/>
        <c:noMultiLvlLbl val="0"/>
      </c:catAx>
      <c:valAx>
        <c:axId val="7506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8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21</xdr:row>
      <xdr:rowOff>49530</xdr:rowOff>
    </xdr:from>
    <xdr:to>
      <xdr:col>8</xdr:col>
      <xdr:colOff>76200</xdr:colOff>
      <xdr:row>41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80A11-C57A-411C-A965-A3C38C82A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114300</xdr:rowOff>
    </xdr:from>
    <xdr:to>
      <xdr:col>6</xdr:col>
      <xdr:colOff>594360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EB28F-8A7D-4AE4-B78C-04E4B886C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</xdr:row>
      <xdr:rowOff>115570</xdr:rowOff>
    </xdr:from>
    <xdr:to>
      <xdr:col>15</xdr:col>
      <xdr:colOff>570230</xdr:colOff>
      <xdr:row>22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DA1F2-6C61-4D6E-A87F-CAC70A4FF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100330</xdr:rowOff>
    </xdr:from>
    <xdr:to>
      <xdr:col>9</xdr:col>
      <xdr:colOff>309880</xdr:colOff>
      <xdr:row>38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C716C-00EA-4156-AA63-91B83B0B3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e Wilkinson" refreshedDate="44556.559258449073" createdVersion="7" refreshedVersion="7" minRefreshableVersion="3" recordCount="4114" xr:uid="{65E5919E-AC4D-48C6-AEB9-01E4F2C512E9}">
  <cacheSource type="worksheet">
    <worksheetSource ref="A1:Q4115" sheet="Kickstarter 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e Wilkinson" refreshedDate="44556.582730092596" createdVersion="7" refreshedVersion="7" minRefreshableVersion="3" recordCount="4115" xr:uid="{66336853-617F-43C4-841F-CA759E1355E6}">
  <cacheSource type="worksheet">
    <worksheetSource ref="A1:T1048576" sheet="Kickstarter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e Wilkinson" refreshedDate="44561.529067824071" createdVersion="7" refreshedVersion="7" minRefreshableVersion="3" recordCount="4115" xr:uid="{B52C5C72-F82E-4BDF-B976-23FD19AF8407}">
  <cacheSource type="worksheet">
    <worksheetSource ref="A1:U1048576" sheet="Kickstarter 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D41A8-55CF-4451-BE04-E7F6BAF94A9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A2911-72D5-4A92-B00B-276CF0B0158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E09BF-E253-4D2D-BF07-3461778E188D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C9A8-72E0-4A7C-B908-77590ABF9E6E}">
  <dimension ref="A1:F14"/>
  <sheetViews>
    <sheetView workbookViewId="0">
      <selection activeCell="B3" sqref="B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8360</v>
      </c>
      <c r="B3" s="11" t="s">
        <v>8358</v>
      </c>
    </row>
    <row r="4" spans="1:6" x14ac:dyDescent="0.55000000000000004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55000000000000004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55000000000000004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55000000000000004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55000000000000004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55000000000000004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55000000000000004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55000000000000004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55000000000000004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55000000000000004">
      <c r="A14" s="13" t="s">
        <v>8359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4672-AC4E-4D8C-84F9-90FC22545A86}">
  <dimension ref="A3:G18"/>
  <sheetViews>
    <sheetView workbookViewId="0">
      <selection activeCell="B8" sqref="B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3" spans="1:7" x14ac:dyDescent="0.55000000000000004">
      <c r="A3" s="11" t="s">
        <v>8360</v>
      </c>
      <c r="B3" s="11" t="s">
        <v>8358</v>
      </c>
    </row>
    <row r="4" spans="1:7" x14ac:dyDescent="0.55000000000000004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  <c r="G4" t="s">
        <v>8359</v>
      </c>
    </row>
    <row r="5" spans="1:7" x14ac:dyDescent="0.55000000000000004">
      <c r="A5" s="13" t="s">
        <v>8365</v>
      </c>
      <c r="B5" s="12"/>
      <c r="C5" s="12"/>
      <c r="D5" s="12"/>
      <c r="E5" s="12"/>
      <c r="F5" s="12"/>
      <c r="G5" s="12"/>
    </row>
    <row r="6" spans="1:7" x14ac:dyDescent="0.55000000000000004">
      <c r="A6" s="13" t="s">
        <v>8372</v>
      </c>
      <c r="B6" s="12">
        <v>34</v>
      </c>
      <c r="C6" s="12">
        <v>149</v>
      </c>
      <c r="D6" s="12">
        <v>2</v>
      </c>
      <c r="E6" s="12">
        <v>182</v>
      </c>
      <c r="F6" s="12"/>
      <c r="G6" s="12">
        <v>367</v>
      </c>
    </row>
    <row r="7" spans="1:7" x14ac:dyDescent="0.55000000000000004">
      <c r="A7" s="13" t="s">
        <v>8373</v>
      </c>
      <c r="B7" s="12">
        <v>27</v>
      </c>
      <c r="C7" s="12">
        <v>106</v>
      </c>
      <c r="D7" s="12">
        <v>18</v>
      </c>
      <c r="E7" s="12">
        <v>202</v>
      </c>
      <c r="F7" s="12"/>
      <c r="G7" s="12">
        <v>353</v>
      </c>
    </row>
    <row r="8" spans="1:7" x14ac:dyDescent="0.55000000000000004">
      <c r="A8" s="13" t="s">
        <v>8374</v>
      </c>
      <c r="B8" s="12">
        <v>28</v>
      </c>
      <c r="C8" s="12">
        <v>108</v>
      </c>
      <c r="D8" s="12">
        <v>30</v>
      </c>
      <c r="E8" s="12">
        <v>180</v>
      </c>
      <c r="F8" s="12"/>
      <c r="G8" s="12">
        <v>346</v>
      </c>
    </row>
    <row r="9" spans="1:7" x14ac:dyDescent="0.55000000000000004">
      <c r="A9" s="13" t="s">
        <v>8375</v>
      </c>
      <c r="B9" s="12">
        <v>27</v>
      </c>
      <c r="C9" s="12">
        <v>102</v>
      </c>
      <c r="D9" s="12"/>
      <c r="E9" s="12">
        <v>192</v>
      </c>
      <c r="F9" s="12"/>
      <c r="G9" s="12">
        <v>321</v>
      </c>
    </row>
    <row r="10" spans="1:7" x14ac:dyDescent="0.55000000000000004">
      <c r="A10" s="13" t="s">
        <v>8366</v>
      </c>
      <c r="B10" s="12">
        <v>26</v>
      </c>
      <c r="C10" s="12">
        <v>126</v>
      </c>
      <c r="D10" s="12"/>
      <c r="E10" s="12">
        <v>234</v>
      </c>
      <c r="F10" s="12"/>
      <c r="G10" s="12">
        <v>386</v>
      </c>
    </row>
    <row r="11" spans="1:7" x14ac:dyDescent="0.55000000000000004">
      <c r="A11" s="13" t="s">
        <v>8376</v>
      </c>
      <c r="B11" s="12">
        <v>27</v>
      </c>
      <c r="C11" s="12">
        <v>147</v>
      </c>
      <c r="D11" s="12"/>
      <c r="E11" s="12">
        <v>211</v>
      </c>
      <c r="F11" s="12"/>
      <c r="G11" s="12">
        <v>385</v>
      </c>
    </row>
    <row r="12" spans="1:7" x14ac:dyDescent="0.55000000000000004">
      <c r="A12" s="13" t="s">
        <v>8367</v>
      </c>
      <c r="B12" s="12">
        <v>43</v>
      </c>
      <c r="C12" s="12">
        <v>150</v>
      </c>
      <c r="D12" s="12"/>
      <c r="E12" s="12">
        <v>194</v>
      </c>
      <c r="F12" s="12"/>
      <c r="G12" s="12">
        <v>387</v>
      </c>
    </row>
    <row r="13" spans="1:7" x14ac:dyDescent="0.55000000000000004">
      <c r="A13" s="13" t="s">
        <v>8368</v>
      </c>
      <c r="B13" s="12">
        <v>33</v>
      </c>
      <c r="C13" s="12">
        <v>134</v>
      </c>
      <c r="D13" s="12"/>
      <c r="E13" s="12">
        <v>166</v>
      </c>
      <c r="F13" s="12"/>
      <c r="G13" s="12">
        <v>333</v>
      </c>
    </row>
    <row r="14" spans="1:7" x14ac:dyDescent="0.55000000000000004">
      <c r="A14" s="13" t="s">
        <v>8369</v>
      </c>
      <c r="B14" s="12">
        <v>24</v>
      </c>
      <c r="C14" s="12">
        <v>127</v>
      </c>
      <c r="D14" s="12"/>
      <c r="E14" s="12">
        <v>147</v>
      </c>
      <c r="F14" s="12"/>
      <c r="G14" s="12">
        <v>298</v>
      </c>
    </row>
    <row r="15" spans="1:7" x14ac:dyDescent="0.55000000000000004">
      <c r="A15" s="13" t="s">
        <v>8370</v>
      </c>
      <c r="B15" s="12">
        <v>20</v>
      </c>
      <c r="C15" s="12">
        <v>149</v>
      </c>
      <c r="D15" s="12"/>
      <c r="E15" s="12">
        <v>183</v>
      </c>
      <c r="F15" s="12"/>
      <c r="G15" s="12">
        <v>352</v>
      </c>
    </row>
    <row r="16" spans="1:7" x14ac:dyDescent="0.55000000000000004">
      <c r="A16" s="13" t="s">
        <v>8371</v>
      </c>
      <c r="B16" s="12">
        <v>37</v>
      </c>
      <c r="C16" s="12">
        <v>114</v>
      </c>
      <c r="D16" s="12"/>
      <c r="E16" s="12">
        <v>183</v>
      </c>
      <c r="F16" s="12"/>
      <c r="G16" s="12">
        <v>334</v>
      </c>
    </row>
    <row r="17" spans="1:7" x14ac:dyDescent="0.55000000000000004">
      <c r="A17" s="13" t="s">
        <v>8377</v>
      </c>
      <c r="B17" s="12">
        <v>23</v>
      </c>
      <c r="C17" s="12">
        <v>118</v>
      </c>
      <c r="D17" s="12"/>
      <c r="E17" s="12">
        <v>111</v>
      </c>
      <c r="F17" s="12"/>
      <c r="G17" s="12">
        <v>252</v>
      </c>
    </row>
    <row r="18" spans="1:7" x14ac:dyDescent="0.55000000000000004">
      <c r="A18" s="13" t="s">
        <v>8359</v>
      </c>
      <c r="B18" s="12">
        <v>349</v>
      </c>
      <c r="C18" s="12">
        <v>1530</v>
      </c>
      <c r="D18" s="12">
        <v>50</v>
      </c>
      <c r="E18" s="12">
        <v>2185</v>
      </c>
      <c r="F18" s="12"/>
      <c r="G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4E36-7982-4FDC-B433-4A700723C0ED}">
  <dimension ref="A1:E18"/>
  <sheetViews>
    <sheetView tabSelected="1" workbookViewId="0"/>
  </sheetViews>
  <sheetFormatPr defaultRowHeight="14.4" x14ac:dyDescent="0.55000000000000004"/>
  <cols>
    <col min="1" max="1" width="16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3125" bestFit="1" customWidth="1"/>
  </cols>
  <sheetData>
    <row r="1" spans="1:5" x14ac:dyDescent="0.55000000000000004">
      <c r="A1" s="11" t="s">
        <v>8380</v>
      </c>
      <c r="B1" t="s">
        <v>8315</v>
      </c>
    </row>
    <row r="2" spans="1:5" x14ac:dyDescent="0.55000000000000004">
      <c r="A2" s="11" t="s">
        <v>8378</v>
      </c>
      <c r="B2" t="s">
        <v>8379</v>
      </c>
    </row>
    <row r="4" spans="1:5" x14ac:dyDescent="0.55000000000000004">
      <c r="A4" s="11" t="s">
        <v>8360</v>
      </c>
      <c r="B4" s="11" t="s">
        <v>8358</v>
      </c>
    </row>
    <row r="5" spans="1:5" x14ac:dyDescent="0.55000000000000004">
      <c r="A5" s="11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55000000000000004">
      <c r="A6" s="13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3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3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3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3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3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3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3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3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3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3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13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13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5.3671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19.734375" bestFit="1" customWidth="1"/>
    <col min="21" max="21" width="13.5781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8380</v>
      </c>
      <c r="R1" s="1" t="s">
        <v>8364</v>
      </c>
      <c r="S1" s="1" t="s">
        <v>8362</v>
      </c>
      <c r="T1" s="1" t="s">
        <v>8363</v>
      </c>
      <c r="U1" s="1" t="s">
        <v>8378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E8D9-38BD-4466-BDA4-3F3D14A362F6}">
  <dimension ref="A1:H13"/>
  <sheetViews>
    <sheetView workbookViewId="0">
      <selection activeCell="O15" sqref="O15"/>
    </sheetView>
  </sheetViews>
  <sheetFormatPr defaultRowHeight="14.4" x14ac:dyDescent="0.55000000000000004"/>
  <cols>
    <col min="1" max="1" width="18.05078125" style="12" bestFit="1" customWidth="1"/>
    <col min="2" max="2" width="16" bestFit="1" customWidth="1"/>
    <col min="3" max="3" width="12.578125" bestFit="1" customWidth="1"/>
    <col min="4" max="4" width="15.15625" bestFit="1" customWidth="1"/>
    <col min="5" max="5" width="11.5234375" bestFit="1" customWidth="1"/>
    <col min="6" max="6" width="18.3671875" bestFit="1" customWidth="1"/>
    <col min="7" max="7" width="14.89453125" style="18" bestFit="1" customWidth="1"/>
    <col min="8" max="8" width="17.5234375" style="18" bestFit="1" customWidth="1"/>
  </cols>
  <sheetData>
    <row r="1" spans="1:8" x14ac:dyDescent="0.55000000000000004">
      <c r="A1" s="16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7" t="s">
        <v>8387</v>
      </c>
      <c r="H1" s="17" t="s">
        <v>8388</v>
      </c>
    </row>
    <row r="2" spans="1:8" x14ac:dyDescent="0.55000000000000004">
      <c r="A2" s="12" t="s">
        <v>8389</v>
      </c>
      <c r="B2">
        <f>COUNTIFS('Kickstarter sheet'!F:F, "successful", 'Kickstarter sheet'!D:D, "&lt;=1000", 'Kickstarter sheet'!R:R, "plays")</f>
        <v>188</v>
      </c>
      <c r="C2">
        <f>COUNTIFS('Kickstarter sheet'!F:F, "failed", 'Kickstarter sheet'!R:R, "plays", 'Kickstarter sheet'!D:D, "&lt;=1000")</f>
        <v>63</v>
      </c>
      <c r="D2">
        <f>COUNTIFS('Kickstarter sheet'!D:D, "&lt;1000", 'Kickstarter sheet'!F:F, "canceled", 'Kickstarter sheet'!R:R, "plays")</f>
        <v>0</v>
      </c>
      <c r="E2">
        <f>SUM(B2,C2,D2)</f>
        <v>251</v>
      </c>
      <c r="F2" s="19">
        <f>B2/E2</f>
        <v>0.74900398406374502</v>
      </c>
      <c r="G2" s="20">
        <f>C2/E2</f>
        <v>0.25099601593625498</v>
      </c>
      <c r="H2" s="20">
        <f>D2/E2</f>
        <v>0</v>
      </c>
    </row>
    <row r="3" spans="1:8" x14ac:dyDescent="0.55000000000000004">
      <c r="A3" s="12" t="s">
        <v>8390</v>
      </c>
      <c r="B3">
        <f>COUNTIFS('Kickstarter sheet'!F:F,"successful",'Kickstarter sheet'!R:R, "plays", 'Kickstarter sheet'!D:D, "&gt;=1000", 'Kickstarter sheet'!D:D, "&lt;=4999")</f>
        <v>388</v>
      </c>
      <c r="C3">
        <f>COUNTIFS('Kickstarter sheet'!F:F, "failed", 'Kickstarter sheet'!R:R, "plays", 'Kickstarter sheet'!D:D, "&gt;=1000", 'Kickstarter sheet'!D:D, "&lt;=4999")</f>
        <v>146</v>
      </c>
      <c r="D3">
        <f>COUNTIFS('Kickstarter sheet'!D:D,"&gt;=1000",'Kickstarter sheet'!E:E,"&lt;=4999", 'Kickstarter sheet'!F:F, "canceled",'Kickstarter sheet'!R:R,"plays")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s="12" t="s">
        <v>8391</v>
      </c>
      <c r="B4">
        <f>COUNTIFS('Kickstarter sheet'!F:F, "successful", 'Kickstarter sheet'!R:R, "plays", 'Kickstarter sheet'!D:D, "&gt;=5000", 'Kickstarter sheet'!D:D, "&lt;=9999")</f>
        <v>93</v>
      </c>
      <c r="C4">
        <f>COUNTIFS('Kickstarter sheet'!F:F, "failed", 'Kickstarter sheet'!R:R, "plays", 'Kickstarter sheet'!D:D, "&gt;=5000", 'Kickstarter sheet'!D:D, "&lt;=9999")</f>
        <v>76</v>
      </c>
      <c r="D4">
        <f>COUNTIFS('Kickstarter sheet'!D:D,"&gt;=5000",'Kickstarter sheet'!E:E,"&lt;=9999", 'Kickstarter sheet'!F:F, "canceled",'Kickstarter sheet'!R:R,"plays")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s="12" t="s">
        <v>8392</v>
      </c>
      <c r="B5">
        <f>COUNTIFS('Kickstarter sheet'!F:F, "successful", 'Kickstarter sheet'!R:R, "plays", 'Kickstarter sheet'!D:D, "&gt;=10000", 'Kickstarter sheet'!D:D, "&lt;=14999")</f>
        <v>39</v>
      </c>
      <c r="C5">
        <f>COUNTIFS('Kickstarter sheet'!F:F, "failed", 'Kickstarter sheet'!R:R, "plays", 'Kickstarter sheet'!D:D, "&gt;=10000", 'Kickstarter sheet'!D:D, "&lt;=14999")</f>
        <v>33</v>
      </c>
      <c r="D5">
        <f>COUNTIFS('Kickstarter sheet'!D:D,"&gt;=10000",'Kickstarter sheet'!E:E,"&lt;=14999", 'Kickstarter sheet'!F:F, "canceled",'Kickstarter sheet'!R:R,"plays")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s="12" t="s">
        <v>8393</v>
      </c>
      <c r="B6">
        <f>COUNTIFS('Kickstarter sheet'!F:F, "successful", 'Kickstarter sheet'!R:R, "plays", 'Kickstarter sheet'!D:D, "&gt;=15000", 'Kickstarter sheet'!D:D, "&lt;=19999")</f>
        <v>12</v>
      </c>
      <c r="C6">
        <f>COUNTIFS('Kickstarter sheet'!F:F, "failed", 'Kickstarter sheet'!R:R, "plays", 'Kickstarter sheet'!D:D, "&gt;=15000", 'Kickstarter sheet'!D:D, "&lt;=19999")</f>
        <v>12</v>
      </c>
      <c r="D6">
        <f>COUNTIFS('Kickstarter sheet'!D:D,"&gt;=15000",'Kickstarter sheet'!E:E,"&lt;=19999", 'Kickstarter sheet'!F:F, "canceled",'Kickstarter sheet'!R:R,"plays")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s="12" t="s">
        <v>8394</v>
      </c>
      <c r="B7">
        <f>COUNTIFS('Kickstarter sheet'!F:F, "successful", 'Kickstarter sheet'!R:R, "plays", 'Kickstarter sheet'!D:D, "&gt;=20000", 'Kickstarter sheet'!D:D, "&lt;=24999")</f>
        <v>9</v>
      </c>
      <c r="C7">
        <f>COUNTIFS('Kickstarter sheet'!F:F, "failed", 'Kickstarter sheet'!R:R, "plays", 'Kickstarter sheet'!D:D, "&gt;=20000", 'Kickstarter sheet'!D:D, "&lt;=24999")</f>
        <v>11</v>
      </c>
      <c r="D7">
        <f>COUNTIFS('Kickstarter sheet'!D:D,"&gt;=20000",'Kickstarter sheet'!E:E,"&lt;=24999", 'Kickstarter sheet'!F:F, "canceled",'Kickstarter sheet'!R:R,"plays")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s="12" t="s">
        <v>8395</v>
      </c>
      <c r="B8">
        <f>COUNTIFS('Kickstarter sheet'!D:D,"&gt;=25000",'Kickstarter sheet'!D:D,"&lt;=29999", 'Kickstarter sheet'!F:F, "successful",'Kickstarter sheet'!R:R,"plays")</f>
        <v>1</v>
      </c>
      <c r="C8">
        <f>COUNTIFS('Kickstarter sheet'!D:D,"&gt;=25000",'Kickstarter sheet'!D:D,"&lt;=29999", 'Kickstarter sheet'!F:F, "failed",'Kickstarter sheet'!R:R,"plays")</f>
        <v>4</v>
      </c>
      <c r="D8">
        <f>COUNTIFS('Kickstarter sheet'!D:D,"&gt;=25000",'Kickstarter sheet'!E:E,"&lt;=29999", 'Kickstarter sheet'!F:F, "canceled",'Kickstarter sheet'!R:R,"plays")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s="12" t="s">
        <v>8396</v>
      </c>
      <c r="B9">
        <f>COUNTIFS('Kickstarter sheet'!D:D,"&gt;=30000",'Kickstarter sheet'!D:D,"&lt;=34999", 'Kickstarter sheet'!F:F, "successful",'Kickstarter sheet'!R:R,"plays")</f>
        <v>3</v>
      </c>
      <c r="C9">
        <f>COUNTIFS('Kickstarter sheet'!D:D,"&gt;=30000",'Kickstarter sheet'!D:D,"&lt;=34999", 'Kickstarter sheet'!F:F, "failed",'Kickstarter sheet'!R:R,"plays")</f>
        <v>8</v>
      </c>
      <c r="D9">
        <f>COUNTIFS('Kickstarter sheet'!D:D,"&gt;=30000",'Kickstarter sheet'!E:E,"&lt;=34999", 'Kickstarter sheet'!F:F, "canceled",'Kickstarter sheet'!R:R,"plays")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s="12" t="s">
        <v>8397</v>
      </c>
      <c r="B10">
        <f>COUNTIFS('Kickstarter sheet'!D:D,"&gt;=35000",'Kickstarter sheet'!D:D,"&lt;=39999", 'Kickstarter sheet'!F:F, "successful",'Kickstarter sheet'!R:R,"plays")</f>
        <v>4</v>
      </c>
      <c r="C10">
        <f>COUNTIFS('Kickstarter sheet'!D:D,"&gt;=35000",'Kickstarter sheet'!D:D,"&lt;=39999", 'Kickstarter sheet'!F:F, "failed",'Kickstarter sheet'!R:R,"plays")</f>
        <v>2</v>
      </c>
      <c r="D10">
        <f>COUNTIFS('Kickstarter sheet'!D:D,"&gt;=35000",'Kickstarter sheet'!E:E,"&lt;=39999", 'Kickstarter sheet'!F:F, "canceled",'Kickstarter sheet'!R:R,"plays")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s="12" t="s">
        <v>8398</v>
      </c>
      <c r="B11">
        <f>COUNTIFS('Kickstarter sheet'!D:D,"&gt;=40000",'Kickstarter sheet'!D:D,"&lt;=44999", 'Kickstarter sheet'!F:F, "successful",'Kickstarter sheet'!R:R,"plays")</f>
        <v>2</v>
      </c>
      <c r="C11">
        <f>COUNTIFS('Kickstarter sheet'!D:D,"&gt;=40000",'Kickstarter sheet'!D:D,"&lt;=44999", 'Kickstarter sheet'!F:F, "failed",'Kickstarter sheet'!R:R,"plays")</f>
        <v>1</v>
      </c>
      <c r="D11">
        <f>COUNTIFS('Kickstarter sheet'!D:D,"&gt;=40000",'Kickstarter sheet'!E:E,"&lt;=44999", 'Kickstarter sheet'!F:F, "canceled",'Kickstarter sheet'!R:R,"plays")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s="12" t="s">
        <v>8399</v>
      </c>
      <c r="B12">
        <f>COUNTIFS('Kickstarter sheet'!D:D,"&gt;=45000",'Kickstarter sheet'!D:D,"&lt;=49999", 'Kickstarter sheet'!F:F, "successful",'Kickstarter sheet'!R:R,"plays")</f>
        <v>0</v>
      </c>
      <c r="C12">
        <f>COUNTIFS('Kickstarter sheet'!D:D,"&gt;=45000",'Kickstarter sheet'!D:D,"&lt;=49999", 'Kickstarter sheet'!F:F, "failed",'Kickstarter sheet'!R:R,"plays")</f>
        <v>1</v>
      </c>
      <c r="D12">
        <f>COUNTIFS('Kickstarter sheet'!D:D,"&gt;=45000",'Kickstarter sheet'!E:E,"&lt;=49999", 'Kickstarter sheet'!F:F, "canceled",'Kickstarter sheet'!R:R,"plays")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s="12" t="s">
        <v>8400</v>
      </c>
      <c r="B13">
        <f>COUNTIFS('Kickstarter sheet'!D:D,"&gt;=50000", 'Kickstarter sheet'!F:F, "successful",'Kickstarter sheet'!R:R,"plays")</f>
        <v>2</v>
      </c>
      <c r="C13">
        <f>COUNTIFS('Kickstarter sheet'!D:D, "&gt;=50000",'Kickstarter sheet'!F:F,"failed",'Kickstarter sheet'!R:R,"plays")</f>
        <v>14</v>
      </c>
      <c r="D13">
        <f>COUNTIFS('Kickstarter sheet'!D:D, "&gt;=50000",'Kickstarter sheet'!F:F,"canceled",'Kickstarter sheet'!R:R,"plays")</f>
        <v>0</v>
      </c>
      <c r="E13">
        <f t="shared" si="0"/>
        <v>16</v>
      </c>
      <c r="F13" s="19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Theater Outcomes by Launch Date</vt:lpstr>
      <vt:lpstr>Kickstarter sheet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Bree Wilkinson</cp:lastModifiedBy>
  <dcterms:created xsi:type="dcterms:W3CDTF">2017-04-20T15:17:24Z</dcterms:created>
  <dcterms:modified xsi:type="dcterms:W3CDTF">2021-12-31T23:04:08Z</dcterms:modified>
</cp:coreProperties>
</file>