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EstaPastaDeTrabalho"/>
  <bookViews>
    <workbookView visibility="visible" minimized="0" showHorizontalScroll="1" showVerticalScroll="1" showSheetTabs="1" xWindow="11424" yWindow="0" windowWidth="11712" windowHeight="12336" tabRatio="600" firstSheet="0" activeTab="0" autoFilterDateGrouping="1"/>
  </bookViews>
  <sheets>
    <sheet xmlns:r="http://schemas.openxmlformats.org/officeDocument/2006/relationships" name="Formulário" sheetId="1" state="visible" r:id="rId1"/>
    <sheet xmlns:r="http://schemas.openxmlformats.org/officeDocument/2006/relationships" name="Notas Explicativas" sheetId="2" state="visible" r:id="rId2"/>
    <sheet xmlns:r="http://schemas.openxmlformats.org/officeDocument/2006/relationships" name="Dados" sheetId="3" state="hidden" r:id="rId3"/>
    <sheet xmlns:r="http://schemas.openxmlformats.org/officeDocument/2006/relationships" name="Apoio" sheetId="4" state="hidden" r:id="rId4"/>
    <sheet xmlns:r="http://schemas.openxmlformats.org/officeDocument/2006/relationships" name="Conferencia" sheetId="5" state="hidden" r:id="rId5"/>
    <sheet xmlns:r="http://schemas.openxmlformats.org/officeDocument/2006/relationships" name="Resp Seg Barragem" sheetId="6" state="hidden" r:id="rId6"/>
    <sheet xmlns:r="http://schemas.openxmlformats.org/officeDocument/2006/relationships" name="ControleREV" sheetId="7" state="hidden" r:id="rId7"/>
  </sheets>
  <externalReferences>
    <externalReference xmlns:r="http://schemas.openxmlformats.org/officeDocument/2006/relationships" r:id="rId8"/>
    <externalReference xmlns:r="http://schemas.openxmlformats.org/officeDocument/2006/relationships" r:id="rId9"/>
  </externalReferences>
  <definedNames>
    <definedName name="CargaInstalada">Formulário!$P$29</definedName>
    <definedName name="Cod_Solicitação">SUM(Dados!$D$4:$D$7)</definedName>
    <definedName name="Demanda_a_contratar">[1]Formulário!$K$50</definedName>
    <definedName name="E_Máximo">Dados!$J$10</definedName>
    <definedName name="E_Mínimo">Dados!$I$10</definedName>
    <definedName name="Fases_Disjuntor_2">IF(Formulário!$H$49=" Disjuntor Geral do Padrão (Conforme ND 5.2):",Dados!$B$35:$B$38,Dados!$B$35:$B$37)</definedName>
    <definedName name="Fases_Disjuntores">IF(Formulário!$H$47=" Disjuntor Geral do Padrão (Conforme ND 5.2):",Dados!$B$35:$B$38,IF(Formulário!$I$39=Apoio!$A$5,Dados!$B$42:$B$45,Dados!$B$35:$B$37))</definedName>
    <definedName name="Fases_Disjuntores_3">IF(Formulário!$H$45="Disjuntor de Baixa Tensão:",Dados!$B$37,Dados!$B$35:$B$37)</definedName>
    <definedName name="Grupo">Formulário!$E$16</definedName>
    <definedName name="Mensagem_Erro">Conferencia!$D$2</definedName>
    <definedName name="MudançaLocal">IF(Dados!$V$3=1,Dados!$V$6,Dados!$V$5:$V$6)</definedName>
    <definedName name="N_Máximo">Dados!$L$10</definedName>
    <definedName name="N_Mínimo">Dados!$K$10</definedName>
    <definedName name="Outros_Trafos_Particulares">Dados!$T$4:$T$8</definedName>
    <definedName name="Pot_Ativa_Instalada">Formulário!$AT$80</definedName>
    <definedName name="Ramal">Formulário!$X$52</definedName>
    <definedName name="Tbl_Disj_4">IF(Formulário!$H$45=" Disjuntor de Baixa Tensão:",Apoio!$B$133:$B$148,1000)</definedName>
    <definedName name="TblDisj">IF(AND(Grupo="B",Formulário!$AB$45="Monopolar"),Apoio!$B$12:$B$15,IF(AND(Grupo="B",Formulário!$AB$45="Bipolar"),Apoio!$B$16:$B$27,IF(AND(Grupo="B",Formulário!$AB$45="Tripolar"),Apoio!$B$28:$B$50,Apoio!$B$133:$B$148)))</definedName>
    <definedName name="TblDisj_1">Apoio!$B$12:$B$15</definedName>
    <definedName name="TblDisj_2">IF(Cod_Solicitação=4,IF(Formulário!$AB$45="Monopolar",Apoio!$B$56:$B$58,IF(Formulário!$AB$45="Bipolar",Apoio!$B$59:$B$65,Apoio!$B$66:$B$85)),IF(Formulário!$AB$47="Monopolar",Apoio!$B$56:$B$58,IF(Formulário!$AB$47="Bipolar",Apoio!$B$59:$B$65,Apoio!$B$66:$B$85)))</definedName>
    <definedName name="TblDisj_3">IF(Formulário!$AB$49="Bipolar",Apoio!$B$92:$B$99,Apoio!$B$100:$B$126)</definedName>
    <definedName name="Tensão_SE_N°_2">Dados!$E$20:$E$21</definedName>
    <definedName name="TensãoA">Dados!$B$20:$B$22</definedName>
    <definedName name="TensãoB">Dados!$B$26:$B$27</definedName>
    <definedName name="TensãoGrupo">IF(Grupo="A",Dados!$C$20:$C$22,Dados!$C$20:$C$21)</definedName>
    <definedName name="TipoFonte">Formulário!$L$80</definedName>
    <definedName name="TipoRamal">IF(Dados!$C$28="1Tipo",Dados!$C$30,Dados!$C$30:$C$31)</definedName>
    <definedName name="Tipos_Edificações">Dados!$B$13:$B$16</definedName>
    <definedName name="Tipos_Lig_Trafos">[1]Dados!$B$34:$B$37</definedName>
    <definedName name="Tipos_Solicitação">IF(TipoSE = "Nº 1",Dados!$B$4:$B$6,Dados!$B$4:$B$7)</definedName>
    <definedName name="TipoSE">Formulário!$T$34</definedName>
    <definedName name="TrafosPorSE">IF(OR(TipoSE="Nº 1",TipoSE="Nº 5",TipoSE="Nº 8"),Dados!$P$4:$P$8,Dados!$R$4:$R$7)</definedName>
    <definedName name="_xlnm.Print_Titles" localSheetId="0">'Formulário'!$2:$6</definedName>
    <definedName name="_xlnm.Print_Area" localSheetId="0">'Formulário'!$B$2:$AW$255</definedName>
    <definedName name="CargaInstalada" localSheetId="5">[1]Formulário!$T$39</definedName>
    <definedName name="Cod_Solicitação" localSheetId="5">SUM([2]Dados!$D$4:$D$7)</definedName>
    <definedName name="E_Máximo" localSheetId="5">[1]Dados!$J$10</definedName>
    <definedName name="E_Mínimo" localSheetId="5">[1]Dados!$I$10</definedName>
    <definedName name="Fases_Disjuntor_2" localSheetId="5">IF([2]Formulário!$H$49=" Disjuntor Geral do Padrão (Conforme ND 5.2):",[2]Dados!$B$35:$B$38,[2]Dados!$B$35:$B$37)</definedName>
    <definedName name="Fases_Disjuntores" localSheetId="5">IF([2]Formulário!$H$47=" Disjuntor Geral do Padrão (Conforme ND 5.2):",[2]Dados!$B$35:$B$38,IF([2]Formulário!$I$39=[2]Apoio!$A$5,[2]Dados!$B$42:$B$45,[2]Dados!$B$35:$B$37))</definedName>
    <definedName name="Fases_Disjuntores_3" localSheetId="5">IF([2]Formulário!$H$45="Disjuntor de Baixa Tensão:",[2]Dados!$B$37,[2]Dados!$B$35:$B$37)</definedName>
    <definedName name="Grupo" localSheetId="5">[1]Formulário!$E$16</definedName>
    <definedName name="Mensagem_Erro" localSheetId="5">[1]Conferencia!$D$2</definedName>
    <definedName name="MudançaLocal" localSheetId="5">IF([1]Dados!$V$3=1,[1]Dados!$V$6,[1]Dados!$V$5:$V$6)</definedName>
    <definedName name="N_Máximo" localSheetId="5">[1]Dados!$L$10</definedName>
    <definedName name="N_Mínimo" localSheetId="5">[1]Dados!$K$10</definedName>
    <definedName name="Pot_Ativa_Instalada" localSheetId="5">[1]Formulário!$AT$57</definedName>
    <definedName name="Ramal" localSheetId="5">[2]Formulário!$X$52</definedName>
    <definedName name="Tbl_Disj_4" localSheetId="5">IF([2]Formulário!$H$45=" Disjuntor de Baixa Tensão:",[2]Apoio!$B$133:$B$148,1000)</definedName>
    <definedName name="TblDisj" localSheetId="5">IF([1]Formulário!#REF!="Monopolar",[1]Apoio!$B$12:$B$15,IF([1]Formulário!#REF!="Bipolar",[1]Apoio!$B$16:$B$27,[1]Apoio!$B$28:$B$50))</definedName>
    <definedName name="TblDisj_2" localSheetId="5">IF([1]Formulário!#REF!="Monopolar",[1]Apoio!$B$12:$B$15,IF([1]Formulário!#REF!="Bipolar",[1]Apoio!$B$16:$B$27,[1]Apoio!$B$28:$B$50))</definedName>
    <definedName name="TblDisj_3" localSheetId="5">IF([1]Formulário!#REF!="Bipolar",[1]Apoio!$B$59:$B$66,[1]Apoio!$B$67:$B$93)</definedName>
    <definedName name="TensãoGrupo" localSheetId="5">IF('Resp Seg Barragem'!Grupo="A",[1]Dados!$C$20:$C$22,[1]Dados!$C$20:$C$21)</definedName>
    <definedName name="TipoFonte" localSheetId="5">[1]Formulário!$L$57</definedName>
    <definedName name="TipoRamal" localSheetId="5">[1]Dados!$B$30:$B$31</definedName>
    <definedName name="Tipos_Edificações" localSheetId="5">[2]Dados!$B$13:$B$16</definedName>
    <definedName name="Tipos_Solicitação" localSheetId="5">IF('Resp Seg Barragem'!TipoSE = "Nº 1",[1]Dados!$B$4:$B$6,[1]Dados!$B$4:$B$7)</definedName>
    <definedName name="TipoSE" localSheetId="5">[1]Formulário!$O$33</definedName>
    <definedName name="TrafosPorSE" localSheetId="5">IF(OR('Resp Seg Barragem'!TipoSE="Nº 1",'Resp Seg Barragem'!TipoSE="Nº 5",'Resp Seg Barragem'!TipoSE="Nº 8"),[1]Dados!$P$5:$P$8,[1]Dados!$R$4:$R$7)</definedName>
  </definedNames>
  <calcPr calcId="191029" fullCalcOnLoad="1"/>
</workbook>
</file>

<file path=xl/styles.xml><?xml version="1.0" encoding="utf-8"?>
<styleSheet xmlns="http://schemas.openxmlformats.org/spreadsheetml/2006/main">
  <numFmts count="4">
    <numFmt numFmtId="164" formatCode="[&lt;100000000000]000\.000\.000\-00;00\.000\.000\/0000\-00"/>
    <numFmt numFmtId="165" formatCode="\(##\)\ ####\-####"/>
    <numFmt numFmtId="166" formatCode="\(##\)\ #\ ####\-####"/>
    <numFmt numFmtId="167" formatCode="00000\-000"/>
  </numFmts>
  <fonts count="22">
    <font>
      <name val="Calibri"/>
      <family val="2"/>
      <color theme="1"/>
      <sz val="11"/>
      <scheme val="minor"/>
    </font>
    <font>
      <name val="Calibri"/>
      <family val="2"/>
      <color indexed="10"/>
      <sz val="11"/>
    </font>
    <font>
      <name val="Calibri"/>
      <family val="2"/>
      <b val="1"/>
      <color indexed="8"/>
      <sz val="11"/>
    </font>
    <font>
      <name val="Calibri"/>
      <family val="2"/>
      <color rgb="FF0070C0"/>
      <sz val="11"/>
      <scheme val="minor"/>
    </font>
    <font>
      <name val="Calibri"/>
      <family val="2"/>
      <b val="1"/>
      <color theme="0"/>
      <sz val="11"/>
      <scheme val="minor"/>
    </font>
    <font>
      <name val="Calibri"/>
      <family val="2"/>
      <b val="1"/>
      <color theme="1"/>
      <sz val="11"/>
      <scheme val="minor"/>
    </font>
    <font>
      <name val="Calibri"/>
      <family val="2"/>
      <color rgb="FFFF0000"/>
      <sz val="11"/>
      <scheme val="minor"/>
    </font>
    <font>
      <name val="Calibri"/>
      <family val="2"/>
      <b val="1"/>
      <color theme="1"/>
      <sz val="12"/>
      <scheme val="minor"/>
    </font>
    <font>
      <name val="Calibri"/>
      <family val="2"/>
      <color theme="1"/>
      <sz val="10"/>
      <scheme val="minor"/>
    </font>
    <font>
      <name val="Calibri"/>
      <family val="2"/>
      <color rgb="FFFF0000"/>
      <sz val="8"/>
      <scheme val="minor"/>
    </font>
    <font>
      <name val="Calibri"/>
      <family val="2"/>
      <b val="1"/>
      <color theme="1"/>
      <sz val="14"/>
      <scheme val="minor"/>
    </font>
    <font>
      <name val="Calibri"/>
      <family val="2"/>
      <color theme="1"/>
      <sz val="12"/>
      <scheme val="minor"/>
    </font>
    <font>
      <name val="Times New Roman"/>
      <family val="1"/>
      <color theme="1"/>
      <sz val="10"/>
    </font>
    <font>
      <name val="Calibri"/>
      <family val="2"/>
      <color theme="8" tint="-0.249977111117893"/>
      <sz val="11"/>
      <scheme val="minor"/>
    </font>
    <font>
      <name val="Times New Roman"/>
      <family val="1"/>
      <b val="1"/>
      <color theme="1"/>
      <sz val="11"/>
    </font>
    <font>
      <name val="Calibri"/>
      <family val="2"/>
      <b val="1"/>
      <color rgb="FF0070C0"/>
      <sz val="11"/>
      <scheme val="minor"/>
    </font>
    <font>
      <name val="Calibri"/>
      <family val="2"/>
      <sz val="8"/>
      <scheme val="minor"/>
    </font>
    <font>
      <name val="Wingdings"/>
      <charset val="2"/>
      <color theme="1" tint="0.3499862666707358"/>
      <sz val="8"/>
    </font>
    <font>
      <name val="Calibri"/>
      <family val="2"/>
      <color theme="1"/>
      <sz val="11"/>
      <vertAlign val="superscript"/>
      <scheme val="minor"/>
    </font>
    <font>
      <name val="Calibri"/>
      <family val="2"/>
      <b val="1"/>
      <color theme="1"/>
      <sz val="11"/>
      <u val="single"/>
      <scheme val="minor"/>
    </font>
    <font>
      <name val="Calibri"/>
      <family val="2"/>
      <b val="1"/>
      <color rgb="FFFF0000"/>
      <sz val="11"/>
      <scheme val="minor"/>
    </font>
    <font>
      <name val="Calibri"/>
      <family val="2"/>
      <color theme="1"/>
      <sz val="11"/>
    </font>
  </fonts>
  <fills count="11">
    <fill>
      <patternFill/>
    </fill>
    <fill>
      <patternFill patternType="gray125"/>
    </fill>
    <fill>
      <patternFill patternType="solid">
        <fgColor rgb="FF92D050"/>
        <bgColor indexed="64"/>
      </patternFill>
    </fill>
    <fill>
      <patternFill patternType="solid">
        <fgColor theme="0" tint="-0.1499984740745262"/>
        <bgColor indexed="64"/>
      </patternFill>
    </fill>
    <fill>
      <patternFill patternType="solid">
        <fgColor theme="0"/>
        <bgColor indexed="64"/>
      </patternFill>
    </fill>
    <fill>
      <patternFill patternType="solid">
        <fgColor rgb="FFF69660"/>
        <bgColor indexed="64"/>
      </patternFill>
    </fill>
    <fill>
      <patternFill patternType="solid">
        <fgColor rgb="FFFBC8AB"/>
        <bgColor indexed="64"/>
      </patternFill>
    </fill>
    <fill>
      <patternFill patternType="solid">
        <fgColor theme="0" tint="-0.0499893185216834"/>
        <bgColor indexed="64"/>
      </patternFill>
    </fill>
    <fill>
      <patternFill patternType="solid">
        <fgColor rgb="FFFFFF00"/>
        <bgColor indexed="64"/>
      </patternFill>
    </fill>
    <fill>
      <patternFill patternType="solid">
        <fgColor theme="6" tint="0.7999816888943144"/>
        <bgColor indexed="64"/>
      </patternFill>
    </fill>
    <fill>
      <patternFill patternType="solid">
        <fgColor theme="4" tint="0.7999816888943144"/>
        <bgColor indexed="64"/>
      </patternFill>
    </fill>
  </fills>
  <borders count="53">
    <border>
      <left/>
      <right/>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theme="1" tint="0.3499862666707358"/>
      </right>
      <top/>
      <bottom/>
      <diagonal/>
    </border>
    <border>
      <left style="medium">
        <color theme="1" tint="0.3499862666707358"/>
      </left>
      <right/>
      <top style="medium">
        <color theme="1" tint="0.3499862666707358"/>
      </top>
      <bottom style="thin">
        <color theme="0" tint="-0.1499679555650502"/>
      </bottom>
      <diagonal/>
    </border>
    <border>
      <left/>
      <right/>
      <top style="medium">
        <color theme="1" tint="0.3499862666707358"/>
      </top>
      <bottom style="thin">
        <color theme="0" tint="-0.1499679555650502"/>
      </bottom>
      <diagonal/>
    </border>
    <border>
      <left/>
      <right style="thin">
        <color theme="0" tint="-0.1499679555650502"/>
      </right>
      <top style="medium">
        <color theme="1" tint="0.3499862666707358"/>
      </top>
      <bottom style="thin">
        <color theme="0" tint="-0.1499679555650502"/>
      </bottom>
      <diagonal/>
    </border>
    <border>
      <left style="medium">
        <color theme="1" tint="0.3499862666707358"/>
      </left>
      <right/>
      <top style="medium">
        <color theme="1" tint="0.3499862666707358"/>
      </top>
      <bottom style="thin">
        <color theme="0" tint="-0.1499374370555742"/>
      </bottom>
      <diagonal/>
    </border>
    <border>
      <left/>
      <right style="thin">
        <color theme="0" tint="-0.1499374370555742"/>
      </right>
      <top style="medium">
        <color theme="1" tint="0.3499862666707358"/>
      </top>
      <bottom style="thin">
        <color theme="0" tint="-0.1499374370555742"/>
      </bottom>
      <diagonal/>
    </border>
    <border>
      <left/>
      <right/>
      <top style="medium">
        <color theme="1" tint="0.3499862666707358"/>
      </top>
      <bottom style="thin">
        <color theme="0" tint="-0.1499374370555742"/>
      </bottom>
      <diagonal/>
    </border>
    <border>
      <left style="thin">
        <color theme="0" tint="-0.1499679555650502"/>
      </left>
      <right/>
      <top/>
      <bottom/>
      <diagonal/>
    </border>
    <border>
      <left style="thin">
        <color indexed="64"/>
      </left>
      <right style="thin">
        <color indexed="64"/>
      </right>
      <top style="thin">
        <color indexed="64"/>
      </top>
      <bottom style="thin">
        <color indexed="64"/>
      </bottom>
      <diagonal/>
    </border>
    <border>
      <left style="medium">
        <color theme="1" tint="0.3499862666707358"/>
      </left>
      <right/>
      <top style="medium">
        <color theme="1" tint="0.3499862666707358"/>
      </top>
      <bottom style="thin">
        <color theme="0" tint="-0.1499069185460982"/>
      </bottom>
      <diagonal/>
    </border>
    <border>
      <left/>
      <right/>
      <top style="medium">
        <color theme="1" tint="0.3499862666707358"/>
      </top>
      <bottom style="thin">
        <color theme="0" tint="-0.1499069185460982"/>
      </bottom>
      <diagonal/>
    </border>
    <border>
      <left style="medium">
        <color theme="1" tint="0.3499862666707358"/>
      </left>
      <right/>
      <top style="medium">
        <color theme="1" tint="0.3499862666707358"/>
      </top>
      <bottom style="medium">
        <color theme="0" tint="-0.1499679555650502"/>
      </bottom>
      <diagonal/>
    </border>
    <border>
      <left/>
      <right/>
      <top style="medium">
        <color theme="1" tint="0.3499862666707358"/>
      </top>
      <bottom style="medium">
        <color theme="0" tint="-0.1499679555650502"/>
      </bottom>
      <diagonal/>
    </border>
    <border>
      <left/>
      <right style="medium">
        <color theme="0" tint="-0.1499679555650502"/>
      </right>
      <top style="medium">
        <color theme="1" tint="0.3499862666707358"/>
      </top>
      <bottom style="medium">
        <color theme="0" tint="-0.1499679555650502"/>
      </bottom>
      <diagonal/>
    </border>
    <border>
      <left/>
      <right style="thin">
        <color theme="0" tint="-0.1499679555650502"/>
      </right>
      <top/>
      <bottom/>
      <diagonal/>
    </border>
    <border>
      <left/>
      <right/>
      <top style="thin">
        <color theme="0" tint="-0.1499679555650502"/>
      </top>
      <bottom/>
      <diagonal/>
    </border>
    <border>
      <left/>
      <right style="thin">
        <color theme="0" tint="-0.1499069185460982"/>
      </right>
      <top style="medium">
        <color theme="1" tint="0.3499862666707358"/>
      </top>
      <bottom style="thin">
        <color theme="0" tint="-0.1499069185460982"/>
      </bottom>
      <diagonal/>
    </border>
    <border>
      <left style="thin">
        <color indexed="64"/>
      </left>
      <right style="thin">
        <color indexed="64"/>
      </right>
      <top/>
      <bottom/>
      <diagonal/>
    </border>
    <border>
      <left style="thin">
        <color theme="0" tint="-0.1499679555650502"/>
      </left>
      <right style="thin">
        <color indexed="64"/>
      </right>
      <top/>
      <bottom/>
      <diagonal/>
    </border>
    <border>
      <left style="medium">
        <color indexed="64"/>
      </left>
      <right style="medium">
        <color indexed="64"/>
      </right>
      <top style="medium">
        <color indexed="64"/>
      </top>
      <bottom style="medium">
        <color indexed="64"/>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medium">
        <color theme="1" tint="0.3499862666707358"/>
      </left>
      <right style="thin">
        <color theme="0" tint="-0.1499679555650502"/>
      </right>
      <top style="medium">
        <color theme="1" tint="0.3499862666707358"/>
      </top>
      <bottom style="thin">
        <color theme="0" tint="-0.1499679555650502"/>
      </bottom>
      <diagonal/>
    </border>
    <border>
      <left/>
      <right/>
      <top style="medium">
        <color theme="1" tint="0.3499862666707358"/>
      </top>
      <bottom/>
      <diagonal/>
    </border>
    <border>
      <left/>
      <right style="thin">
        <color theme="0" tint="-0.1499679555650502"/>
      </right>
      <top style="medium">
        <color theme="1" tint="0.3499862666707358"/>
      </top>
      <bottom/>
      <diagonal/>
    </border>
    <border>
      <left style="medium">
        <color theme="1" tint="0.3499862666707358"/>
      </left>
      <right style="thin">
        <color theme="0" tint="-0.1499069185460982"/>
      </right>
      <top style="medium">
        <color theme="1" tint="0.3499862666707358"/>
      </top>
      <bottom style="thin">
        <color theme="0" tint="-0.1499069185460982"/>
      </bottom>
      <diagonal/>
    </border>
    <border>
      <left/>
      <right style="thin">
        <color theme="0" tint="-0.1499069185460982"/>
      </right>
      <top style="medium">
        <color theme="1" tint="0.349986266670735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theme="1" tint="0.3499862666707358"/>
      </left>
      <right style="thin">
        <color theme="0" tint="-0.1499374370555742"/>
      </right>
      <top style="medium">
        <color theme="1" tint="0.3499862666707358"/>
      </top>
      <bottom style="thin">
        <color theme="0" tint="-0.1499374370555742"/>
      </bottom>
      <diagonal/>
    </border>
    <border>
      <left/>
      <right style="thin">
        <color theme="0" tint="-0.1499374370555742"/>
      </right>
      <top style="medium">
        <color theme="1" tint="0.3499862666707358"/>
      </top>
      <bottom/>
      <diagonal/>
    </border>
    <border>
      <left style="thin">
        <color theme="0" tint="-0.1499679555650502"/>
      </left>
      <right style="medium">
        <color theme="1" tint="0.3499862666707358"/>
      </right>
      <top/>
      <bottom/>
      <diagonal/>
    </border>
    <border>
      <left style="medium">
        <color theme="1" tint="0.3499862666707358"/>
      </left>
      <right style="medium">
        <color theme="0" tint="-0.1499679555650502"/>
      </right>
      <top style="medium">
        <color theme="1" tint="0.3499862666707358"/>
      </top>
      <bottom style="medium">
        <color theme="0" tint="-0.1499679555650502"/>
      </bottom>
      <diagonal/>
    </border>
    <border>
      <left/>
      <right style="medium">
        <color theme="0" tint="-0.1499679555650502"/>
      </right>
      <top style="medium">
        <color theme="1" tint="0.3499862666707358"/>
      </top>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295">
    <xf numFmtId="0" fontId="0" fillId="0" borderId="0" pivotButton="0" quotePrefix="0" xfId="0"/>
    <xf numFmtId="0" fontId="0" fillId="0" borderId="1" pivotButton="0" quotePrefix="0" xfId="0"/>
    <xf numFmtId="0" fontId="3" fillId="0" borderId="0" pivotButton="0" quotePrefix="0" xfId="0"/>
    <xf numFmtId="164" fontId="3" fillId="0" borderId="0" pivotButton="0" quotePrefix="0" xfId="0"/>
    <xf numFmtId="164" fontId="3" fillId="0" borderId="0" applyAlignment="1" pivotButton="0" quotePrefix="0" xfId="0">
      <alignment horizontal="left"/>
    </xf>
    <xf numFmtId="0" fontId="3" fillId="0" borderId="0" applyAlignment="1" pivotButton="0" quotePrefix="0" xfId="0">
      <alignment horizontal="center"/>
    </xf>
    <xf numFmtId="0" fontId="4" fillId="0" borderId="0" applyAlignment="1" pivotButton="0" quotePrefix="0" xfId="0">
      <alignment horizontal="center"/>
    </xf>
    <xf numFmtId="0" fontId="0" fillId="0" borderId="0" applyAlignment="1" pivotButton="0" quotePrefix="0" xfId="0">
      <alignment horizontal="right"/>
    </xf>
    <xf numFmtId="0" fontId="0" fillId="0" borderId="2" pivotButton="0" quotePrefix="0" xfId="0"/>
    <xf numFmtId="0" fontId="4" fillId="0" borderId="3" applyAlignment="1" pivotButton="0" quotePrefix="0" xfId="0">
      <alignment horizontal="center"/>
    </xf>
    <xf numFmtId="0" fontId="0" fillId="0" borderId="3" pivotButton="0" quotePrefix="0" xfId="0"/>
    <xf numFmtId="0" fontId="0" fillId="0" borderId="4" pivotButton="0" quotePrefix="0" xfId="0"/>
    <xf numFmtId="0" fontId="0" fillId="0" borderId="5" pivotButton="0" quotePrefix="0" xfId="0"/>
    <xf numFmtId="0" fontId="0" fillId="0" borderId="7" pivotButton="0" quotePrefix="0" xfId="0"/>
    <xf numFmtId="0" fontId="0" fillId="0" borderId="8" pivotButton="0" quotePrefix="0" xfId="0"/>
    <xf numFmtId="0" fontId="0" fillId="0" borderId="9" pivotButton="0" quotePrefix="0" xfId="0"/>
    <xf numFmtId="0" fontId="3" fillId="0" borderId="0" applyAlignment="1" pivotButton="0" quotePrefix="0" xfId="0">
      <alignment horizontal="left"/>
    </xf>
    <xf numFmtId="0" fontId="0" fillId="0" borderId="0" applyAlignment="1" pivotButton="0" quotePrefix="0" xfId="0">
      <alignment horizontal="left"/>
    </xf>
    <xf numFmtId="0" fontId="5" fillId="0" borderId="3" pivotButton="0" quotePrefix="0" xfId="0"/>
    <xf numFmtId="0" fontId="0" fillId="0" borderId="0" applyAlignment="1" pivotButton="0" quotePrefix="0" xfId="0">
      <alignment horizontal="center"/>
    </xf>
    <xf numFmtId="0" fontId="0" fillId="0" borderId="12" pivotButton="0" quotePrefix="0" xfId="0"/>
    <xf numFmtId="0" fontId="6" fillId="0" borderId="3" pivotButton="0" quotePrefix="0" xfId="0"/>
    <xf numFmtId="0" fontId="0" fillId="2" borderId="6" pivotButton="0" quotePrefix="0" xfId="0"/>
    <xf numFmtId="0" fontId="7" fillId="0" borderId="20" applyAlignment="1" pivotButton="0" quotePrefix="0" xfId="0">
      <alignment horizontal="center"/>
    </xf>
    <xf numFmtId="0" fontId="11" fillId="0" borderId="20" applyAlignment="1" pivotButton="0" quotePrefix="0" xfId="0">
      <alignment horizontal="center"/>
    </xf>
    <xf numFmtId="0" fontId="0" fillId="0" borderId="20" applyAlignment="1" pivotButton="0" quotePrefix="0" xfId="0">
      <alignment horizontal="center"/>
    </xf>
    <xf numFmtId="0" fontId="10" fillId="0" borderId="20" pivotButton="0" quotePrefix="0" xfId="0"/>
    <xf numFmtId="0" fontId="12" fillId="0" borderId="0" applyAlignment="1" pivotButton="0" quotePrefix="0" xfId="0">
      <alignment vertical="center"/>
    </xf>
    <xf numFmtId="0" fontId="0" fillId="0" borderId="0" applyProtection="1" pivotButton="0" quotePrefix="0" xfId="0">
      <protection locked="1" hidden="1"/>
    </xf>
    <xf numFmtId="0" fontId="0" fillId="0" borderId="3" applyProtection="1" pivotButton="0" quotePrefix="0" xfId="0">
      <protection locked="1" hidden="1"/>
    </xf>
    <xf numFmtId="0" fontId="11" fillId="0" borderId="20" applyAlignment="1" pivotButton="0" quotePrefix="1" xfId="0">
      <alignment horizontal="center"/>
    </xf>
    <xf numFmtId="0" fontId="14" fillId="0" borderId="0" pivotButton="0" quotePrefix="0" xfId="0"/>
    <xf numFmtId="0" fontId="0" fillId="0" borderId="11" pivotButton="0" quotePrefix="0" xfId="0"/>
    <xf numFmtId="0" fontId="0" fillId="0" borderId="0" applyAlignment="1" pivotButton="0" quotePrefix="0" xfId="0">
      <alignment horizontal="left" vertical="center"/>
    </xf>
    <xf numFmtId="0" fontId="0" fillId="2" borderId="5" pivotButton="0" quotePrefix="0" xfId="0"/>
    <xf numFmtId="0" fontId="0" fillId="0" borderId="3" applyAlignment="1" pivotButton="0" quotePrefix="0" xfId="0">
      <alignment vertical="top"/>
    </xf>
    <xf numFmtId="0" fontId="0" fillId="0" borderId="0" applyAlignment="1" pivotButton="0" quotePrefix="0" xfId="0">
      <alignment vertical="top"/>
    </xf>
    <xf numFmtId="0" fontId="5" fillId="0" borderId="3" applyAlignment="1" pivotButton="0" quotePrefix="0" xfId="0">
      <alignment horizontal="center"/>
    </xf>
    <xf numFmtId="0" fontId="5" fillId="0" borderId="0" applyAlignment="1" pivotButton="0" quotePrefix="0" xfId="0">
      <alignment horizontal="center"/>
    </xf>
    <xf numFmtId="0" fontId="4" fillId="0" borderId="7" applyAlignment="1" pivotButton="0" quotePrefix="0" xfId="0">
      <alignment horizontal="center"/>
    </xf>
    <xf numFmtId="0" fontId="4" fillId="0" borderId="8" applyAlignment="1" pivotButton="0" quotePrefix="0" xfId="0">
      <alignment horizontal="center"/>
    </xf>
    <xf numFmtId="0" fontId="7" fillId="0" borderId="8" applyAlignment="1" applyProtection="1" pivotButton="0" quotePrefix="0" xfId="0">
      <alignment vertical="center" wrapText="1"/>
      <protection locked="1" hidden="1"/>
    </xf>
    <xf numFmtId="0" fontId="7" fillId="0" borderId="0" applyAlignment="1" applyProtection="1" pivotButton="0" quotePrefix="0" xfId="0">
      <alignment vertical="center" wrapText="1"/>
      <protection locked="1" hidden="1"/>
    </xf>
    <xf numFmtId="0" fontId="0" fillId="0" borderId="0" applyAlignment="1" applyProtection="1" pivotButton="0" quotePrefix="0" xfId="0">
      <alignment horizontal="center"/>
      <protection locked="1" hidden="1"/>
    </xf>
    <xf numFmtId="0" fontId="17" fillId="0" borderId="0" pivotButton="0" quotePrefix="1" xfId="0"/>
    <xf numFmtId="0" fontId="0" fillId="0" borderId="4" applyAlignment="1" pivotButton="0" quotePrefix="0" xfId="0">
      <alignment horizontal="left" vertical="center"/>
    </xf>
    <xf numFmtId="0" fontId="0" fillId="0" borderId="3" applyAlignment="1" pivotButton="0" quotePrefix="0" xfId="0">
      <alignment vertical="center"/>
    </xf>
    <xf numFmtId="0" fontId="0" fillId="0" borderId="0" applyAlignment="1" pivotButton="0" quotePrefix="0" xfId="0">
      <alignment vertical="center"/>
    </xf>
    <xf numFmtId="0" fontId="0" fillId="0" borderId="2" applyAlignment="1" pivotButton="0" quotePrefix="0" xfId="0">
      <alignment vertical="center"/>
    </xf>
    <xf numFmtId="0" fontId="0" fillId="0" borderId="3" applyAlignment="1" applyProtection="1" pivotButton="0" quotePrefix="0" xfId="0">
      <alignment horizontal="left" vertical="center" wrapText="1"/>
      <protection locked="1" hidden="1"/>
    </xf>
    <xf numFmtId="0" fontId="0" fillId="0" borderId="0" applyAlignment="1" applyProtection="1" pivotButton="0" quotePrefix="0" xfId="0">
      <alignment horizontal="left" vertical="center" wrapText="1"/>
      <protection locked="1" hidden="1"/>
    </xf>
    <xf numFmtId="0" fontId="0" fillId="0" borderId="3" applyAlignment="1" pivotButton="0" quotePrefix="0" xfId="0">
      <alignment horizontal="left" vertical="center" wrapText="1"/>
    </xf>
    <xf numFmtId="0" fontId="0" fillId="0" borderId="0" applyAlignment="1" pivotButton="0" quotePrefix="0" xfId="0">
      <alignment horizontal="left" vertical="center" wrapText="1"/>
    </xf>
    <xf numFmtId="0" fontId="0" fillId="0" borderId="0" applyAlignment="1" pivotButton="0" quotePrefix="0" xfId="0">
      <alignment wrapText="1"/>
    </xf>
    <xf numFmtId="0" fontId="0" fillId="0" borderId="0" applyAlignment="1" pivotButton="0" quotePrefix="0" xfId="0">
      <alignment horizontal="left" wrapText="1"/>
    </xf>
    <xf numFmtId="0" fontId="19" fillId="0" borderId="0" pivotButton="0" quotePrefix="0" xfId="0"/>
    <xf numFmtId="0" fontId="5" fillId="0" borderId="0" pivotButton="0" quotePrefix="0" xfId="0"/>
    <xf numFmtId="0" fontId="11" fillId="9" borderId="20" applyAlignment="1" pivotButton="0" quotePrefix="0" xfId="0">
      <alignment horizontal="center"/>
    </xf>
    <xf numFmtId="0" fontId="0" fillId="9" borderId="20" applyAlignment="1" pivotButton="0" quotePrefix="0" xfId="0">
      <alignment horizontal="center"/>
    </xf>
    <xf numFmtId="0" fontId="0" fillId="9" borderId="0" pivotButton="0" quotePrefix="0" xfId="0"/>
    <xf numFmtId="165" fontId="3" fillId="0" borderId="0" applyAlignment="1" pivotButton="0" quotePrefix="0" xfId="0">
      <alignment horizontal="left" vertical="center"/>
    </xf>
    <xf numFmtId="166" fontId="3" fillId="0" borderId="0" applyAlignment="1" pivotButton="0" quotePrefix="0" xfId="0">
      <alignment horizontal="left"/>
    </xf>
    <xf numFmtId="0" fontId="3" fillId="0" borderId="0" applyAlignment="1" pivotButton="0" quotePrefix="0" xfId="0">
      <alignment vertical="center"/>
    </xf>
    <xf numFmtId="0" fontId="0" fillId="8" borderId="0" applyAlignment="1" pivotButton="0" quotePrefix="0" xfId="0">
      <alignment horizontal="center"/>
    </xf>
    <xf numFmtId="0" fontId="15" fillId="0" borderId="0" applyAlignment="1" pivotButton="0" quotePrefix="0" xfId="0">
      <alignment horizontal="left" vertical="center" shrinkToFit="1"/>
    </xf>
    <xf numFmtId="0" fontId="0" fillId="0" borderId="20" applyAlignment="1" pivotButton="0" quotePrefix="0" xfId="0">
      <alignment horizontal="center" vertical="center"/>
    </xf>
    <xf numFmtId="14" fontId="0" fillId="0" borderId="20" applyAlignment="1" pivotButton="0" quotePrefix="0" xfId="0">
      <alignment horizontal="center" vertical="center"/>
    </xf>
    <xf numFmtId="0" fontId="0" fillId="0" borderId="20" applyAlignment="1" pivotButton="0" quotePrefix="0" xfId="0">
      <alignment horizontal="center" vertical="center" wrapText="1"/>
    </xf>
    <xf numFmtId="0" fontId="5" fillId="10" borderId="20" applyAlignment="1" pivotButton="0" quotePrefix="0" xfId="0">
      <alignment horizontal="center" vertical="center"/>
    </xf>
    <xf numFmtId="0" fontId="5" fillId="0" borderId="2" applyAlignment="1" pivotButton="0" quotePrefix="0" xfId="0">
      <alignment vertical="center" wrapText="1"/>
    </xf>
    <xf numFmtId="0" fontId="0" fillId="0" borderId="3" applyAlignment="1" pivotButton="0" quotePrefix="0" xfId="0">
      <alignment vertical="center" wrapText="1"/>
    </xf>
    <xf numFmtId="0" fontId="0" fillId="0" borderId="0" applyAlignment="1" pivotButton="0" quotePrefix="0" xfId="0">
      <alignment vertical="center" wrapText="1"/>
    </xf>
    <xf numFmtId="14" fontId="0" fillId="0" borderId="0" pivotButton="0" quotePrefix="0" xfId="0"/>
    <xf numFmtId="0" fontId="0" fillId="0" borderId="29" applyAlignment="1" pivotButton="0" quotePrefix="0" xfId="0">
      <alignment wrapText="1"/>
    </xf>
    <xf numFmtId="0" fontId="0" fillId="0" borderId="4" applyAlignment="1" pivotButton="0" quotePrefix="0" xfId="0">
      <alignment horizontal="left" vertical="center" wrapText="1"/>
    </xf>
    <xf numFmtId="0" fontId="0" fillId="0" borderId="1" applyAlignment="1" pivotButton="0" quotePrefix="0" xfId="0">
      <alignment horizontal="left" vertical="center" wrapText="1"/>
    </xf>
    <xf numFmtId="0" fontId="14" fillId="0" borderId="8" pivotButton="0" quotePrefix="0" xfId="0"/>
    <xf numFmtId="0" fontId="0" fillId="0" borderId="3" applyAlignment="1" pivotButton="0" quotePrefix="0" xfId="0">
      <alignment horizontal="left" wrapText="1"/>
    </xf>
    <xf numFmtId="0" fontId="0" fillId="0" borderId="3" applyAlignment="1" pivotButton="0" quotePrefix="0" xfId="0">
      <alignment wrapText="1"/>
    </xf>
    <xf numFmtId="0" fontId="0" fillId="0" borderId="4" applyAlignment="1" pivotButton="0" quotePrefix="0" xfId="0">
      <alignment wrapText="1"/>
    </xf>
    <xf numFmtId="0" fontId="0" fillId="0" borderId="1" applyAlignment="1" pivotButton="0" quotePrefix="0" xfId="0">
      <alignment wrapText="1"/>
    </xf>
    <xf numFmtId="0" fontId="21" fillId="0" borderId="0" applyAlignment="1" pivotButton="0" quotePrefix="0" xfId="0">
      <alignment horizontal="center"/>
    </xf>
    <xf numFmtId="0" fontId="0" fillId="0" borderId="3" applyAlignment="1" pivotButton="0" quotePrefix="0" xfId="0">
      <alignment vertical="top" wrapText="1"/>
    </xf>
    <xf numFmtId="0" fontId="0" fillId="0" borderId="0" applyAlignment="1" pivotButton="0" quotePrefix="0" xfId="0">
      <alignment vertical="top" wrapText="1"/>
    </xf>
    <xf numFmtId="0" fontId="0" fillId="0" borderId="30" pivotButton="0" quotePrefix="0" xfId="0"/>
    <xf numFmtId="0" fontId="0" fillId="0" borderId="31" applyAlignment="1" pivotButton="0" quotePrefix="0" xfId="0">
      <alignment horizontal="center" vertical="center" wrapText="1"/>
    </xf>
    <xf numFmtId="0" fontId="0" fillId="0" borderId="3" applyAlignment="1" applyProtection="1" pivotButton="0" quotePrefix="0" xfId="0">
      <alignment vertical="center" wrapText="1"/>
      <protection locked="1" hidden="1"/>
    </xf>
    <xf numFmtId="0" fontId="0" fillId="0" borderId="0" applyAlignment="1" applyProtection="1" pivotButton="0" quotePrefix="0" xfId="0">
      <alignment vertical="center" wrapText="1"/>
      <protection locked="1" hidden="1"/>
    </xf>
    <xf numFmtId="0" fontId="0" fillId="0" borderId="1" applyAlignment="1" pivotButton="0" quotePrefix="0" xfId="0">
      <alignment horizontal="left"/>
    </xf>
    <xf numFmtId="0" fontId="0" fillId="0" borderId="5" applyAlignment="1" pivotButton="0" quotePrefix="0" xfId="0">
      <alignment horizontal="left"/>
    </xf>
    <xf numFmtId="0" fontId="5" fillId="6" borderId="0" applyAlignment="1" pivotButton="0" quotePrefix="0" xfId="0">
      <alignment horizontal="center" vertical="center"/>
    </xf>
    <xf numFmtId="0" fontId="3" fillId="0" borderId="13" applyAlignment="1" applyProtection="1" pivotButton="0" quotePrefix="0" xfId="0">
      <alignment horizontal="center"/>
      <protection locked="0" hidden="0"/>
    </xf>
    <xf numFmtId="0" fontId="3" fillId="0" borderId="14" applyAlignment="1" applyProtection="1" pivotButton="0" quotePrefix="0" xfId="0">
      <alignment horizontal="center"/>
      <protection locked="0" hidden="0"/>
    </xf>
    <xf numFmtId="0" fontId="3" fillId="0" borderId="15" applyAlignment="1" applyProtection="1" pivotButton="0" quotePrefix="0" xfId="0">
      <alignment horizontal="center"/>
      <protection locked="0" hidden="0"/>
    </xf>
    <xf numFmtId="0" fontId="3" fillId="0" borderId="16" applyAlignment="1" applyProtection="1" pivotButton="0" quotePrefix="0" xfId="0">
      <alignment horizontal="center" vertical="center"/>
      <protection locked="0" hidden="0"/>
    </xf>
    <xf numFmtId="0" fontId="3" fillId="0" borderId="17" applyAlignment="1" applyProtection="1" pivotButton="0" quotePrefix="0" xfId="0">
      <alignment horizontal="center" vertical="center"/>
      <protection locked="0" hidden="0"/>
    </xf>
    <xf numFmtId="0" fontId="0" fillId="0" borderId="0" applyAlignment="1" pivotButton="0" quotePrefix="0" xfId="0">
      <alignment horizontal="left"/>
    </xf>
    <xf numFmtId="0" fontId="0" fillId="0" borderId="26" applyAlignment="1" pivotButton="0" quotePrefix="0" xfId="0">
      <alignment horizontal="left"/>
    </xf>
    <xf numFmtId="0" fontId="0" fillId="0" borderId="3" applyAlignment="1" applyProtection="1" pivotButton="0" quotePrefix="0" xfId="0">
      <alignment horizontal="left"/>
      <protection locked="1" hidden="1"/>
    </xf>
    <xf numFmtId="0" fontId="0" fillId="0" borderId="0" applyAlignment="1" applyProtection="1" pivotButton="0" quotePrefix="0" xfId="0">
      <alignment horizontal="left"/>
      <protection locked="1" hidden="1"/>
    </xf>
    <xf numFmtId="0" fontId="13" fillId="0" borderId="13" applyAlignment="1" applyProtection="1" pivotButton="0" quotePrefix="0" xfId="0">
      <alignment horizontal="center"/>
      <protection locked="0" hidden="0"/>
    </xf>
    <xf numFmtId="0" fontId="13" fillId="0" borderId="14" applyAlignment="1" applyProtection="1" pivotButton="0" quotePrefix="0" xfId="0">
      <alignment horizontal="center"/>
      <protection locked="0" hidden="0"/>
    </xf>
    <xf numFmtId="0" fontId="13" fillId="0" borderId="15" applyAlignment="1" applyProtection="1" pivotButton="0" quotePrefix="0" xfId="0">
      <alignment horizontal="center"/>
      <protection locked="0" hidden="0"/>
    </xf>
    <xf numFmtId="0" fontId="4" fillId="2" borderId="10" applyAlignment="1" pivotButton="0" quotePrefix="0" xfId="0">
      <alignment horizontal="center"/>
    </xf>
    <xf numFmtId="0" fontId="4" fillId="2" borderId="11" applyAlignment="1" pivotButton="0" quotePrefix="0" xfId="0">
      <alignment horizontal="center"/>
    </xf>
    <xf numFmtId="0" fontId="4" fillId="2" borderId="6" applyAlignment="1" pivotButton="0" quotePrefix="0" xfId="0">
      <alignment horizontal="center"/>
    </xf>
    <xf numFmtId="0" fontId="3" fillId="0" borderId="13" applyAlignment="1" applyProtection="1" pivotButton="0" quotePrefix="0" xfId="0">
      <alignment horizontal="left" vertical="center"/>
      <protection locked="0" hidden="0"/>
    </xf>
    <xf numFmtId="0" fontId="3" fillId="0" borderId="14" applyAlignment="1" applyProtection="1" pivotButton="0" quotePrefix="0" xfId="0">
      <alignment horizontal="left" vertical="center"/>
      <protection locked="0" hidden="0"/>
    </xf>
    <xf numFmtId="0" fontId="3" fillId="0" borderId="15" applyAlignment="1" applyProtection="1" pivotButton="0" quotePrefix="0" xfId="0">
      <alignment horizontal="left" vertical="center"/>
      <protection locked="0" hidden="0"/>
    </xf>
    <xf numFmtId="0" fontId="0" fillId="0" borderId="3" applyAlignment="1" pivotButton="0" quotePrefix="0" xfId="0">
      <alignment horizontal="left" vertical="center" wrapText="1"/>
    </xf>
    <xf numFmtId="0" fontId="0" fillId="0" borderId="0" applyAlignment="1" pivotButton="0" quotePrefix="0" xfId="0">
      <alignment horizontal="left" vertical="center" wrapText="1"/>
    </xf>
    <xf numFmtId="0" fontId="0" fillId="0" borderId="3" applyAlignment="1" pivotButton="0" quotePrefix="0" xfId="0">
      <alignment horizontal="left" wrapText="1"/>
    </xf>
    <xf numFmtId="0" fontId="0" fillId="0" borderId="0" applyAlignment="1" pivotButton="0" quotePrefix="0" xfId="0">
      <alignment horizontal="left" wrapText="1"/>
    </xf>
    <xf numFmtId="0" fontId="3" fillId="0" borderId="18" applyAlignment="1" applyProtection="1" pivotButton="0" quotePrefix="0" xfId="0">
      <alignment horizontal="center" vertical="center"/>
      <protection locked="0" hidden="0"/>
    </xf>
    <xf numFmtId="0" fontId="0" fillId="5" borderId="0" applyAlignment="1" pivotButton="0" quotePrefix="0" xfId="0">
      <alignment horizontal="left"/>
    </xf>
    <xf numFmtId="0" fontId="4" fillId="2" borderId="4" applyAlignment="1" pivotButton="0" quotePrefix="0" xfId="0">
      <alignment horizontal="center"/>
    </xf>
    <xf numFmtId="0" fontId="4" fillId="2" borderId="1" applyAlignment="1" pivotButton="0" quotePrefix="0" xfId="0">
      <alignment horizontal="center"/>
    </xf>
    <xf numFmtId="0" fontId="3" fillId="3" borderId="16" applyAlignment="1" applyProtection="1" pivotButton="0" quotePrefix="0" xfId="0">
      <alignment horizontal="center"/>
      <protection locked="1" hidden="1"/>
    </xf>
    <xf numFmtId="0" fontId="3" fillId="3" borderId="18" applyAlignment="1" applyProtection="1" pivotButton="0" quotePrefix="0" xfId="0">
      <alignment horizontal="center"/>
      <protection locked="1" hidden="1"/>
    </xf>
    <xf numFmtId="0" fontId="3" fillId="0" borderId="13" applyAlignment="1" applyProtection="1" pivotButton="0" quotePrefix="0" xfId="0">
      <alignment horizontal="center" shrinkToFit="1"/>
      <protection locked="0" hidden="0"/>
    </xf>
    <xf numFmtId="0" fontId="3" fillId="0" borderId="14" applyAlignment="1" applyProtection="1" pivotButton="0" quotePrefix="0" xfId="0">
      <alignment horizontal="center" shrinkToFit="1"/>
      <protection locked="0" hidden="0"/>
    </xf>
    <xf numFmtId="0" fontId="3" fillId="0" borderId="15" applyAlignment="1" applyProtection="1" pivotButton="0" quotePrefix="0" xfId="0">
      <alignment horizontal="center" shrinkToFit="1"/>
      <protection locked="0" hidden="0"/>
    </xf>
    <xf numFmtId="0" fontId="0" fillId="0" borderId="13" applyAlignment="1" applyProtection="1" pivotButton="0" quotePrefix="0" xfId="0">
      <alignment horizontal="center"/>
      <protection locked="0" hidden="0"/>
    </xf>
    <xf numFmtId="0" fontId="0" fillId="0" borderId="15" applyAlignment="1" applyProtection="1" pivotButton="0" quotePrefix="0" xfId="0">
      <alignment horizontal="center"/>
      <protection locked="0" hidden="0"/>
    </xf>
    <xf numFmtId="0" fontId="0" fillId="0" borderId="0" applyAlignment="1" pivotButton="0" quotePrefix="0" xfId="0">
      <alignment horizontal="center"/>
    </xf>
    <xf numFmtId="0" fontId="0" fillId="0" borderId="12" applyAlignment="1" pivotButton="0" quotePrefix="0" xfId="0">
      <alignment horizontal="center"/>
    </xf>
    <xf numFmtId="0" fontId="0" fillId="0" borderId="14" applyAlignment="1" applyProtection="1" pivotButton="0" quotePrefix="0" xfId="0">
      <alignment horizontal="center"/>
      <protection locked="0" hidden="0"/>
    </xf>
    <xf numFmtId="0" fontId="9" fillId="0" borderId="32" applyAlignment="1" pivotButton="0" quotePrefix="0" xfId="0">
      <alignment horizontal="center" wrapText="1"/>
    </xf>
    <xf numFmtId="0" fontId="9" fillId="0" borderId="33" applyAlignment="1" pivotButton="0" quotePrefix="0" xfId="0">
      <alignment horizontal="center" wrapText="1"/>
    </xf>
    <xf numFmtId="0" fontId="9" fillId="0" borderId="34" applyAlignment="1" pivotButton="0" quotePrefix="0" xfId="0">
      <alignment horizontal="center" wrapText="1"/>
    </xf>
    <xf numFmtId="0" fontId="9" fillId="0" borderId="35" applyAlignment="1" pivotButton="0" quotePrefix="0" xfId="0">
      <alignment horizontal="center" wrapText="1"/>
    </xf>
    <xf numFmtId="0" fontId="9" fillId="0" borderId="0" applyAlignment="1" pivotButton="0" quotePrefix="0" xfId="0">
      <alignment horizontal="center" wrapText="1"/>
    </xf>
    <xf numFmtId="0" fontId="9" fillId="0" borderId="36" applyAlignment="1" pivotButton="0" quotePrefix="0" xfId="0">
      <alignment horizontal="center" wrapText="1"/>
    </xf>
    <xf numFmtId="0" fontId="9" fillId="0" borderId="37" applyAlignment="1" pivotButton="0" quotePrefix="0" xfId="0">
      <alignment horizontal="center" wrapText="1"/>
    </xf>
    <xf numFmtId="0" fontId="9" fillId="0" borderId="38" applyAlignment="1" pivotButton="0" quotePrefix="0" xfId="0">
      <alignment horizontal="center" wrapText="1"/>
    </xf>
    <xf numFmtId="0" fontId="9" fillId="0" borderId="39" applyAlignment="1" pivotButton="0" quotePrefix="0" xfId="0">
      <alignment horizontal="center" wrapText="1"/>
    </xf>
    <xf numFmtId="0" fontId="0" fillId="0" borderId="0" applyAlignment="1" pivotButton="0" quotePrefix="0" xfId="0">
      <alignment horizontal="right"/>
    </xf>
    <xf numFmtId="0" fontId="3" fillId="0" borderId="13" applyAlignment="1" applyProtection="1" pivotButton="0" quotePrefix="0" xfId="0">
      <alignment horizontal="left"/>
      <protection locked="0" hidden="0"/>
    </xf>
    <xf numFmtId="0" fontId="3" fillId="0" borderId="14" applyAlignment="1" applyProtection="1" pivotButton="0" quotePrefix="0" xfId="0">
      <alignment horizontal="left"/>
      <protection locked="0" hidden="0"/>
    </xf>
    <xf numFmtId="0" fontId="3" fillId="0" borderId="15" applyAlignment="1" applyProtection="1" pivotButton="0" quotePrefix="0" xfId="0">
      <alignment horizontal="left"/>
      <protection locked="0" hidden="0"/>
    </xf>
    <xf numFmtId="165" fontId="3" fillId="0" borderId="13" applyAlignment="1" applyProtection="1" pivotButton="0" quotePrefix="0" xfId="0">
      <alignment horizontal="left" vertical="center"/>
      <protection locked="0" hidden="0"/>
    </xf>
    <xf numFmtId="165" fontId="3" fillId="0" borderId="14" applyAlignment="1" applyProtection="1" pivotButton="0" quotePrefix="0" xfId="0">
      <alignment horizontal="left" vertical="center"/>
      <protection locked="0" hidden="0"/>
    </xf>
    <xf numFmtId="165" fontId="3" fillId="0" borderId="15" applyAlignment="1" applyProtection="1" pivotButton="0" quotePrefix="0" xfId="0">
      <alignment horizontal="left" vertical="center"/>
      <protection locked="0" hidden="0"/>
    </xf>
    <xf numFmtId="0" fontId="0" fillId="0" borderId="3" applyAlignment="1" pivotButton="0" quotePrefix="0" xfId="0">
      <alignment horizontal="right" vertical="center" wrapText="1"/>
    </xf>
    <xf numFmtId="0" fontId="0" fillId="0" borderId="0" applyAlignment="1" pivotButton="0" quotePrefix="0" xfId="0">
      <alignment horizontal="right" vertical="center" wrapText="1"/>
    </xf>
    <xf numFmtId="0" fontId="0" fillId="0" borderId="2" applyAlignment="1" pivotButton="0" quotePrefix="0" xfId="0">
      <alignment horizontal="right" vertical="center" wrapText="1"/>
    </xf>
    <xf numFmtId="0" fontId="3" fillId="0" borderId="16" applyAlignment="1" applyProtection="1" pivotButton="0" quotePrefix="0" xfId="0">
      <alignment horizontal="center"/>
      <protection locked="0" hidden="0"/>
    </xf>
    <xf numFmtId="0" fontId="3" fillId="0" borderId="17" applyAlignment="1" applyProtection="1" pivotButton="0" quotePrefix="0" xfId="0">
      <alignment horizontal="center"/>
      <protection locked="0" hidden="0"/>
    </xf>
    <xf numFmtId="0" fontId="3" fillId="0" borderId="13" applyProtection="1" pivotButton="0" quotePrefix="0" xfId="0">
      <protection locked="0" hidden="0"/>
    </xf>
    <xf numFmtId="0" fontId="3" fillId="0" borderId="14" applyProtection="1" pivotButton="0" quotePrefix="0" xfId="0">
      <protection locked="0" hidden="0"/>
    </xf>
    <xf numFmtId="0" fontId="3" fillId="0" borderId="15" applyProtection="1" pivotButton="0" quotePrefix="0" xfId="0">
      <protection locked="0" hidden="0"/>
    </xf>
    <xf numFmtId="166" fontId="3" fillId="0" borderId="13" applyAlignment="1" applyProtection="1" pivotButton="0" quotePrefix="0" xfId="0">
      <alignment horizontal="left"/>
      <protection locked="0" hidden="0"/>
    </xf>
    <xf numFmtId="166" fontId="3" fillId="0" borderId="14" applyAlignment="1" applyProtection="1" pivotButton="0" quotePrefix="0" xfId="0">
      <alignment horizontal="left"/>
      <protection locked="0" hidden="0"/>
    </xf>
    <xf numFmtId="166" fontId="3" fillId="0" borderId="15" applyAlignment="1" applyProtection="1" pivotButton="0" quotePrefix="0" xfId="0">
      <alignment horizontal="left"/>
      <protection locked="0" hidden="0"/>
    </xf>
    <xf numFmtId="0" fontId="0" fillId="0" borderId="3"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0" applyAlignment="1" applyProtection="1" pivotButton="0" quotePrefix="0" xfId="0">
      <alignment horizontal="left" vertical="center" wrapText="1"/>
      <protection locked="1" hidden="1"/>
    </xf>
    <xf numFmtId="167" fontId="3" fillId="0" borderId="13" applyAlignment="1" applyProtection="1" pivotButton="0" quotePrefix="0" xfId="0">
      <alignment horizontal="center" vertical="center"/>
      <protection locked="0" hidden="0"/>
    </xf>
    <xf numFmtId="167" fontId="3" fillId="0" borderId="14" applyAlignment="1" applyProtection="1" pivotButton="0" quotePrefix="0" xfId="0">
      <alignment horizontal="center" vertical="center"/>
      <protection locked="0" hidden="0"/>
    </xf>
    <xf numFmtId="167" fontId="3" fillId="0" borderId="15" applyAlignment="1" applyProtection="1" pivotButton="0" quotePrefix="0" xfId="0">
      <alignment horizontal="center" vertical="center"/>
      <protection locked="0" hidden="0"/>
    </xf>
    <xf numFmtId="164" fontId="3" fillId="0" borderId="13" applyAlignment="1" applyProtection="1" pivotButton="0" quotePrefix="0" xfId="0">
      <alignment horizontal="left"/>
      <protection locked="0" hidden="0"/>
    </xf>
    <xf numFmtId="164" fontId="3" fillId="0" borderId="14" applyAlignment="1" applyProtection="1" pivotButton="0" quotePrefix="0" xfId="0">
      <alignment horizontal="left"/>
      <protection locked="0" hidden="0"/>
    </xf>
    <xf numFmtId="164" fontId="3" fillId="0" borderId="15" applyAlignment="1" applyProtection="1" pivotButton="0" quotePrefix="0" xfId="0">
      <alignment horizontal="left"/>
      <protection locked="0" hidden="0"/>
    </xf>
    <xf numFmtId="0" fontId="0" fillId="0" borderId="12" applyAlignment="1" pivotButton="0" quotePrefix="0" xfId="0">
      <alignment horizontal="right"/>
    </xf>
    <xf numFmtId="0" fontId="3" fillId="0" borderId="13" applyAlignment="1" applyProtection="1" pivotButton="0" quotePrefix="0" xfId="0">
      <alignment horizontal="center" vertical="center"/>
      <protection locked="0" hidden="0"/>
    </xf>
    <xf numFmtId="0" fontId="3" fillId="0" borderId="14" applyAlignment="1" applyProtection="1" pivotButton="0" quotePrefix="0" xfId="0">
      <alignment horizontal="center" vertical="center"/>
      <protection locked="0" hidden="0"/>
    </xf>
    <xf numFmtId="0" fontId="3" fillId="0" borderId="15" applyAlignment="1" applyProtection="1" pivotButton="0" quotePrefix="0" xfId="0">
      <alignment horizontal="center" vertical="center"/>
      <protection locked="0" hidden="0"/>
    </xf>
    <xf numFmtId="0" fontId="0" fillId="0" borderId="10" applyAlignment="1" pivotButton="0" quotePrefix="0" xfId="0">
      <alignment horizontal="left" vertical="center" wrapText="1"/>
    </xf>
    <xf numFmtId="0" fontId="0" fillId="0" borderId="11" applyAlignment="1" pivotButton="0" quotePrefix="0" xfId="0">
      <alignment horizontal="left" vertical="center" wrapText="1"/>
    </xf>
    <xf numFmtId="0" fontId="0" fillId="0" borderId="4" applyAlignment="1" pivotButton="0" quotePrefix="0" xfId="0">
      <alignment horizontal="left" vertical="center" wrapText="1"/>
    </xf>
    <xf numFmtId="0" fontId="0" fillId="0" borderId="1" applyAlignment="1" pivotButton="0" quotePrefix="0" xfId="0">
      <alignment horizontal="left" vertical="center" wrapText="1"/>
    </xf>
    <xf numFmtId="0" fontId="0" fillId="0" borderId="5" applyAlignment="1" pivotButton="0" quotePrefix="0" xfId="0">
      <alignment horizontal="left" vertical="center" wrapText="1"/>
    </xf>
    <xf numFmtId="0" fontId="0" fillId="0" borderId="7" applyAlignment="1" pivotButton="0" quotePrefix="0" xfId="0">
      <alignment horizontal="left" vertical="center" wrapText="1"/>
    </xf>
    <xf numFmtId="0" fontId="0" fillId="0" borderId="8" applyAlignment="1" pivotButton="0" quotePrefix="0" xfId="0">
      <alignment horizontal="left" vertical="center" wrapText="1"/>
    </xf>
    <xf numFmtId="0" fontId="0" fillId="0" borderId="9" applyAlignment="1" pivotButton="0" quotePrefix="0" xfId="0">
      <alignment horizontal="left" vertical="center" wrapText="1"/>
    </xf>
    <xf numFmtId="0" fontId="15" fillId="0" borderId="13" applyAlignment="1" applyProtection="1" pivotButton="0" quotePrefix="0" xfId="0">
      <alignment horizontal="left" vertical="center" shrinkToFit="1"/>
      <protection locked="0" hidden="0"/>
    </xf>
    <xf numFmtId="0" fontId="15" fillId="0" borderId="14" applyAlignment="1" applyProtection="1" pivotButton="0" quotePrefix="0" xfId="0">
      <alignment horizontal="left" vertical="center" shrinkToFit="1"/>
      <protection locked="0" hidden="0"/>
    </xf>
    <xf numFmtId="0" fontId="15" fillId="0" borderId="13" applyAlignment="1" applyProtection="1" pivotButton="0" quotePrefix="0" xfId="0">
      <alignment horizontal="left"/>
      <protection locked="0" hidden="0"/>
    </xf>
    <xf numFmtId="0" fontId="15" fillId="0" borderId="14" applyAlignment="1" applyProtection="1" pivotButton="0" quotePrefix="0" xfId="0">
      <alignment horizontal="left"/>
      <protection locked="0" hidden="0"/>
    </xf>
    <xf numFmtId="0" fontId="15" fillId="0" borderId="15" applyAlignment="1" applyProtection="1" pivotButton="0" quotePrefix="0" xfId="0">
      <alignment horizontal="left"/>
      <protection locked="0" hidden="0"/>
    </xf>
    <xf numFmtId="0" fontId="3" fillId="0" borderId="23" applyAlignment="1" applyProtection="1" pivotButton="0" quotePrefix="0" xfId="0">
      <alignment horizontal="left" vertical="center"/>
      <protection locked="0" hidden="0"/>
    </xf>
    <xf numFmtId="0" fontId="3" fillId="0" borderId="24" applyAlignment="1" applyProtection="1" pivotButton="0" quotePrefix="0" xfId="0">
      <alignment horizontal="left" vertical="center"/>
      <protection locked="0" hidden="0"/>
    </xf>
    <xf numFmtId="0" fontId="3" fillId="0" borderId="25" applyAlignment="1" applyProtection="1" pivotButton="0" quotePrefix="0" xfId="0">
      <alignment horizontal="left" vertical="center"/>
      <protection locked="0" hidden="0"/>
    </xf>
    <xf numFmtId="0" fontId="3" fillId="0" borderId="14" applyAlignment="1" pivotButton="0" quotePrefix="0" xfId="0">
      <alignment horizontal="left" vertical="center"/>
    </xf>
    <xf numFmtId="0" fontId="3" fillId="0" borderId="15" applyAlignment="1" pivotButton="0" quotePrefix="0" xfId="0">
      <alignment horizontal="left" vertical="center"/>
    </xf>
    <xf numFmtId="0" fontId="5" fillId="0" borderId="4" applyAlignment="1" pivotButton="0" quotePrefix="0" xfId="0">
      <alignment horizontal="center" wrapText="1"/>
    </xf>
    <xf numFmtId="0" fontId="5" fillId="0" borderId="1" applyAlignment="1" pivotButton="0" quotePrefix="0" xfId="0">
      <alignment horizontal="center" wrapText="1"/>
    </xf>
    <xf numFmtId="0" fontId="0" fillId="0" borderId="3" applyAlignment="1" pivotButton="0" quotePrefix="0" xfId="0">
      <alignment horizontal="left" vertical="center"/>
    </xf>
    <xf numFmtId="0" fontId="0" fillId="0" borderId="0" applyAlignment="1" pivotButton="0" quotePrefix="0" xfId="0">
      <alignment horizontal="left" vertical="center"/>
    </xf>
    <xf numFmtId="0" fontId="15" fillId="0" borderId="15" applyAlignment="1" applyProtection="1" pivotButton="0" quotePrefix="0" xfId="0">
      <alignment horizontal="left" vertical="center" shrinkToFit="1"/>
      <protection locked="0" hidden="0"/>
    </xf>
    <xf numFmtId="0" fontId="9" fillId="0" borderId="0" applyAlignment="1" pivotButton="0" quotePrefix="0" xfId="0">
      <alignment horizontal="center" vertical="center"/>
    </xf>
    <xf numFmtId="0" fontId="4" fillId="2" borderId="20" applyAlignment="1" pivotButton="0" quotePrefix="0" xfId="0">
      <alignment horizontal="center"/>
    </xf>
    <xf numFmtId="0" fontId="0" fillId="0" borderId="1" applyAlignment="1" pivotButton="0" quotePrefix="0" xfId="0">
      <alignment horizontal="center" vertical="top"/>
    </xf>
    <xf numFmtId="0" fontId="0" fillId="0" borderId="27" applyAlignment="1" pivotButton="0" quotePrefix="0" xfId="0">
      <alignment horizontal="left" vertical="top"/>
    </xf>
    <xf numFmtId="0" fontId="0" fillId="0" borderId="3" applyAlignment="1" pivotButton="0" quotePrefix="0" xfId="0">
      <alignment horizontal="left" vertical="top" wrapText="1"/>
    </xf>
    <xf numFmtId="0" fontId="0" fillId="0" borderId="0" applyAlignment="1" pivotButton="0" quotePrefix="0" xfId="0">
      <alignment horizontal="left" vertical="top" wrapText="1"/>
    </xf>
    <xf numFmtId="0" fontId="0" fillId="0" borderId="11" applyAlignment="1" pivotButton="0" quotePrefix="0" xfId="0">
      <alignment horizontal="left"/>
    </xf>
    <xf numFmtId="0" fontId="0" fillId="0" borderId="6" applyAlignment="1" pivotButton="0" quotePrefix="0" xfId="0">
      <alignment horizontal="left"/>
    </xf>
    <xf numFmtId="0" fontId="5" fillId="0" borderId="3" applyAlignment="1" pivotButton="0" quotePrefix="0" xfId="0">
      <alignment horizontal="left" vertical="center" wrapText="1"/>
    </xf>
    <xf numFmtId="0" fontId="5" fillId="0" borderId="0" applyAlignment="1" pivotButton="0" quotePrefix="0" xfId="0">
      <alignment horizontal="left" vertical="center" wrapText="1"/>
    </xf>
    <xf numFmtId="0" fontId="0" fillId="0" borderId="21" applyAlignment="1" applyProtection="1" pivotButton="0" quotePrefix="0" xfId="0">
      <alignment horizontal="center"/>
      <protection locked="0" hidden="0"/>
    </xf>
    <xf numFmtId="0" fontId="0" fillId="0" borderId="22" applyAlignment="1" applyProtection="1" pivotButton="0" quotePrefix="0" xfId="0">
      <alignment horizontal="center"/>
      <protection locked="0" hidden="0"/>
    </xf>
    <xf numFmtId="0" fontId="0" fillId="0" borderId="28" applyAlignment="1" applyProtection="1" pivotButton="0" quotePrefix="0" xfId="0">
      <alignment horizontal="center"/>
      <protection locked="0" hidden="0"/>
    </xf>
    <xf numFmtId="0" fontId="7" fillId="0" borderId="8" applyAlignment="1" applyProtection="1" pivotButton="0" quotePrefix="0" xfId="0">
      <alignment horizontal="center" vertical="center" wrapText="1"/>
      <protection locked="1" hidden="1"/>
    </xf>
    <xf numFmtId="0" fontId="7" fillId="0" borderId="0" applyAlignment="1" applyProtection="1" pivotButton="0" quotePrefix="0" xfId="0">
      <alignment horizontal="center" vertical="center" wrapText="1"/>
      <protection locked="1" hidden="1"/>
    </xf>
    <xf numFmtId="0" fontId="0" fillId="0" borderId="7" applyAlignment="1" pivotButton="0" quotePrefix="0" xfId="0">
      <alignment horizontal="center"/>
    </xf>
    <xf numFmtId="0" fontId="0" fillId="0" borderId="8" applyAlignment="1" pivotButton="0" quotePrefix="0" xfId="0">
      <alignment horizontal="center"/>
    </xf>
    <xf numFmtId="0" fontId="0" fillId="0" borderId="9" applyAlignment="1" pivotButton="0" quotePrefix="0" xfId="0">
      <alignment horizontal="center"/>
    </xf>
    <xf numFmtId="0" fontId="0" fillId="0" borderId="4" applyAlignment="1" pivotButton="0" quotePrefix="0" xfId="0">
      <alignment horizontal="center"/>
    </xf>
    <xf numFmtId="0" fontId="0" fillId="0" borderId="1" applyAlignment="1" pivotButton="0" quotePrefix="0" xfId="0">
      <alignment horizontal="center"/>
    </xf>
    <xf numFmtId="0" fontId="0" fillId="0" borderId="5" applyAlignment="1" pivotButton="0" quotePrefix="0" xfId="0">
      <alignment horizontal="center"/>
    </xf>
    <xf numFmtId="0" fontId="8" fillId="0" borderId="1" applyAlignment="1" pivotButton="0" quotePrefix="0" xfId="0">
      <alignment horizontal="center" vertical="center"/>
    </xf>
    <xf numFmtId="0" fontId="3" fillId="0" borderId="16" applyAlignment="1" applyProtection="1" pivotButton="0" quotePrefix="0" xfId="0">
      <alignment horizontal="left"/>
      <protection locked="0" hidden="0"/>
    </xf>
    <xf numFmtId="0" fontId="3" fillId="0" borderId="18" applyAlignment="1" applyProtection="1" pivotButton="0" quotePrefix="0" xfId="0">
      <alignment horizontal="left"/>
      <protection locked="0" hidden="0"/>
    </xf>
    <xf numFmtId="0" fontId="3" fillId="0" borderId="17" applyAlignment="1" applyProtection="1" pivotButton="0" quotePrefix="0" xfId="0">
      <alignment horizontal="left"/>
      <protection locked="0" hidden="0"/>
    </xf>
    <xf numFmtId="0" fontId="3" fillId="4" borderId="13" applyAlignment="1" applyProtection="1" pivotButton="0" quotePrefix="0" xfId="0">
      <alignment horizontal="center" vertical="center"/>
      <protection locked="0" hidden="0"/>
    </xf>
    <xf numFmtId="0" fontId="3" fillId="4" borderId="14" applyAlignment="1" applyProtection="1" pivotButton="0" quotePrefix="0" xfId="0">
      <alignment horizontal="center" vertical="center"/>
      <protection locked="0" hidden="0"/>
    </xf>
    <xf numFmtId="0" fontId="3" fillId="4" borderId="15" applyAlignment="1" applyProtection="1" pivotButton="0" quotePrefix="0" xfId="0">
      <alignment horizontal="center" vertical="center"/>
      <protection locked="0" hidden="0"/>
    </xf>
    <xf numFmtId="0" fontId="3" fillId="4" borderId="16" applyAlignment="1" applyProtection="1" pivotButton="0" quotePrefix="0" xfId="0">
      <alignment horizontal="center"/>
      <protection locked="0" hidden="0"/>
    </xf>
    <xf numFmtId="0" fontId="3" fillId="4" borderId="17" applyAlignment="1" applyProtection="1" pivotButton="0" quotePrefix="0" xfId="0">
      <alignment horizontal="center"/>
      <protection locked="0" hidden="0"/>
    </xf>
    <xf numFmtId="0" fontId="0" fillId="0" borderId="19" applyAlignment="1" pivotButton="0" quotePrefix="0" xfId="0">
      <alignment horizontal="right"/>
    </xf>
    <xf numFmtId="0" fontId="7" fillId="0" borderId="0" applyAlignment="1" applyProtection="1" pivotButton="0" quotePrefix="0" xfId="0">
      <alignment horizontal="center" vertical="center" shrinkToFit="1"/>
      <protection locked="1" hidden="1"/>
    </xf>
    <xf numFmtId="0" fontId="0" fillId="0" borderId="3" applyAlignment="1" applyProtection="1" pivotButton="0" quotePrefix="0" xfId="0">
      <alignment horizontal="left" vertical="center" wrapText="1"/>
      <protection locked="1" hidden="1"/>
    </xf>
    <xf numFmtId="0" fontId="8" fillId="0" borderId="4" applyAlignment="1" pivotButton="0" quotePrefix="0" xfId="0">
      <alignment horizontal="center" vertical="center"/>
    </xf>
    <xf numFmtId="0" fontId="0" fillId="0" borderId="10" applyAlignment="1" applyProtection="1" pivotButton="0" quotePrefix="0" xfId="0">
      <alignment horizontal="center" vertical="center"/>
      <protection locked="0" hidden="0"/>
    </xf>
    <xf numFmtId="0" fontId="0" fillId="0" borderId="11" applyAlignment="1" applyProtection="1" pivotButton="0" quotePrefix="0" xfId="0">
      <alignment horizontal="center" vertical="center"/>
      <protection locked="0" hidden="0"/>
    </xf>
    <xf numFmtId="0" fontId="0" fillId="0" borderId="6" applyAlignment="1" applyProtection="1" pivotButton="0" quotePrefix="0" xfId="0">
      <alignment horizontal="center" vertical="center"/>
      <protection locked="0" hidden="0"/>
    </xf>
    <xf numFmtId="0" fontId="0" fillId="0" borderId="10"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0" fontId="0" fillId="0" borderId="6" applyAlignment="1" applyProtection="1" pivotButton="0" quotePrefix="0" xfId="0">
      <alignment horizontal="center" vertical="center" wrapText="1"/>
      <protection locked="0" hidden="0"/>
    </xf>
    <xf numFmtId="0" fontId="0" fillId="0" borderId="0" applyAlignment="1" pivotButton="0" quotePrefix="0" xfId="0">
      <alignment wrapText="1"/>
    </xf>
    <xf numFmtId="0" fontId="0" fillId="0" borderId="11" applyAlignment="1" pivotButton="0" quotePrefix="0" xfId="0">
      <alignment horizontal="center"/>
    </xf>
    <xf numFmtId="0" fontId="0" fillId="0" borderId="10" applyAlignment="1" pivotButton="0" quotePrefix="0" xfId="0">
      <alignment horizontal="center"/>
    </xf>
    <xf numFmtId="0" fontId="0" fillId="7" borderId="11" applyAlignment="1" pivotButton="0" quotePrefix="0" xfId="0">
      <alignment horizontal="center"/>
    </xf>
    <xf numFmtId="0" fontId="0" fillId="7" borderId="10" applyAlignment="1" pivotButton="0" quotePrefix="0" xfId="0">
      <alignment horizontal="center"/>
    </xf>
    <xf numFmtId="0" fontId="7" fillId="0" borderId="20" applyAlignment="1" pivotButton="0" quotePrefix="0" xfId="0">
      <alignment horizontal="center"/>
    </xf>
    <xf numFmtId="0" fontId="7" fillId="0" borderId="20" applyAlignment="1" pivotButton="0" quotePrefix="0" xfId="0">
      <alignment horizontal="center" vertical="center"/>
    </xf>
    <xf numFmtId="0" fontId="10" fillId="0" borderId="20" applyAlignment="1" pivotButton="0" quotePrefix="0" xfId="0">
      <alignment horizontal="center"/>
    </xf>
    <xf numFmtId="0" fontId="0" fillId="0" borderId="8" applyProtection="1" pivotButton="0" quotePrefix="0" xfId="0">
      <protection locked="1" hidden="1"/>
    </xf>
    <xf numFmtId="0" fontId="3" fillId="0" borderId="40"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15" applyProtection="1" pivotButton="0" quotePrefix="0" xfId="0">
      <protection locked="0" hidden="0"/>
    </xf>
    <xf numFmtId="0" fontId="3" fillId="0" borderId="40" applyAlignment="1" applyProtection="1" pivotButton="0" quotePrefix="0" xfId="0">
      <alignment horizontal="center"/>
      <protection locked="0" hidden="0"/>
    </xf>
    <xf numFmtId="0" fontId="3" fillId="0" borderId="40" applyAlignment="1" applyProtection="1" pivotButton="0" quotePrefix="0" xfId="0">
      <alignment horizontal="left"/>
      <protection locked="0" hidden="0"/>
    </xf>
    <xf numFmtId="0" fontId="3" fillId="0" borderId="40" applyAlignment="1" applyProtection="1" pivotButton="0" quotePrefix="0" xfId="0">
      <alignment horizontal="left" vertical="center"/>
      <protection locked="0" hidden="0"/>
    </xf>
    <xf numFmtId="164" fontId="3" fillId="0" borderId="40" applyAlignment="1" applyProtection="1" pivotButton="0" quotePrefix="0" xfId="0">
      <alignment horizontal="left"/>
      <protection locked="0" hidden="0"/>
    </xf>
    <xf numFmtId="167" fontId="3" fillId="0" borderId="40" applyAlignment="1" applyProtection="1" pivotButton="0" quotePrefix="0" xfId="0">
      <alignment horizontal="center" vertical="center"/>
      <protection locked="0" hidden="0"/>
    </xf>
    <xf numFmtId="165" fontId="3" fillId="0" borderId="40" applyAlignment="1" applyProtection="1" pivotButton="0" quotePrefix="0" xfId="0">
      <alignment horizontal="left" vertical="center"/>
      <protection locked="0" hidden="0"/>
    </xf>
    <xf numFmtId="166" fontId="3" fillId="0" borderId="40" applyAlignment="1" applyProtection="1" pivotButton="0" quotePrefix="0" xfId="0">
      <alignment horizontal="left"/>
      <protection locked="0" hidden="0"/>
    </xf>
    <xf numFmtId="0" fontId="3" fillId="0" borderId="40" applyProtection="1" pivotButton="0" quotePrefix="0" xfId="0">
      <protection locked="0" hidden="0"/>
    </xf>
    <xf numFmtId="0" fontId="0" fillId="0" borderId="18" applyProtection="1" pivotButton="0" quotePrefix="0" xfId="0">
      <protection locked="1" hidden="1"/>
    </xf>
    <xf numFmtId="0" fontId="0" fillId="0" borderId="43" applyAlignment="1" applyProtection="1" pivotButton="0" quotePrefix="0" xfId="0">
      <alignment horizontal="center"/>
      <protection locked="0" hidden="0"/>
    </xf>
    <xf numFmtId="0" fontId="0" fillId="0" borderId="22" applyProtection="1" pivotButton="0" quotePrefix="0" xfId="0">
      <protection locked="0" hidden="0"/>
    </xf>
    <xf numFmtId="0" fontId="0" fillId="0" borderId="28" applyProtection="1" pivotButton="0" quotePrefix="0" xfId="0">
      <protection locked="0" hidden="0"/>
    </xf>
    <xf numFmtId="0" fontId="3" fillId="0" borderId="47" applyAlignment="1" applyProtection="1" pivotButton="0" quotePrefix="0" xfId="0">
      <alignment horizontal="center" vertical="center"/>
      <protection locked="0" hidden="0"/>
    </xf>
    <xf numFmtId="0" fontId="0" fillId="0" borderId="17" applyProtection="1" pivotButton="0" quotePrefix="0" xfId="0">
      <protection locked="0" hidden="0"/>
    </xf>
    <xf numFmtId="0" fontId="0" fillId="0" borderId="29" applyAlignment="1" pivotButton="0" quotePrefix="0" xfId="0">
      <alignment horizontal="center" vertical="center" wrapText="1"/>
    </xf>
    <xf numFmtId="0" fontId="3" fillId="4" borderId="47" applyAlignment="1" applyProtection="1" pivotButton="0" quotePrefix="0" xfId="0">
      <alignment horizontal="center"/>
      <protection locked="0" hidden="0"/>
    </xf>
    <xf numFmtId="0" fontId="0" fillId="0" borderId="40" applyAlignment="1" applyProtection="1" pivotButton="0" quotePrefix="0" xfId="0">
      <alignment horizontal="center"/>
      <protection locked="0" hidden="0"/>
    </xf>
    <xf numFmtId="0" fontId="3" fillId="4" borderId="40" applyAlignment="1" applyProtection="1" pivotButton="0" quotePrefix="0" xfId="0">
      <alignment horizontal="center" vertical="center"/>
      <protection locked="0" hidden="0"/>
    </xf>
    <xf numFmtId="0" fontId="3" fillId="0" borderId="47" applyAlignment="1" applyProtection="1" pivotButton="0" quotePrefix="0" xfId="0">
      <alignment horizontal="left"/>
      <protection locked="0" hidden="0"/>
    </xf>
    <xf numFmtId="0" fontId="0" fillId="0" borderId="18" applyProtection="1" pivotButton="0" quotePrefix="0" xfId="0">
      <protection locked="0" hidden="0"/>
    </xf>
    <xf numFmtId="0" fontId="3" fillId="0" borderId="47" applyAlignment="1" applyProtection="1" pivotButton="0" quotePrefix="0" xfId="0">
      <alignment horizontal="center"/>
      <protection locked="0" hidden="0"/>
    </xf>
    <xf numFmtId="0" fontId="0" fillId="0" borderId="29" applyAlignment="1" pivotButton="0" quotePrefix="0" xfId="0">
      <alignment horizontal="right" vertical="center" wrapText="1"/>
    </xf>
    <xf numFmtId="0" fontId="9" fillId="0" borderId="52" applyAlignment="1" pivotButton="0" quotePrefix="0" xfId="0">
      <alignment horizontal="center" wrapText="1"/>
    </xf>
    <xf numFmtId="0" fontId="0" fillId="0" borderId="33" pivotButton="0" quotePrefix="0" xfId="0"/>
    <xf numFmtId="0" fontId="0" fillId="0" borderId="34" pivotButton="0" quotePrefix="0" xfId="0"/>
    <xf numFmtId="0" fontId="0" fillId="0" borderId="35" pivotButton="0" quotePrefix="0" xfId="0"/>
    <xf numFmtId="0" fontId="0" fillId="0" borderId="36" pivotButton="0" quotePrefix="0" xfId="0"/>
    <xf numFmtId="0" fontId="3" fillId="0" borderId="40" applyAlignment="1" applyProtection="1" pivotButton="0" quotePrefix="0" xfId="0">
      <alignment horizontal="center" shrinkToFit="1"/>
      <protection locked="0" hidden="0"/>
    </xf>
    <xf numFmtId="0" fontId="0" fillId="0" borderId="37" pivotButton="0" quotePrefix="0" xfId="0"/>
    <xf numFmtId="0" fontId="0" fillId="0" borderId="38" pivotButton="0" quotePrefix="0" xfId="0"/>
    <xf numFmtId="0" fontId="0" fillId="0" borderId="39" pivotButton="0" quotePrefix="0" xfId="0"/>
    <xf numFmtId="0" fontId="13" fillId="0" borderId="40" applyAlignment="1" applyProtection="1" pivotButton="0" quotePrefix="0" xfId="0">
      <alignment horizontal="center"/>
      <protection locked="0" hidden="0"/>
    </xf>
    <xf numFmtId="0" fontId="0" fillId="0" borderId="26" pivotButton="0" quotePrefix="0" xfId="0"/>
    <xf numFmtId="0" fontId="0" fillId="0" borderId="6" pivotButton="0" quotePrefix="0" xfId="0"/>
    <xf numFmtId="0" fontId="3" fillId="0" borderId="50" applyAlignment="1" applyProtection="1" pivotButton="0" quotePrefix="0" xfId="0">
      <alignment horizontal="left" vertical="center"/>
      <protection locked="0" hidden="0"/>
    </xf>
    <xf numFmtId="0" fontId="0" fillId="0" borderId="24" applyProtection="1" pivotButton="0" quotePrefix="0" xfId="0">
      <protection locked="0" hidden="0"/>
    </xf>
    <xf numFmtId="0" fontId="0" fillId="0" borderId="25" applyProtection="1" pivotButton="0" quotePrefix="0" xfId="0">
      <protection locked="0" hidden="0"/>
    </xf>
    <xf numFmtId="0" fontId="0" fillId="0" borderId="14" pivotButton="0" quotePrefix="0" xfId="0"/>
    <xf numFmtId="0" fontId="0" fillId="0" borderId="15" pivotButton="0" quotePrefix="0" xfId="0"/>
    <xf numFmtId="0" fontId="0" fillId="0" borderId="49" applyAlignment="1" pivotButton="0" quotePrefix="0" xfId="0">
      <alignment horizontal="right"/>
    </xf>
    <xf numFmtId="0" fontId="0" fillId="0" borderId="45" applyAlignment="1" pivotButton="0" quotePrefix="0" xfId="0">
      <alignment horizontal="center"/>
    </xf>
    <xf numFmtId="0" fontId="15" fillId="0" borderId="40" applyAlignment="1" applyProtection="1" pivotButton="0" quotePrefix="0" xfId="0">
      <alignment horizontal="left"/>
      <protection locked="0" hidden="0"/>
    </xf>
    <xf numFmtId="0" fontId="15" fillId="0" borderId="40" applyAlignment="1" applyProtection="1" pivotButton="0" quotePrefix="0" xfId="0">
      <alignment horizontal="left" vertical="center" shrinkToFit="1"/>
      <protection locked="0" hidden="0"/>
    </xf>
    <xf numFmtId="0" fontId="0" fillId="0" borderId="46" applyAlignment="1" pivotButton="0" quotePrefix="0" xfId="0">
      <alignment horizontal="center"/>
    </xf>
    <xf numFmtId="0" fontId="0" fillId="0" borderId="45" applyAlignment="1" pivotButton="0" quotePrefix="0" xfId="0">
      <alignment horizontal="left" vertical="center" wrapText="1"/>
    </xf>
    <xf numFmtId="0" fontId="0" fillId="0" borderId="46" applyAlignment="1" pivotButton="0" quotePrefix="0" xfId="0">
      <alignment horizontal="left" vertical="center" wrapText="1"/>
    </xf>
    <xf numFmtId="0" fontId="0" fillId="0" borderId="27" pivotButton="0" quotePrefix="0" xfId="0"/>
    <xf numFmtId="0" fontId="0" fillId="0" borderId="20" applyAlignment="1" applyProtection="1" pivotButton="0" quotePrefix="0" xfId="0">
      <alignment horizontal="center" vertical="center"/>
      <protection locked="0" hidden="0"/>
    </xf>
    <xf numFmtId="0" fontId="0" fillId="0" borderId="11" applyProtection="1" pivotButton="0" quotePrefix="0" xfId="0">
      <protection locked="0" hidden="0"/>
    </xf>
    <xf numFmtId="0" fontId="0" fillId="0" borderId="6" applyProtection="1" pivotButton="0" quotePrefix="0" xfId="0">
      <protection locked="0" hidden="0"/>
    </xf>
    <xf numFmtId="0" fontId="0" fillId="0" borderId="20" applyAlignment="1" applyProtection="1" pivotButton="0" quotePrefix="0" xfId="0">
      <alignment horizontal="center" vertical="center" wrapText="1"/>
      <protection locked="0" hidden="0"/>
    </xf>
    <xf numFmtId="0" fontId="0" fillId="0" borderId="46" pivotButton="0" quotePrefix="0" xfId="0"/>
  </cellXfs>
  <cellStyles count="1">
    <cellStyle name="Normal" xfId="0" builtinId="0"/>
  </cellStyles>
  <dxfs count="49">
    <dxf>
      <font>
        <color theme="0"/>
      </font>
      <border>
        <left/>
        <right/>
        <top/>
        <bottom/>
      </border>
    </dxf>
    <dxf>
      <font>
        <b val="1"/>
        <color theme="0"/>
      </font>
      <fill>
        <patternFill>
          <bgColor rgb="FFFF0000"/>
        </patternFill>
      </fill>
    </dxf>
    <dxf>
      <font>
        <color theme="0"/>
      </font>
      <fill>
        <patternFill>
          <bgColor theme="0"/>
        </patternFill>
      </fill>
      <border>
        <left/>
        <right/>
        <top/>
        <bottom/>
        <vertical/>
        <horizontal/>
      </border>
    </dxf>
    <dxf>
      <border>
        <left/>
        <right/>
        <top/>
        <bottom/>
        <vertical/>
        <horizontal/>
      </border>
    </dxf>
    <dxf>
      <border>
        <left/>
        <right/>
        <top/>
        <bottom/>
        <vertical/>
        <horizontal/>
      </border>
    </dxf>
    <dxf>
      <font>
        <color theme="0"/>
      </font>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color theme="0"/>
      </font>
      <fill>
        <patternFill>
          <bgColor theme="0"/>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b val="1"/>
        <color theme="0"/>
      </font>
      <fill>
        <patternFill>
          <bgColor rgb="FFFF0000"/>
        </patternFill>
      </fill>
    </dxf>
    <dxf>
      <font>
        <color theme="0"/>
      </font>
      <fill>
        <patternFill>
          <bgColor theme="0"/>
        </patternFill>
      </fill>
      <border>
        <left/>
        <right/>
        <top/>
        <bottom/>
        <vertical/>
        <horizontal/>
      </border>
    </dxf>
    <dxf>
      <font>
        <b val="1"/>
        <color theme="0"/>
      </font>
      <fill>
        <patternFill>
          <bgColor rgb="FFFF0000"/>
        </patternFill>
      </fill>
    </dxf>
    <dxf>
      <font>
        <b val="1"/>
        <i val="1"/>
        <color theme="0"/>
      </font>
      <fill>
        <patternFill>
          <bgColor rgb="FFFF0000"/>
        </patternFill>
      </fill>
    </dxf>
    <dxf>
      <font>
        <b val="1"/>
        <i val="1"/>
        <color theme="0"/>
      </font>
      <fill>
        <patternFill>
          <bgColor rgb="FFFF0000"/>
        </patternFill>
      </fill>
    </dxf>
    <dxf>
      <font>
        <b val="1"/>
        <i val="1"/>
        <color theme="0"/>
      </font>
      <fill>
        <patternFill>
          <bgColor rgb="FFFF0000"/>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val="1"/>
        <color theme="0"/>
      </font>
      <fill>
        <patternFill>
          <bgColor rgb="FFFF0000"/>
        </patternFill>
      </fill>
    </dxf>
    <dxf>
      <border>
        <left/>
        <right/>
        <top/>
        <bottom/>
      </border>
    </dxf>
    <dxf>
      <font>
        <b val="1"/>
        <color theme="0"/>
      </font>
      <fill>
        <patternFill>
          <bgColor rgb="FFFF0000"/>
        </patternFill>
      </fill>
    </dxf>
    <dxf>
      <font>
        <b val="1"/>
        <color theme="0"/>
      </font>
      <fill>
        <patternFill>
          <bgColor rgb="FFFF0000"/>
        </patternFill>
      </fill>
    </dxf>
    <dxf>
      <font>
        <b val="1"/>
        <color theme="0"/>
      </font>
      <fill>
        <patternFill>
          <bgColor rgb="FFFF0000"/>
        </patternFill>
      </fill>
    </dxf>
    <dxf>
      <font>
        <color theme="0"/>
      </font>
      <fill>
        <patternFill>
          <bgColor theme="0"/>
        </patternFill>
      </fill>
      <border>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style="thin">
          <color theme="1" tint="0.3499862666707358"/>
        </right>
        <top/>
        <bottom/>
        <vertical/>
        <horizontal/>
      </border>
    </dxf>
    <dxf>
      <font>
        <color theme="0"/>
      </font>
      <fill>
        <patternFill>
          <bgColor theme="0"/>
        </patternFill>
      </fill>
      <border>
        <left/>
        <right/>
        <top/>
        <bottom/>
        <vertical/>
        <horizontal/>
      </border>
    </dxf>
    <dxf>
      <font>
        <color theme="0"/>
      </font>
      <fill>
        <patternFill>
          <bgColor theme="0"/>
        </patternFill>
      </fill>
    </dxf>
    <dxf>
      <font>
        <color theme="0"/>
      </font>
      <fill>
        <patternFill>
          <fgColor theme="0"/>
        </patternFill>
      </fill>
      <border>
        <left/>
        <right/>
        <top/>
        <bottom/>
        <vertical/>
        <horizontal/>
      </border>
    </dxf>
    <dxf>
      <font>
        <color rgb="FF9C0006"/>
      </font>
      <fill>
        <patternFill>
          <bgColor rgb="FFFFC7CE"/>
        </patternFill>
      </fill>
    </dxf>
    <dxf>
      <font>
        <color rgb="FF9C0006"/>
      </font>
      <fill>
        <patternFill>
          <bgColor rgb="FFFFC7CE"/>
        </patternFill>
      </fill>
    </dxf>
    <dxf>
      <font>
        <color theme="0" tint="-0.0499893185216834"/>
      </font>
      <fill>
        <patternFill>
          <bgColor theme="0" tint="-0.0499893185216834"/>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right style="thin">
          <color auto="1"/>
        </right>
        <vertical/>
        <horizontal/>
      </border>
    </dxf>
    <dxf>
      <border>
        <right style="thin">
          <color auto="1"/>
        </right>
        <vertical/>
        <horizontal/>
      </border>
    </dxf>
    <dxf>
      <border>
        <right style="thin">
          <color auto="1"/>
        </right>
        <vertical/>
        <horizontal/>
      </border>
    </dxf>
  </dxf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externalLink" Target="/xl/externalLinks/externalLink1.xml" Id="rId8"/><Relationship Type="http://schemas.openxmlformats.org/officeDocument/2006/relationships/externalLink" Target="/xl/externalLinks/externalLink2.xml" Id="rId9"/><Relationship Type="http://schemas.openxmlformats.org/officeDocument/2006/relationships/styles" Target="styles.xml" Id="rId10"/><Relationship Type="http://schemas.openxmlformats.org/officeDocument/2006/relationships/theme" Target="theme/theme1.xml" Id="rId11"/></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1</col>
      <colOff>123825</colOff>
      <row>1</row>
      <rowOff>57150</rowOff>
    </from>
    <to>
      <col>9</col>
      <colOff>15240</colOff>
      <row>4</row>
      <rowOff>129540</rowOff>
    </to>
    <pic>
      <nvPicPr>
        <cNvPr id="1026" name="Imagem 2"/>
        <cNvPicPr>
          <a:picLocks xmlns:a="http://schemas.openxmlformats.org/drawingml/2006/main" noChangeAspect="1" noChangeArrowheads="1"/>
        </cNvPicPr>
      </nvPicPr>
      <blipFill>
        <a:blip xmlns:a="http://schemas.openxmlformats.org/drawingml/2006/main" xmlns:r="http://schemas.openxmlformats.org/officeDocument/2006/relationships" r:embed="rId1"/>
        <a:srcRect xmlns:a="http://schemas.openxmlformats.org/drawingml/2006/main"/>
        <a:stretch xmlns:a="http://schemas.openxmlformats.org/drawingml/2006/main">
          <a:fillRect/>
        </a:stretch>
      </blipFill>
      <spPr bwMode="auto">
        <a:xfrm xmlns:a="http://schemas.openxmlformats.org/drawingml/2006/main">
          <a:off x="304800" y="247650"/>
          <a:ext cx="1343025" cy="647700"/>
        </a:xfrm>
        <a:prstGeom xmlns:a="http://schemas.openxmlformats.org/drawingml/2006/main" prst="rect">
          <avLst/>
        </a:prstGeom>
        <a:noFill xmlns:a="http://schemas.openxmlformats.org/drawingml/2006/main"/>
        <a:ln xmlns:a="http://schemas.openxmlformats.org/drawingml/2006/main">
          <a:noFill/>
          <a:prstDash val="solid"/>
        </a:ln>
      </spPr>
    </pic>
    <clientData/>
  </twoCellAnchor>
  <twoCellAnchor editAs="oneCell">
    <from>
      <col>35</col>
      <colOff>160020</colOff>
      <row>207</row>
      <rowOff>15240</rowOff>
    </from>
    <to>
      <col>37</col>
      <colOff>13970</colOff>
      <row>210</row>
      <rowOff>0</rowOff>
    </to>
    <pic>
      <nvPicPr>
        <cNvPr id="2" name="Imagem 1"/>
        <cNvPicPr>
          <a:picLocks xmlns:a="http://schemas.openxmlformats.org/drawingml/2006/main" noChangeAspect="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6644640" y="25839420"/>
          <a:ext cx="219710" cy="48006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https://cemigbr.sharepoint.com/personal/ruan_dutra_cemig_com_br/Documents/Documentos/Regulamenta&#231;&#227;o%20Lei%2014300/Formulario/Proposta%20Desbloqueado/Formulario-MiniGD_rev_i.xlsx" TargetMode="External" Id="rId1"/></Relationships>
</file>

<file path=xl/externalLinks/_rels/externalLink2.xml.rels><Relationships xmlns="http://schemas.openxmlformats.org/package/2006/relationships"><Relationship Type="http://schemas.openxmlformats.org/officeDocument/2006/relationships/externalLinkPath" Target="https://cemigbr.sharepoint.com/personal/ruan_dutra_cemig_com_br/Documents/Documentos/Regulamenta&#231;&#227;o%20Lei%2014300/Formulario/Proposta%20Desbloqueado/Formulario-MicroGD_Rev_j%20DESBLOQ.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Formulário"/>
      <sheetName val="Seg Barragem"/>
      <sheetName val="Resp Seg Barragem"/>
      <sheetName val="Notas Explicativas"/>
      <sheetName val="Apoio"/>
      <sheetName val="Dados"/>
      <sheetName val="Conferencia"/>
      <sheetName val="ControleREV"/>
    </sheetNames>
    <sheetDataSet>
      <sheetData sheetId="0" refreshError="1">
        <row r="16">
          <cell r="E16" t="str">
            <v>A</v>
          </cell>
        </row>
        <row r="50">
          <cell r="K50">
            <v>0</v>
          </cell>
        </row>
        <row r="57">
          <cell r="L57" t="str">
            <v>Solar</v>
          </cell>
          <cell r="AT57" t="str"/>
        </row>
      </sheetData>
      <sheetData sheetId="1" refreshError="1"/>
      <sheetData sheetId="2" refreshError="1"/>
      <sheetData sheetId="3" refreshError="1"/>
      <sheetData sheetId="4" refreshError="1">
        <row r="12">
          <cell r="B12">
            <v>40</v>
          </cell>
        </row>
        <row r="13">
          <cell r="B13">
            <v>50</v>
          </cell>
        </row>
        <row r="14">
          <cell r="B14">
            <v>63</v>
          </cell>
        </row>
        <row r="15">
          <cell r="B15">
            <v>70</v>
          </cell>
        </row>
        <row r="16">
          <cell r="B16">
            <v>40</v>
          </cell>
        </row>
        <row r="17">
          <cell r="B17">
            <v>50</v>
          </cell>
        </row>
        <row r="18">
          <cell r="B18">
            <v>60</v>
          </cell>
        </row>
        <row r="19">
          <cell r="B19">
            <v>63</v>
          </cell>
        </row>
        <row r="20">
          <cell r="B20">
            <v>70</v>
          </cell>
        </row>
        <row r="21">
          <cell r="B21">
            <v>80</v>
          </cell>
        </row>
        <row r="22">
          <cell r="B22">
            <v>90</v>
          </cell>
        </row>
        <row r="23">
          <cell r="B23">
            <v>100</v>
          </cell>
        </row>
        <row r="24">
          <cell r="B24">
            <v>120</v>
          </cell>
        </row>
        <row r="25">
          <cell r="B25">
            <v>125</v>
          </cell>
        </row>
        <row r="26">
          <cell r="B26">
            <v>150</v>
          </cell>
        </row>
        <row r="27">
          <cell r="B27">
            <v>200</v>
          </cell>
        </row>
        <row r="28">
          <cell r="B28">
            <v>40</v>
          </cell>
        </row>
        <row r="29">
          <cell r="B29">
            <v>60</v>
          </cell>
        </row>
        <row r="30">
          <cell r="B30">
            <v>63</v>
          </cell>
        </row>
        <row r="31">
          <cell r="B31">
            <v>70</v>
          </cell>
        </row>
        <row r="32">
          <cell r="B32">
            <v>80</v>
          </cell>
        </row>
        <row r="33">
          <cell r="B33">
            <v>100</v>
          </cell>
        </row>
        <row r="34">
          <cell r="B34">
            <v>120</v>
          </cell>
        </row>
        <row r="35">
          <cell r="B35">
            <v>125</v>
          </cell>
        </row>
        <row r="36">
          <cell r="B36">
            <v>150</v>
          </cell>
        </row>
        <row r="37">
          <cell r="B37">
            <v>175</v>
          </cell>
        </row>
        <row r="38">
          <cell r="B38">
            <v>200</v>
          </cell>
        </row>
        <row r="39">
          <cell r="B39">
            <v>225</v>
          </cell>
        </row>
        <row r="40">
          <cell r="B40">
            <v>250</v>
          </cell>
        </row>
        <row r="41">
          <cell r="B41">
            <v>300</v>
          </cell>
        </row>
        <row r="42">
          <cell r="B42">
            <v>315</v>
          </cell>
        </row>
        <row r="43">
          <cell r="B43">
            <v>320</v>
          </cell>
        </row>
        <row r="44">
          <cell r="B44">
            <v>400</v>
          </cell>
        </row>
        <row r="45">
          <cell r="B45">
            <v>450</v>
          </cell>
        </row>
        <row r="46">
          <cell r="B46">
            <v>500</v>
          </cell>
        </row>
        <row r="47">
          <cell r="B47">
            <v>600</v>
          </cell>
        </row>
        <row r="48">
          <cell r="B48">
            <v>630</v>
          </cell>
        </row>
        <row r="49">
          <cell r="B49">
            <v>700</v>
          </cell>
        </row>
        <row r="50">
          <cell r="B50">
            <v>800</v>
          </cell>
        </row>
        <row r="59">
          <cell r="B59">
            <v>60</v>
          </cell>
        </row>
        <row r="60">
          <cell r="B60">
            <v>63</v>
          </cell>
        </row>
        <row r="61">
          <cell r="B61">
            <v>90</v>
          </cell>
        </row>
        <row r="62">
          <cell r="B62">
            <v>100</v>
          </cell>
        </row>
        <row r="63">
          <cell r="B63">
            <v>120</v>
          </cell>
        </row>
        <row r="64">
          <cell r="B64">
            <v>125</v>
          </cell>
        </row>
        <row r="65">
          <cell r="B65">
            <v>150</v>
          </cell>
        </row>
        <row r="66">
          <cell r="B66">
            <v>200</v>
          </cell>
        </row>
        <row r="67">
          <cell r="B67">
            <v>60</v>
          </cell>
        </row>
        <row r="68">
          <cell r="B68">
            <v>63</v>
          </cell>
        </row>
        <row r="69">
          <cell r="B69">
            <v>70</v>
          </cell>
        </row>
        <row r="70">
          <cell r="B70">
            <v>80</v>
          </cell>
        </row>
        <row r="71">
          <cell r="B71">
            <v>100</v>
          </cell>
        </row>
        <row r="72">
          <cell r="B72">
            <v>120</v>
          </cell>
        </row>
        <row r="73">
          <cell r="B73">
            <v>125</v>
          </cell>
        </row>
        <row r="74">
          <cell r="B74">
            <v>150</v>
          </cell>
        </row>
        <row r="75">
          <cell r="B75">
            <v>175</v>
          </cell>
        </row>
        <row r="76">
          <cell r="B76">
            <v>200</v>
          </cell>
        </row>
        <row r="77">
          <cell r="B77">
            <v>225</v>
          </cell>
        </row>
        <row r="78">
          <cell r="B78">
            <v>250</v>
          </cell>
        </row>
        <row r="79">
          <cell r="B79">
            <v>300</v>
          </cell>
        </row>
        <row r="80">
          <cell r="B80">
            <v>315</v>
          </cell>
        </row>
        <row r="81">
          <cell r="B81">
            <v>320</v>
          </cell>
        </row>
        <row r="82">
          <cell r="B82">
            <v>400</v>
          </cell>
        </row>
        <row r="83">
          <cell r="B83">
            <v>450</v>
          </cell>
        </row>
        <row r="84">
          <cell r="B84">
            <v>500</v>
          </cell>
        </row>
        <row r="85">
          <cell r="B85">
            <v>600</v>
          </cell>
        </row>
        <row r="86">
          <cell r="B86">
            <v>630</v>
          </cell>
        </row>
        <row r="87">
          <cell r="B87">
            <v>700</v>
          </cell>
        </row>
        <row r="88">
          <cell r="B88">
            <v>800</v>
          </cell>
        </row>
        <row r="89">
          <cell r="B89">
            <v>1000</v>
          </cell>
        </row>
        <row r="90">
          <cell r="B90">
            <v>1200</v>
          </cell>
        </row>
        <row r="91">
          <cell r="B91">
            <v>1500</v>
          </cell>
        </row>
        <row r="92">
          <cell r="B92">
            <v>1800</v>
          </cell>
        </row>
        <row r="93">
          <cell r="B93">
            <v>2100</v>
          </cell>
        </row>
      </sheetData>
      <sheetData sheetId="5" refreshError="1">
        <row r="3">
          <cell r="V3">
            <v>0</v>
          </cell>
        </row>
        <row r="4">
          <cell r="B4" t="str">
            <v>Conexão de GD em Unidade Consumidora Existente COM Alteração de Demanda Contratada</v>
          </cell>
          <cell r="R4">
            <v>1</v>
          </cell>
        </row>
        <row r="5">
          <cell r="B5" t="str">
            <v>Conexão de GD em Unidade Consumidora Existente SEM Alteração de Demanda Contratada</v>
          </cell>
          <cell r="P5">
            <v>112.5</v>
          </cell>
          <cell r="R5">
            <v>2</v>
          </cell>
          <cell r="V5" t="str">
            <v>Sim</v>
          </cell>
        </row>
        <row r="6">
          <cell r="B6" t="str">
            <v>GD Existente COM Alteração de Potência Ativa Instalada Total de Geração</v>
          </cell>
          <cell r="P6">
            <v>150</v>
          </cell>
          <cell r="R6">
            <v>3</v>
          </cell>
          <cell r="V6" t="str">
            <v>Não</v>
          </cell>
        </row>
        <row r="7">
          <cell r="B7" t="str">
            <v>Ligação de Nova Unidade Consumidora COM Geração Distribuída</v>
          </cell>
          <cell r="P7">
            <v>225</v>
          </cell>
          <cell r="R7">
            <v>4</v>
          </cell>
        </row>
        <row r="8">
          <cell r="P8">
            <v>300</v>
          </cell>
        </row>
        <row r="10">
          <cell r="I10" t="e">
            <v>#N/A</v>
          </cell>
          <cell r="J10" t="e">
            <v>#N/A</v>
          </cell>
          <cell r="K10" t="e">
            <v>#N/A</v>
          </cell>
          <cell r="L10" t="e">
            <v>#N/A</v>
          </cell>
        </row>
        <row r="20">
          <cell r="C20">
            <v>13800</v>
          </cell>
        </row>
        <row r="21">
          <cell r="C21">
            <v>22000</v>
          </cell>
        </row>
        <row r="22">
          <cell r="C22">
            <v>34500</v>
          </cell>
        </row>
        <row r="30">
          <cell r="B30" t="str">
            <v>Aéreo</v>
          </cell>
        </row>
        <row r="31">
          <cell r="B31" t="str">
            <v>Subterrâneo</v>
          </cell>
        </row>
        <row r="34">
          <cell r="B34" t="str">
            <v>∆-Y</v>
          </cell>
        </row>
        <row r="35">
          <cell r="B35" t="str">
            <v>∆-∆</v>
          </cell>
        </row>
        <row r="36">
          <cell r="B36" t="str">
            <v>Y-∆</v>
          </cell>
        </row>
        <row r="37">
          <cell r="B37" t="str">
            <v>Y-Y</v>
          </cell>
        </row>
      </sheetData>
      <sheetData sheetId="6" refreshError="1">
        <row r="2">
          <cell r="D2" t="str">
            <v>O campo "Número do Cliente" deve ser preenchido.</v>
          </cell>
        </row>
      </sheetData>
      <sheetData sheetId="7"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Formulário"/>
      <sheetName val="Seg Barragem"/>
      <sheetName val="Notas Explicativas"/>
      <sheetName val="Dados"/>
      <sheetName val="Apoio"/>
      <sheetName val="Conferencia"/>
      <sheetName val="Resp Seg Barragem"/>
      <sheetName val="ControleREV"/>
    </sheetNames>
    <sheetDataSet>
      <sheetData sheetId="0">
        <row r="45">
          <cell r="H45" t="str">
            <v xml:space="preserve"> Relé de Proteção Secundária</v>
          </cell>
        </row>
        <row r="47">
          <cell r="H47" t="str"/>
        </row>
        <row r="49">
          <cell r="H49" t="str"/>
        </row>
      </sheetData>
      <sheetData sheetId="1"/>
      <sheetData sheetId="2" refreshError="1"/>
      <sheetData sheetId="3">
        <row r="4">
          <cell r="D4">
            <v>0</v>
          </cell>
        </row>
        <row r="5">
          <cell r="D5">
            <v>0</v>
          </cell>
        </row>
        <row r="6">
          <cell r="D6">
            <v>0</v>
          </cell>
        </row>
        <row r="7">
          <cell r="D7">
            <v>0</v>
          </cell>
        </row>
        <row r="13">
          <cell r="B13" t="str">
            <v xml:space="preserve">Edificação Individual </v>
          </cell>
        </row>
        <row r="14">
          <cell r="B14" t="str">
            <v xml:space="preserve">Edificação de Uso Coletivo (telhado coletivo ou em área comum do condomínio)      </v>
          </cell>
        </row>
        <row r="15">
          <cell r="B15" t="str">
            <v xml:space="preserve">Edificação de Uso Coletivo (telhado independente e privativo)   </v>
          </cell>
        </row>
        <row r="16">
          <cell r="B16" t="str">
            <v>Agrupamento</v>
          </cell>
        </row>
        <row r="35">
          <cell r="B35" t="str">
            <v>Monopolar</v>
          </cell>
        </row>
        <row r="36">
          <cell r="B36" t="str">
            <v>Bipolar</v>
          </cell>
        </row>
        <row r="37">
          <cell r="B37" t="str">
            <v>Tripolar</v>
          </cell>
        </row>
        <row r="38">
          <cell r="B38" t="str">
            <v>Sem Disj. Geral</v>
          </cell>
        </row>
        <row r="42">
          <cell r="B42" t="str">
            <v>Monopolar</v>
          </cell>
        </row>
        <row r="43">
          <cell r="B43" t="str">
            <v>Bipolar</v>
          </cell>
        </row>
        <row r="44">
          <cell r="B44" t="str">
            <v>Tripolar</v>
          </cell>
        </row>
        <row r="45">
          <cell r="B45" t="str">
            <v>Sem Alter. Carga</v>
          </cell>
        </row>
      </sheetData>
      <sheetData sheetId="4">
        <row r="5">
          <cell r="A5" t="str">
            <v>GD Existente COM Alteração de Potência Ativa Instalada Total</v>
          </cell>
        </row>
        <row r="133">
          <cell r="B133">
            <v>100</v>
          </cell>
        </row>
        <row r="134">
          <cell r="B134">
            <v>120</v>
          </cell>
        </row>
        <row r="135">
          <cell r="B135">
            <v>125</v>
          </cell>
        </row>
        <row r="136">
          <cell r="B136">
            <v>150</v>
          </cell>
        </row>
        <row r="137">
          <cell r="B137">
            <v>175</v>
          </cell>
        </row>
        <row r="138">
          <cell r="B138">
            <v>200</v>
          </cell>
        </row>
        <row r="139">
          <cell r="B139">
            <v>250</v>
          </cell>
        </row>
        <row r="140">
          <cell r="B140">
            <v>300</v>
          </cell>
        </row>
        <row r="141">
          <cell r="B141">
            <v>315</v>
          </cell>
        </row>
        <row r="142">
          <cell r="B142">
            <v>320</v>
          </cell>
        </row>
        <row r="143">
          <cell r="B143">
            <v>350</v>
          </cell>
        </row>
        <row r="144">
          <cell r="B144">
            <v>400</v>
          </cell>
        </row>
        <row r="145">
          <cell r="B145">
            <v>500</v>
          </cell>
        </row>
        <row r="146">
          <cell r="B146">
            <v>600</v>
          </cell>
        </row>
        <row r="147">
          <cell r="B147">
            <v>630</v>
          </cell>
        </row>
        <row r="148">
          <cell r="B148">
            <v>800</v>
          </cell>
        </row>
      </sheetData>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Plan1">
    <tabColor rgb="FF00B050"/>
    <outlinePr summaryBelow="1" summaryRight="1"/>
    <pageSetUpPr fitToPage="1"/>
  </sheetPr>
  <dimension ref="A2:AX254"/>
  <sheetViews>
    <sheetView showGridLines="0" showRowColHeaders="0" tabSelected="1" zoomScaleNormal="100" workbookViewId="0">
      <pane ySplit="9" topLeftCell="A194" activePane="bottomLeft" state="frozen"/>
      <selection pane="bottomLeft" activeCell="V210" sqref="V210:AV210"/>
    </sheetView>
  </sheetViews>
  <sheetFormatPr baseColWidth="8" defaultColWidth="0" defaultRowHeight="14.4"/>
  <cols>
    <col width="2.6640625" customWidth="1" min="1" max="30"/>
    <col width="3.88671875" customWidth="1" min="31" max="31"/>
    <col width="2.6640625" customWidth="1" min="32" max="43"/>
    <col width="3.44140625" customWidth="1" min="44" max="44"/>
    <col width="3.109375" customWidth="1" min="45" max="45"/>
    <col width="2.6640625" customWidth="1" min="46" max="48"/>
    <col width="0.6640625" customWidth="1" min="49" max="49"/>
    <col width="2.6640625" customWidth="1" min="50" max="50"/>
    <col hidden="1" width="2.6640625" customWidth="1" min="51" max="16384"/>
  </cols>
  <sheetData>
    <row r="2" ht="15" customHeight="1">
      <c r="B2" s="13" t="n"/>
      <c r="C2" s="14" t="n"/>
      <c r="D2" s="14" t="n"/>
      <c r="E2" s="14" t="n"/>
      <c r="F2" s="14" t="n"/>
      <c r="G2" s="14" t="n"/>
      <c r="H2" s="14" t="n"/>
      <c r="I2" s="14" t="n"/>
      <c r="J2" s="14" t="n"/>
      <c r="K2" s="14" t="n"/>
      <c r="L2" s="204">
        <f>"      FORMULÁRIO DE SOLICITAÇÃO DE ACESSO PARA MICROGERAÇÃO DISTRIBUÍDA "&amp;IF(OR(AT80=0,AT80=""),"",IF(AT80&lt;=10," COM POTÊNCIA IGUAL OU INFERIOR A 10kW     "," COM POTÊNCIA SUPERIOR A 10 KW      "))</f>
        <v/>
      </c>
      <c r="M2" s="239" t="n"/>
      <c r="N2" s="239" t="n"/>
      <c r="O2" s="239" t="n"/>
      <c r="P2" s="239" t="n"/>
      <c r="Q2" s="239" t="n"/>
      <c r="R2" s="239" t="n"/>
      <c r="S2" s="239" t="n"/>
      <c r="T2" s="239" t="n"/>
      <c r="U2" s="239" t="n"/>
      <c r="V2" s="239" t="n"/>
      <c r="W2" s="239" t="n"/>
      <c r="X2" s="239" t="n"/>
      <c r="Y2" s="239" t="n"/>
      <c r="Z2" s="239" t="n"/>
      <c r="AA2" s="239" t="n"/>
      <c r="AB2" s="239" t="n"/>
      <c r="AC2" s="239" t="n"/>
      <c r="AD2" s="239" t="n"/>
      <c r="AE2" s="239" t="n"/>
      <c r="AF2" s="239" t="n"/>
      <c r="AG2" s="239" t="n"/>
      <c r="AH2" s="239" t="n"/>
      <c r="AI2" s="239" t="n"/>
      <c r="AJ2" s="239" t="n"/>
      <c r="AK2" s="239" t="n"/>
      <c r="AL2" s="239" t="n"/>
      <c r="AM2" s="239" t="n"/>
      <c r="AN2" s="239" t="n"/>
      <c r="AO2" s="239" t="n"/>
      <c r="AP2" s="239" t="n"/>
      <c r="AQ2" s="239" t="n"/>
      <c r="AR2" s="239" t="n"/>
      <c r="AS2" s="239" t="n"/>
      <c r="AT2" s="41" t="n"/>
      <c r="AU2" s="41" t="n"/>
      <c r="AV2" s="41" t="n"/>
      <c r="AW2" s="15" t="n"/>
    </row>
    <row r="3" ht="15" customHeight="1">
      <c r="B3" s="10" t="n"/>
      <c r="L3" s="28" t="n"/>
      <c r="M3" s="28" t="n"/>
      <c r="N3" s="28" t="n"/>
      <c r="O3" s="28" t="n"/>
      <c r="P3" s="28" t="n"/>
      <c r="Q3" s="28" t="n"/>
      <c r="R3" s="28" t="n"/>
      <c r="S3" s="28" t="n"/>
      <c r="T3" s="28" t="n"/>
      <c r="U3" s="28" t="n"/>
      <c r="V3" s="28" t="n"/>
      <c r="W3" s="28" t="n"/>
      <c r="X3" s="28" t="n"/>
      <c r="Y3" s="28" t="n"/>
      <c r="Z3" s="28" t="n"/>
      <c r="AA3" s="28" t="n"/>
      <c r="AB3" s="28" t="n"/>
      <c r="AC3" s="28" t="n"/>
      <c r="AD3" s="28" t="n"/>
      <c r="AE3" s="28" t="n"/>
      <c r="AF3" s="28" t="n"/>
      <c r="AG3" s="28" t="n"/>
      <c r="AH3" s="28" t="n"/>
      <c r="AI3" s="28" t="n"/>
      <c r="AJ3" s="28" t="n"/>
      <c r="AK3" s="28" t="n"/>
      <c r="AL3" s="28" t="n"/>
      <c r="AM3" s="28" t="n"/>
      <c r="AN3" s="28" t="n"/>
      <c r="AO3" s="28" t="n"/>
      <c r="AP3" s="28" t="n"/>
      <c r="AQ3" s="28" t="n"/>
      <c r="AR3" s="28" t="n"/>
      <c r="AS3" s="28" t="n"/>
      <c r="AT3" s="42" t="n"/>
      <c r="AU3" s="42" t="n"/>
      <c r="AV3" s="42" t="n"/>
      <c r="AW3" s="8" t="n"/>
    </row>
    <row r="4" ht="15" customHeight="1">
      <c r="B4" s="10" t="n"/>
      <c r="L4" s="28" t="n"/>
      <c r="M4" s="28" t="n"/>
      <c r="N4" s="28" t="n"/>
      <c r="O4" s="28" t="n"/>
      <c r="P4" s="28" t="n"/>
      <c r="Q4" s="28" t="n"/>
      <c r="R4" s="28" t="n"/>
      <c r="S4" s="28" t="n"/>
      <c r="T4" s="28" t="n"/>
      <c r="U4" s="28" t="n"/>
      <c r="V4" s="28" t="n"/>
      <c r="W4" s="28" t="n"/>
      <c r="X4" s="28" t="n"/>
      <c r="Y4" s="28" t="n"/>
      <c r="Z4" s="28" t="n"/>
      <c r="AA4" s="28" t="n"/>
      <c r="AB4" s="28" t="n"/>
      <c r="AC4" s="28" t="n"/>
      <c r="AD4" s="28" t="n"/>
      <c r="AE4" s="28" t="n"/>
      <c r="AF4" s="28" t="n"/>
      <c r="AG4" s="28" t="n"/>
      <c r="AH4" s="28" t="n"/>
      <c r="AI4" s="28" t="n"/>
      <c r="AJ4" s="28" t="n"/>
      <c r="AK4" s="28" t="n"/>
      <c r="AL4" s="28" t="n"/>
      <c r="AM4" s="28" t="n"/>
      <c r="AN4" s="28" t="n"/>
      <c r="AO4" s="28" t="n"/>
      <c r="AP4" s="28" t="n"/>
      <c r="AQ4" s="28" t="n"/>
      <c r="AR4" s="28" t="n"/>
      <c r="AS4" s="28" t="n"/>
      <c r="AT4" s="42" t="n"/>
      <c r="AU4" s="42" t="n"/>
      <c r="AV4" s="42" t="n"/>
      <c r="AW4" s="8" t="n"/>
    </row>
    <row r="5">
      <c r="B5" s="11" t="n"/>
      <c r="C5" s="1" t="n"/>
      <c r="D5" s="1" t="n"/>
      <c r="E5" s="1" t="n"/>
      <c r="F5" s="1" t="n"/>
      <c r="G5" s="1" t="n"/>
      <c r="H5" s="1" t="n"/>
      <c r="I5" s="1" t="n"/>
      <c r="J5" s="1" t="n"/>
      <c r="K5" s="1" t="n"/>
      <c r="L5" s="212" t="inlineStr">
        <is>
          <t>Gerência de Processos Especiais de Expansão de Média e Baixa Tensão - EM/PE - Revisão L - 30/06/2023</t>
        </is>
      </c>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2" t="n"/>
    </row>
    <row r="6" ht="3" customHeight="1"/>
    <row r="7" ht="9" customFormat="1" customHeight="1" s="56">
      <c r="B7" s="222">
        <f>Mensagem_Erro</f>
        <v/>
      </c>
      <c r="C7" s="28" t="n"/>
      <c r="D7" s="28" t="n"/>
      <c r="E7" s="28" t="n"/>
      <c r="F7" s="28" t="n"/>
      <c r="G7" s="28" t="n"/>
      <c r="H7" s="28" t="n"/>
      <c r="I7" s="28" t="n"/>
      <c r="J7" s="28" t="n"/>
      <c r="K7" s="28" t="n"/>
      <c r="L7" s="28" t="n"/>
      <c r="M7" s="28" t="n"/>
      <c r="N7" s="28" t="n"/>
      <c r="O7" s="28" t="n"/>
      <c r="P7" s="28" t="n"/>
      <c r="Q7" s="28" t="n"/>
      <c r="R7" s="28" t="n"/>
      <c r="S7" s="28" t="n"/>
      <c r="T7" s="28" t="n"/>
      <c r="U7" s="28" t="n"/>
      <c r="V7" s="28" t="n"/>
      <c r="W7" s="28" t="n"/>
      <c r="X7" s="28" t="n"/>
      <c r="Y7" s="28" t="n"/>
      <c r="Z7" s="28" t="n"/>
      <c r="AA7" s="28" t="n"/>
      <c r="AB7" s="28" t="n"/>
      <c r="AC7" s="28" t="n"/>
      <c r="AD7" s="28" t="n"/>
      <c r="AE7" s="28" t="n"/>
      <c r="AF7" s="28" t="n"/>
      <c r="AG7" s="28" t="n"/>
      <c r="AH7" s="28" t="n"/>
      <c r="AI7" s="28" t="n"/>
      <c r="AJ7" s="28" t="n"/>
      <c r="AK7" s="28" t="n"/>
      <c r="AL7" s="28" t="n"/>
      <c r="AM7" s="28" t="n"/>
      <c r="AN7" s="28" t="n"/>
      <c r="AO7" s="28" t="n"/>
      <c r="AP7" s="28" t="n"/>
      <c r="AQ7" s="28" t="n"/>
      <c r="AR7" s="28" t="n"/>
      <c r="AS7" s="28" t="n"/>
      <c r="AT7" s="28" t="n"/>
      <c r="AU7" s="28" t="n"/>
      <c r="AV7" s="28" t="n"/>
      <c r="AW7" s="28" t="n"/>
    </row>
    <row r="8" ht="9" customFormat="1" customHeight="1" s="56">
      <c r="B8" s="28" t="n"/>
      <c r="C8" s="28" t="n"/>
      <c r="D8" s="28" t="n"/>
      <c r="E8" s="28" t="n"/>
      <c r="F8" s="28" t="n"/>
      <c r="G8" s="28" t="n"/>
      <c r="H8" s="28" t="n"/>
      <c r="I8" s="28" t="n"/>
      <c r="J8" s="28" t="n"/>
      <c r="K8" s="28" t="n"/>
      <c r="L8" s="28" t="n"/>
      <c r="M8" s="28" t="n"/>
      <c r="N8" s="28" t="n"/>
      <c r="O8" s="28" t="n"/>
      <c r="P8" s="28" t="n"/>
      <c r="Q8" s="28" t="n"/>
      <c r="R8" s="28" t="n"/>
      <c r="S8" s="28" t="n"/>
      <c r="T8" s="28" t="n"/>
      <c r="U8" s="28" t="n"/>
      <c r="V8" s="28" t="n"/>
      <c r="W8" s="28" t="n"/>
      <c r="X8" s="28" t="n"/>
      <c r="Y8" s="28" t="n"/>
      <c r="Z8" s="28" t="n"/>
      <c r="AA8" s="28" t="n"/>
      <c r="AB8" s="28" t="n"/>
      <c r="AC8" s="28" t="n"/>
      <c r="AD8" s="28" t="n"/>
      <c r="AE8" s="28" t="n"/>
      <c r="AF8" s="28" t="n"/>
      <c r="AG8" s="28" t="n"/>
      <c r="AH8" s="28" t="n"/>
      <c r="AI8" s="28" t="n"/>
      <c r="AJ8" s="28" t="n"/>
      <c r="AK8" s="28" t="n"/>
      <c r="AL8" s="28" t="n"/>
      <c r="AM8" s="28" t="n"/>
      <c r="AN8" s="28" t="n"/>
      <c r="AO8" s="28" t="n"/>
      <c r="AP8" s="28" t="n"/>
      <c r="AQ8" s="28" t="n"/>
      <c r="AR8" s="28" t="n"/>
      <c r="AS8" s="28" t="n"/>
      <c r="AT8" s="28" t="n"/>
      <c r="AU8" s="28" t="n"/>
      <c r="AV8" s="28" t="n"/>
      <c r="AW8" s="28" t="n"/>
    </row>
    <row r="9" ht="3" customHeight="1"/>
    <row r="10">
      <c r="B10" s="103" t="inlineStr">
        <is>
          <t>1 – IDENTIFICAÇÃO DA UNIDADE CONSUMIDORA – UC</t>
        </is>
      </c>
      <c r="C10" s="32" t="n"/>
      <c r="D10" s="32" t="n"/>
      <c r="E10" s="32" t="n"/>
      <c r="F10" s="32" t="n"/>
      <c r="G10" s="32" t="n"/>
      <c r="H10" s="32" t="n"/>
      <c r="I10" s="32" t="n"/>
      <c r="J10" s="32" t="n"/>
      <c r="K10" s="32" t="n"/>
      <c r="L10" s="32" t="n"/>
      <c r="M10" s="32" t="n"/>
      <c r="N10" s="32" t="n"/>
      <c r="O10" s="32" t="n"/>
      <c r="P10" s="32" t="n"/>
      <c r="Q10" s="32" t="n"/>
      <c r="R10" s="32" t="n"/>
      <c r="S10" s="32" t="n"/>
      <c r="T10" s="32" t="n"/>
      <c r="U10" s="32" t="n"/>
      <c r="V10" s="32" t="n"/>
      <c r="W10" s="32" t="n"/>
      <c r="X10" s="32" t="n"/>
      <c r="Y10" s="32" t="n"/>
      <c r="Z10" s="32" t="n"/>
      <c r="AA10" s="32" t="n"/>
      <c r="AB10" s="32" t="n"/>
      <c r="AC10" s="32" t="n"/>
      <c r="AD10" s="32" t="n"/>
      <c r="AE10" s="32" t="n"/>
      <c r="AF10" s="32" t="n"/>
      <c r="AG10" s="32" t="n"/>
      <c r="AH10" s="32" t="n"/>
      <c r="AI10" s="32" t="n"/>
      <c r="AJ10" s="32" t="n"/>
      <c r="AK10" s="32" t="n"/>
      <c r="AL10" s="32" t="n"/>
      <c r="AM10" s="32" t="n"/>
      <c r="AN10" s="32" t="n"/>
      <c r="AO10" s="32" t="n"/>
      <c r="AP10" s="32" t="n"/>
      <c r="AQ10" s="32" t="n"/>
      <c r="AR10" s="32" t="n"/>
      <c r="AS10" s="32" t="n"/>
      <c r="AT10" s="32" t="n"/>
      <c r="AU10" s="32" t="n"/>
      <c r="AV10" s="32" t="n"/>
      <c r="AW10" s="22" t="n"/>
    </row>
    <row r="11" ht="3" customHeight="1" thickBot="1">
      <c r="B11" s="39" t="n"/>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c r="AL11" s="40" t="n"/>
      <c r="AM11" s="40" t="n"/>
      <c r="AN11" s="40" t="n"/>
      <c r="AO11" s="40" t="n"/>
      <c r="AP11" s="40" t="n"/>
      <c r="AQ11" s="40" t="n"/>
      <c r="AR11" s="40" t="n"/>
      <c r="AS11" s="40" t="n"/>
      <c r="AT11" s="40" t="n"/>
      <c r="AU11" s="40" t="n"/>
      <c r="AV11" s="40" t="n"/>
      <c r="AW11" s="15" t="n"/>
    </row>
    <row r="12">
      <c r="B12" s="10" t="inlineStr">
        <is>
          <t>Número do Cliente*:</t>
        </is>
      </c>
      <c r="I12" s="240" t="inlineStr">
        <is>
          <t>7000271715</t>
        </is>
      </c>
      <c r="J12" s="241" t="n"/>
      <c r="K12" s="241" t="n"/>
      <c r="L12" s="241" t="n"/>
      <c r="M12" s="242" t="n"/>
      <c r="Y12" s="136" t="inlineStr">
        <is>
          <t>Número da instalação:</t>
        </is>
      </c>
      <c r="AG12" s="243" t="inlineStr">
        <is>
          <t>3004931143</t>
        </is>
      </c>
      <c r="AH12" s="241" t="n"/>
      <c r="AI12" s="241" t="n"/>
      <c r="AJ12" s="241" t="n"/>
      <c r="AK12" s="242" t="n"/>
      <c r="AW12" s="8" t="n"/>
    </row>
    <row r="13" ht="3" customHeight="1" thickBot="1">
      <c r="B13" s="9" t="n"/>
      <c r="C13" s="6" t="n"/>
      <c r="D13" s="6" t="n"/>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c r="AA13" s="6" t="n"/>
      <c r="AB13" s="6" t="n"/>
      <c r="AC13" s="6" t="n"/>
      <c r="AD13" s="6" t="n"/>
      <c r="AE13" s="6" t="n"/>
      <c r="AF13" s="6" t="n"/>
      <c r="AG13" s="6" t="n"/>
      <c r="AH13" s="6" t="n"/>
      <c r="AI13" s="6" t="n"/>
      <c r="AJ13" s="6" t="n"/>
      <c r="AK13" s="6" t="n"/>
      <c r="AL13" s="6" t="n"/>
      <c r="AM13" s="6" t="n"/>
      <c r="AN13" s="6" t="n"/>
      <c r="AO13" s="6" t="n"/>
      <c r="AP13" s="6" t="n"/>
      <c r="AQ13" s="6" t="n"/>
      <c r="AR13" s="6" t="n"/>
      <c r="AS13" s="6" t="n"/>
      <c r="AT13" s="6" t="n"/>
      <c r="AU13" s="6" t="n"/>
      <c r="AV13" s="6" t="n"/>
      <c r="AW13" s="8" t="n"/>
    </row>
    <row r="14">
      <c r="B14" s="10" t="inlineStr">
        <is>
          <t>Titular da Unidade Consumidora*:</t>
        </is>
      </c>
      <c r="M14" s="20" t="n"/>
      <c r="N14" s="244" t="inlineStr">
        <is>
          <t>CARMO TAVARES CARACA</t>
        </is>
      </c>
      <c r="O14" s="241" t="n"/>
      <c r="P14" s="241" t="n"/>
      <c r="Q14" s="241" t="n"/>
      <c r="R14" s="241" t="n"/>
      <c r="S14" s="241" t="n"/>
      <c r="T14" s="241" t="n"/>
      <c r="U14" s="241" t="n"/>
      <c r="V14" s="241" t="n"/>
      <c r="W14" s="241" t="n"/>
      <c r="X14" s="241" t="n"/>
      <c r="Y14" s="241" t="n"/>
      <c r="Z14" s="241" t="n"/>
      <c r="AA14" s="241" t="n"/>
      <c r="AB14" s="241" t="n"/>
      <c r="AC14" s="241" t="n"/>
      <c r="AD14" s="241" t="n"/>
      <c r="AE14" s="241" t="n"/>
      <c r="AF14" s="241" t="n"/>
      <c r="AG14" s="241" t="n"/>
      <c r="AH14" s="241" t="n"/>
      <c r="AI14" s="241" t="n"/>
      <c r="AJ14" s="241" t="n"/>
      <c r="AK14" s="241" t="n"/>
      <c r="AL14" s="241" t="n"/>
      <c r="AM14" s="241" t="n"/>
      <c r="AN14" s="241" t="n"/>
      <c r="AO14" s="241" t="n"/>
      <c r="AP14" s="241" t="n"/>
      <c r="AQ14" s="241" t="n"/>
      <c r="AR14" s="241" t="n"/>
      <c r="AS14" s="241" t="n"/>
      <c r="AT14" s="241" t="n"/>
      <c r="AU14" s="241" t="n"/>
      <c r="AV14" s="242" t="n"/>
      <c r="AW14" s="8" t="n"/>
    </row>
    <row r="15" ht="3" customHeight="1" thickBot="1">
      <c r="B15" s="9" t="n"/>
      <c r="C15" s="6" t="n"/>
      <c r="D15" s="6" t="n"/>
      <c r="E15" s="6" t="n"/>
      <c r="F15" s="6" t="n"/>
      <c r="G15" s="6" t="n"/>
      <c r="H15" s="6" t="n"/>
      <c r="I15" s="6" t="n"/>
      <c r="J15" s="6" t="n"/>
      <c r="K15" s="6" t="n"/>
      <c r="L15" s="6" t="n"/>
      <c r="M15" s="6" t="n"/>
      <c r="N15" s="6" t="n"/>
      <c r="O15" s="6" t="n"/>
      <c r="P15" s="6" t="n"/>
      <c r="Q15" s="6" t="n"/>
      <c r="R15" s="6" t="n"/>
      <c r="S15" s="6" t="n"/>
      <c r="T15" s="6" t="n"/>
      <c r="U15" s="6" t="n"/>
      <c r="V15" s="6" t="n"/>
      <c r="W15" s="6" t="n"/>
      <c r="X15" s="6" t="n"/>
      <c r="Y15" s="6" t="n"/>
      <c r="Z15" s="6" t="n"/>
      <c r="AA15" s="6" t="n"/>
      <c r="AB15" s="6" t="n"/>
      <c r="AC15" s="6" t="n"/>
      <c r="AD15" s="6" t="n"/>
      <c r="AE15" s="6" t="n"/>
      <c r="AF15" s="6" t="n"/>
      <c r="AG15" s="6" t="n"/>
      <c r="AH15" s="6" t="n"/>
      <c r="AI15" s="6" t="n"/>
      <c r="AJ15" s="6" t="n"/>
      <c r="AK15" s="6" t="n"/>
      <c r="AL15" s="6" t="n"/>
      <c r="AM15" s="6" t="n"/>
      <c r="AN15" s="6" t="n"/>
      <c r="AO15" s="6" t="n"/>
      <c r="AP15" s="6" t="n"/>
      <c r="AQ15" s="6" t="n"/>
      <c r="AR15" s="6" t="n"/>
      <c r="AS15" s="6" t="n"/>
      <c r="AT15" s="6" t="n"/>
      <c r="AU15" s="6" t="n"/>
      <c r="AV15" s="6" t="n"/>
      <c r="AW15" s="8" t="n"/>
    </row>
    <row r="16">
      <c r="B16" s="10" t="inlineStr">
        <is>
          <t>Grupo*:</t>
        </is>
      </c>
      <c r="E16" s="243" t="inlineStr">
        <is>
          <t>B</t>
        </is>
      </c>
      <c r="F16" s="242" t="n"/>
      <c r="H16" t="inlineStr">
        <is>
          <t>Classe*:</t>
        </is>
      </c>
      <c r="K16" s="245" t="inlineStr">
        <is>
          <t>Residencial</t>
        </is>
      </c>
      <c r="L16" s="241" t="n"/>
      <c r="M16" s="241" t="n"/>
      <c r="N16" s="241" t="n"/>
      <c r="O16" s="241" t="n"/>
      <c r="P16" s="241" t="n"/>
      <c r="Q16" s="242" t="n"/>
      <c r="Y16" t="inlineStr">
        <is>
          <t>CPF/CNPJ*:</t>
        </is>
      </c>
      <c r="AC16" s="246" t="inlineStr">
        <is>
          <t>605.842.118-72</t>
        </is>
      </c>
      <c r="AD16" s="241" t="n"/>
      <c r="AE16" s="241" t="n"/>
      <c r="AF16" s="241" t="n"/>
      <c r="AG16" s="241" t="n"/>
      <c r="AH16" s="241" t="n"/>
      <c r="AI16" s="242" t="n"/>
      <c r="AJ16" s="3" t="n"/>
      <c r="AK16" s="3" t="n"/>
      <c r="AL16" s="3" t="n"/>
      <c r="AW16" s="8" t="n"/>
    </row>
    <row r="17" ht="3" customHeight="1" thickBot="1">
      <c r="B17" s="10" t="n"/>
      <c r="E17" s="2" t="n"/>
      <c r="AC17" s="4" t="n"/>
      <c r="AD17" s="4" t="n"/>
      <c r="AE17" s="4" t="n"/>
      <c r="AF17" s="4" t="n"/>
      <c r="AG17" s="4" t="n"/>
      <c r="AH17" s="4" t="n"/>
      <c r="AI17" s="4" t="n"/>
      <c r="AJ17" s="3" t="n"/>
      <c r="AK17" s="3" t="n"/>
      <c r="AL17" s="3" t="n"/>
      <c r="AW17" s="8" t="n"/>
    </row>
    <row r="18">
      <c r="B18" s="10" t="inlineStr">
        <is>
          <t>Logradouro*:</t>
        </is>
      </c>
      <c r="G18" s="244" t="inlineStr">
        <is>
          <t>RUA PEDRO SIEGA</t>
        </is>
      </c>
      <c r="H18" s="241" t="n"/>
      <c r="I18" s="241" t="n"/>
      <c r="J18" s="241" t="n"/>
      <c r="K18" s="241" t="n"/>
      <c r="L18" s="241" t="n"/>
      <c r="M18" s="241" t="n"/>
      <c r="N18" s="241" t="n"/>
      <c r="O18" s="241" t="n"/>
      <c r="P18" s="241" t="n"/>
      <c r="Q18" s="241" t="n"/>
      <c r="R18" s="241" t="n"/>
      <c r="S18" s="241" t="n"/>
      <c r="T18" s="241" t="n"/>
      <c r="U18" s="241" t="n"/>
      <c r="V18" s="241" t="n"/>
      <c r="W18" s="241" t="n"/>
      <c r="X18" s="241" t="n"/>
      <c r="Y18" s="241" t="n"/>
      <c r="Z18" s="241" t="n"/>
      <c r="AA18" s="241" t="n"/>
      <c r="AB18" s="241" t="n"/>
      <c r="AC18" s="241" t="n"/>
      <c r="AD18" s="242" t="n"/>
      <c r="AE18" s="164" t="inlineStr">
        <is>
          <t>Número*:</t>
        </is>
      </c>
      <c r="AH18" s="20" t="n"/>
      <c r="AI18" s="243" t="inlineStr">
        <is>
          <t>1085</t>
        </is>
      </c>
      <c r="AJ18" s="241" t="n"/>
      <c r="AK18" s="242" t="n"/>
      <c r="AL18" s="136" t="inlineStr">
        <is>
          <t>Complemento:</t>
        </is>
      </c>
      <c r="AR18" s="243" t="inlineStr">
        <is>
          <t>casa</t>
        </is>
      </c>
      <c r="AS18" s="241" t="n"/>
      <c r="AT18" s="241" t="n"/>
      <c r="AU18" s="241" t="n"/>
      <c r="AV18" s="242" t="n"/>
      <c r="AW18" s="8" t="n"/>
    </row>
    <row r="19" ht="3" customHeight="1" thickBot="1">
      <c r="B19" s="10" t="n"/>
      <c r="AW19" s="8" t="n"/>
    </row>
    <row r="20">
      <c r="B20" s="10" t="inlineStr">
        <is>
          <t>Bairro*:</t>
        </is>
      </c>
      <c r="E20" s="244" t="inlineStr">
        <is>
          <t>PARQUE DAS GAMELEIRAS</t>
        </is>
      </c>
      <c r="F20" s="241" t="n"/>
      <c r="G20" s="241" t="n"/>
      <c r="H20" s="241" t="n"/>
      <c r="I20" s="241" t="n"/>
      <c r="J20" s="241" t="n"/>
      <c r="K20" s="241" t="n"/>
      <c r="L20" s="241" t="n"/>
      <c r="M20" s="241" t="n"/>
      <c r="N20" s="242" t="n"/>
      <c r="P20" s="136" t="inlineStr">
        <is>
          <t>Município*:</t>
        </is>
      </c>
      <c r="T20" s="244" t="inlineStr">
        <is>
          <t>UBERABA</t>
        </is>
      </c>
      <c r="U20" s="241" t="n"/>
      <c r="V20" s="241" t="n"/>
      <c r="W20" s="241" t="n"/>
      <c r="X20" s="241" t="n"/>
      <c r="Y20" s="241" t="n"/>
      <c r="Z20" s="241" t="n"/>
      <c r="AA20" s="241" t="n"/>
      <c r="AB20" s="241" t="n"/>
      <c r="AC20" s="241" t="n"/>
      <c r="AD20" s="241" t="n"/>
      <c r="AE20" s="241" t="n"/>
      <c r="AF20" s="241" t="n"/>
      <c r="AG20" s="241" t="n"/>
      <c r="AH20" s="241" t="n"/>
      <c r="AI20" s="242" t="n"/>
      <c r="AK20" s="164" t="inlineStr">
        <is>
          <t>Estado*:</t>
        </is>
      </c>
      <c r="AM20" s="20" t="n"/>
      <c r="AN20" s="243" t="inlineStr">
        <is>
          <t>MG</t>
        </is>
      </c>
      <c r="AO20" s="242" t="n"/>
      <c r="AQ20" s="164" t="inlineStr">
        <is>
          <t>CEP*:</t>
        </is>
      </c>
      <c r="AR20" s="20" t="n"/>
      <c r="AS20" s="247" t="inlineStr">
        <is>
          <t>38037-190</t>
        </is>
      </c>
      <c r="AT20" s="241" t="n"/>
      <c r="AU20" s="241" t="n"/>
      <c r="AV20" s="242" t="n"/>
      <c r="AW20" s="8" t="n"/>
    </row>
    <row r="21" ht="3" customHeight="1" thickBot="1">
      <c r="B21" s="10" t="n"/>
      <c r="AW21" s="8" t="n"/>
    </row>
    <row r="22">
      <c r="B22" s="10" t="inlineStr">
        <is>
          <t>Telefone:</t>
        </is>
      </c>
      <c r="F22" s="248" t="inlineStr">
        <is>
          <t>(11) 99793-1516</t>
        </is>
      </c>
      <c r="G22" s="241" t="n"/>
      <c r="H22" s="241" t="n"/>
      <c r="I22" s="241" t="n"/>
      <c r="J22" s="242" t="n"/>
      <c r="L22" t="inlineStr">
        <is>
          <t>Celular*:</t>
        </is>
      </c>
      <c r="O22" s="249" t="inlineStr">
        <is>
          <t>(11) 99793-1516</t>
        </is>
      </c>
      <c r="P22" s="241" t="n"/>
      <c r="Q22" s="241" t="n"/>
      <c r="R22" s="241" t="n"/>
      <c r="S22" s="241" t="n"/>
      <c r="T22" s="242" t="n"/>
      <c r="V22" s="136" t="inlineStr">
        <is>
          <t>E-mail*:</t>
        </is>
      </c>
      <c r="Y22" s="250" t="inlineStr">
        <is>
          <t>carmotavarescaraca@gmail.com</t>
        </is>
      </c>
      <c r="Z22" s="241" t="n"/>
      <c r="AA22" s="241" t="n"/>
      <c r="AB22" s="241" t="n"/>
      <c r="AC22" s="241" t="n"/>
      <c r="AD22" s="241" t="n"/>
      <c r="AE22" s="241" t="n"/>
      <c r="AF22" s="241" t="n"/>
      <c r="AG22" s="241" t="n"/>
      <c r="AH22" s="241" t="n"/>
      <c r="AI22" s="241" t="n"/>
      <c r="AJ22" s="241" t="n"/>
      <c r="AK22" s="241" t="n"/>
      <c r="AL22" s="241" t="n"/>
      <c r="AM22" s="241" t="n"/>
      <c r="AN22" s="241" t="n"/>
      <c r="AO22" s="241" t="n"/>
      <c r="AP22" s="241" t="n"/>
      <c r="AQ22" s="241" t="n"/>
      <c r="AR22" s="241" t="n"/>
      <c r="AS22" s="241" t="n"/>
      <c r="AT22" s="241" t="n"/>
      <c r="AU22" s="241" t="n"/>
      <c r="AV22" s="242" t="n"/>
      <c r="AW22" s="8" t="n"/>
    </row>
    <row r="23" ht="3" customHeight="1">
      <c r="B23" s="11" t="n"/>
      <c r="C23" s="1"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1" t="n"/>
      <c r="AI23" s="1" t="n"/>
      <c r="AJ23" s="1" t="n"/>
      <c r="AK23" s="1" t="n"/>
      <c r="AL23" s="1" t="n"/>
      <c r="AM23" s="1" t="n"/>
      <c r="AN23" s="1" t="n"/>
      <c r="AO23" s="1" t="n"/>
      <c r="AP23" s="1" t="n"/>
      <c r="AQ23" s="1" t="n"/>
      <c r="AR23" s="1" t="n"/>
      <c r="AS23" s="1" t="n"/>
      <c r="AT23" s="1" t="n"/>
      <c r="AU23" s="1" t="n"/>
      <c r="AV23" s="1" t="n"/>
      <c r="AW23" s="12" t="n"/>
    </row>
    <row r="24" ht="3" customHeight="1">
      <c r="B24" s="32" t="n"/>
      <c r="C24" s="32" t="n"/>
      <c r="D24" s="32" t="n"/>
      <c r="E24" s="32" t="n"/>
      <c r="F24" s="32" t="n"/>
      <c r="G24" s="32" t="n"/>
      <c r="H24" s="32" t="n"/>
      <c r="I24" s="32" t="n"/>
      <c r="J24" s="32" t="n"/>
      <c r="K24" s="32" t="n"/>
      <c r="L24" s="32" t="n"/>
      <c r="M24" s="32" t="n"/>
      <c r="N24" s="32" t="n"/>
      <c r="O24" s="32" t="n"/>
      <c r="P24" s="32" t="n"/>
      <c r="Q24" s="32" t="n"/>
      <c r="R24" s="32" t="n"/>
      <c r="S24" s="32" t="n"/>
      <c r="T24" s="32" t="n"/>
      <c r="U24" s="32" t="n"/>
      <c r="V24" s="32" t="n"/>
      <c r="W24" s="32" t="n"/>
      <c r="X24" s="32" t="n"/>
      <c r="Y24" s="32" t="n"/>
      <c r="Z24" s="32" t="n"/>
      <c r="AA24" s="32" t="n"/>
      <c r="AB24" s="32" t="n"/>
      <c r="AC24" s="32" t="n"/>
      <c r="AD24" s="32" t="n"/>
      <c r="AE24" s="32" t="n"/>
      <c r="AF24" s="32" t="n"/>
      <c r="AG24" s="32" t="n"/>
      <c r="AH24" s="32" t="n"/>
      <c r="AI24" s="32" t="n"/>
      <c r="AJ24" s="32" t="n"/>
      <c r="AK24" s="32" t="n"/>
      <c r="AL24" s="32" t="n"/>
      <c r="AM24" s="32" t="n"/>
      <c r="AN24" s="32" t="n"/>
      <c r="AO24" s="32" t="n"/>
      <c r="AP24" s="32" t="n"/>
      <c r="AQ24" s="32" t="n"/>
      <c r="AR24" s="32" t="n"/>
      <c r="AS24" s="32" t="n"/>
      <c r="AT24" s="32" t="n"/>
      <c r="AU24" s="32" t="n"/>
      <c r="AV24" s="32" t="n"/>
      <c r="AW24" s="32" t="n"/>
    </row>
    <row r="25">
      <c r="B25" s="115" t="inlineStr">
        <is>
          <t>2 – DADOS DA UNIDADE CONSUMIDORA</t>
        </is>
      </c>
      <c r="C25" s="1" t="n"/>
      <c r="D25" s="1" t="n"/>
      <c r="E25" s="1" t="n"/>
      <c r="F25" s="1" t="n"/>
      <c r="G25" s="1" t="n"/>
      <c r="H25" s="1" t="n"/>
      <c r="I25" s="1" t="n"/>
      <c r="J25" s="1" t="n"/>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1" t="n"/>
      <c r="AI25" s="1" t="n"/>
      <c r="AJ25" s="1" t="n"/>
      <c r="AK25" s="1" t="n"/>
      <c r="AL25" s="1" t="n"/>
      <c r="AM25" s="1" t="n"/>
      <c r="AN25" s="1" t="n"/>
      <c r="AO25" s="1" t="n"/>
      <c r="AP25" s="1" t="n"/>
      <c r="AQ25" s="1" t="n"/>
      <c r="AR25" s="1" t="n"/>
      <c r="AS25" s="1" t="n"/>
      <c r="AT25" s="1" t="n"/>
      <c r="AU25" s="1" t="n"/>
      <c r="AV25" s="1" t="n"/>
      <c r="AW25" s="34" t="n"/>
    </row>
    <row r="26" ht="3" customHeight="1" thickBot="1">
      <c r="B26" s="13" t="n"/>
      <c r="C26" s="14" t="n"/>
      <c r="D26" s="14" t="n"/>
      <c r="E26" s="14" t="n"/>
      <c r="F26" s="14" t="n"/>
      <c r="G26" s="14" t="n"/>
      <c r="H26" s="14" t="n"/>
      <c r="I26" s="14" t="n"/>
      <c r="J26" s="14" t="n"/>
      <c r="K26" s="14" t="n"/>
      <c r="L26" s="14" t="n"/>
      <c r="M26" s="14" t="n"/>
      <c r="N26" s="14" t="n"/>
      <c r="O26" s="14" t="n"/>
      <c r="P26" s="14" t="n"/>
      <c r="Q26" s="14" t="n"/>
      <c r="R26" s="14" t="n"/>
      <c r="S26" s="14" t="n"/>
      <c r="T26" s="14" t="n"/>
      <c r="U26" s="14" t="n"/>
      <c r="V26" s="14" t="n"/>
      <c r="W26" s="14" t="n"/>
      <c r="X26" s="14" t="n"/>
      <c r="Y26" s="14" t="n"/>
      <c r="Z26" s="14" t="n"/>
      <c r="AA26" s="14" t="n"/>
      <c r="AB26" s="14" t="n"/>
      <c r="AC26" s="14" t="n"/>
      <c r="AD26" s="14" t="n">
        <v>1620000</v>
      </c>
      <c r="AE26" s="14" t="n"/>
      <c r="AF26" s="14" t="n"/>
      <c r="AG26" s="14" t="n"/>
      <c r="AH26" s="14" t="n"/>
      <c r="AI26" s="14" t="n"/>
      <c r="AJ26" s="14" t="n"/>
      <c r="AK26" s="14" t="n"/>
      <c r="AL26" s="14" t="n"/>
      <c r="AM26" s="14" t="n"/>
      <c r="AN26" s="14" t="n"/>
      <c r="AO26" s="14" t="n"/>
      <c r="AP26" s="14" t="n"/>
      <c r="AQ26" s="14" t="n"/>
      <c r="AR26" s="14" t="n"/>
      <c r="AS26" s="14" t="n"/>
      <c r="AT26" s="14" t="n"/>
      <c r="AU26" s="14" t="n"/>
      <c r="AV26" s="14" t="n"/>
      <c r="AW26" s="15" t="n"/>
    </row>
    <row r="27">
      <c r="B27" s="10" t="inlineStr">
        <is>
          <t>Localização em Coordenadas UTM - Ponto de Conexão:</t>
        </is>
      </c>
      <c r="T27" s="136" t="inlineStr">
        <is>
          <t>Fuso:</t>
        </is>
      </c>
      <c r="V27" s="243" t="n">
        <v>23</v>
      </c>
      <c r="W27" s="242" t="n"/>
      <c r="X27" s="136" t="inlineStr">
        <is>
          <t>E (Abscissa):</t>
        </is>
      </c>
      <c r="AC27" s="243" t="n">
        <v>376925</v>
      </c>
      <c r="AD27" s="241" t="n"/>
      <c r="AE27" s="242" t="n"/>
      <c r="AG27" s="136" t="inlineStr">
        <is>
          <t>N (Ordenada):</t>
        </is>
      </c>
      <c r="AL27" s="243" t="n">
        <v>7398290</v>
      </c>
      <c r="AM27" s="241" t="n"/>
      <c r="AN27" s="242" t="n"/>
      <c r="AW27" s="8" t="n"/>
    </row>
    <row r="28" ht="3" customHeight="1" thickBot="1">
      <c r="B28" s="10" t="n"/>
      <c r="AF28" s="136" t="n"/>
      <c r="AG28" s="136" t="n"/>
      <c r="AH28" s="16" t="n"/>
      <c r="AI28" s="16" t="n"/>
      <c r="AO28" s="136" t="n"/>
      <c r="AW28" s="8" t="n"/>
    </row>
    <row r="29">
      <c r="B29" s="10" t="inlineStr">
        <is>
          <t>Carga Instalada (consumo próprio) (kW):</t>
        </is>
      </c>
      <c r="P29" s="117">
        <f>IFERROR(IF(Grupo="A","",
IF(Dados!D7=4,VLOOKUP(AB45&amp;AH45,Apoio!D12:E50,2,FALSE),
IF(Dados!D5=2,VLOOKUP(AB45&amp;AH45,Apoio!D12:E50,2,FALSE),
IF(Dados!D4=1,VLOOKUP(AB47&amp;AH47,Apoio!D12:E50,2,FALSE),
IF(AND(Dados!D6=3,OR(AH47="",AH47=0)),VLOOKUP(AB45&amp;AH45,Apoio!D12:E50,2,FALSE),
IF(AND(Dados!D6=3,AH47&gt;=40),VLOOKUP(AB47&amp;AH47,Apoio!D12:E50,2,FALSE),"")))))),"")</f>
        <v/>
      </c>
      <c r="Q29" s="251" t="n"/>
      <c r="R29" s="252" t="n"/>
      <c r="S29" s="253" t="n"/>
      <c r="T29" s="253" t="n"/>
      <c r="U29" s="254" t="n"/>
      <c r="Y29" s="191">
        <f>IF(V27="","Indique o fuso",IF(AND(Apoio!I4="Ok",OR(V27="",Conferencia!B16=1)),"",IF(AND(AC27&lt;&gt;"",V27&lt;&gt;"",Apoio!I4&lt;&gt;"Ok"),"Verifique a Abscissa","De "&amp;VLOOKUP(V27,Apoio!B1:F4,2,FALSE)&amp;" a "&amp;VLOOKUP(V27,Apoio!B1:F4,3,FALSE))))</f>
        <v/>
      </c>
      <c r="AG29" s="191">
        <f>IF(V27="","Indique o fuso",IF(V27="","",IF(AND(Apoio!K4="Ok",OR(V27="",Conferencia!B16=1)),"",IF(AND(AL27&lt;&gt;"",V27&lt;&gt;"",Apoio!K4&lt;&gt;"Ok"),"Verifique a Ordenada","De "&amp;VLOOKUP($V$27,Apoio!B1:F4,4,FALSE)&amp;" a "&amp;VLOOKUP($V$27,Apoio!B1:F4,5,FALSE)))))</f>
        <v/>
      </c>
      <c r="AW29" s="8" t="n"/>
    </row>
    <row r="30" ht="3" customHeight="1" thickBot="1">
      <c r="B30" s="10" t="n"/>
      <c r="AW30" s="8" t="n"/>
    </row>
    <row r="31">
      <c r="B31" s="10" t="inlineStr">
        <is>
          <t>Potência do Grupo Motor Gerador de Emergência em Paralelo com a Cemig - Diesel ou Gás (kVA):</t>
        </is>
      </c>
      <c r="AH31" s="255" t="n"/>
      <c r="AI31" s="256" t="n"/>
      <c r="AW31" s="8" t="n"/>
    </row>
    <row r="32" ht="3" customHeight="1">
      <c r="B32" s="10" t="n"/>
      <c r="AW32" s="8" t="n"/>
    </row>
    <row r="33" ht="3" customHeight="1" thickBot="1">
      <c r="B33" s="13" t="n"/>
      <c r="C33" s="14" t="n"/>
      <c r="D33" s="14" t="n"/>
      <c r="E33" s="14" t="n"/>
      <c r="F33" s="14" t="n"/>
      <c r="G33" s="14" t="n"/>
      <c r="H33" s="14" t="n"/>
      <c r="I33" s="14" t="n"/>
      <c r="J33" s="14" t="n"/>
      <c r="K33" s="14" t="n"/>
      <c r="L33" s="14" t="n"/>
      <c r="M33" s="14" t="n"/>
      <c r="N33" s="14" t="n"/>
      <c r="O33" s="14" t="n"/>
      <c r="P33" s="14" t="n"/>
      <c r="Q33" s="14" t="n"/>
      <c r="R33" s="14" t="n"/>
      <c r="S33" s="14" t="n"/>
      <c r="T33" s="14" t="n"/>
      <c r="U33" s="14" t="n"/>
      <c r="V33" s="14" t="n"/>
      <c r="W33" s="14" t="n"/>
      <c r="X33" s="14" t="n"/>
      <c r="Y33" s="14" t="n"/>
      <c r="Z33" s="14" t="n"/>
      <c r="AA33" s="14" t="n"/>
      <c r="AB33" s="14" t="n"/>
      <c r="AC33" s="14" t="n"/>
      <c r="AD33" s="14" t="n"/>
      <c r="AE33" s="14" t="n"/>
      <c r="AF33" s="14" t="n"/>
      <c r="AG33" s="14" t="n"/>
      <c r="AH33" s="14" t="n"/>
      <c r="AI33" s="14" t="n"/>
      <c r="AJ33" s="14" t="n"/>
      <c r="AK33" s="14" t="n"/>
      <c r="AL33" s="14" t="n"/>
      <c r="AM33" s="14" t="n"/>
      <c r="AN33" s="14" t="n"/>
      <c r="AO33" s="14" t="n"/>
      <c r="AP33" s="14" t="n"/>
      <c r="AQ33" s="14" t="n"/>
      <c r="AR33" s="14" t="n"/>
      <c r="AS33" s="14" t="n"/>
      <c r="AT33" s="14" t="n"/>
      <c r="AU33" s="14" t="n"/>
      <c r="AV33" s="14" t="n"/>
      <c r="AW33" s="15" t="n"/>
    </row>
    <row r="34" ht="15" customHeight="1">
      <c r="B34" s="257">
        <f>IF(Grupo="A","Para clientes do Grupo A:","")</f>
        <v/>
      </c>
      <c r="F34" s="8" t="n"/>
      <c r="G34" t="inlineStr">
        <is>
          <t>Tipo de Subestação (Conforme ND 5.3):</t>
        </is>
      </c>
      <c r="T34" s="258" t="n"/>
      <c r="U34" s="256" t="n"/>
      <c r="X34" s="125" t="inlineStr">
        <is>
          <t>Qte</t>
        </is>
      </c>
      <c r="Y34" s="20" t="n"/>
      <c r="Z34" s="259" t="n"/>
      <c r="AA34" s="242" t="n"/>
      <c r="AB34" s="44" t="inlineStr">
        <is>
          <t>è</t>
        </is>
      </c>
      <c r="AC34" s="124" t="inlineStr">
        <is>
          <t>Potência</t>
        </is>
      </c>
      <c r="AF34" s="259" t="n"/>
      <c r="AG34" s="241" t="n"/>
      <c r="AH34" s="242" t="n"/>
      <c r="AK34" s="125" t="inlineStr">
        <is>
          <t>Qte</t>
        </is>
      </c>
      <c r="AL34" s="20" t="n"/>
      <c r="AM34" s="259" t="n"/>
      <c r="AN34" s="242" t="n"/>
      <c r="AO34" s="44" t="inlineStr">
        <is>
          <t>è</t>
        </is>
      </c>
      <c r="AP34" s="124" t="inlineStr">
        <is>
          <t>Potência</t>
        </is>
      </c>
      <c r="AS34" s="259" t="n"/>
      <c r="AT34" s="241" t="n"/>
      <c r="AU34" s="242" t="n"/>
      <c r="AW34" s="8" t="n"/>
    </row>
    <row r="35" ht="3" customHeight="1" thickBot="1">
      <c r="B35" s="10" t="n"/>
      <c r="F35" s="8" t="n"/>
      <c r="AW35" s="8" t="n"/>
    </row>
    <row r="36">
      <c r="A36" s="8" t="n"/>
      <c r="B36" s="10" t="n"/>
      <c r="F36" s="8" t="n"/>
      <c r="G36">
        <f>IF(OR(TipoSE="Nº 1",TipoSE="Nº 5",TipoSE="Nº 8"),"Transformador particular (kVA):","Qte de potência distinta dos trafos:")</f>
        <v/>
      </c>
      <c r="S36" s="260" t="n"/>
      <c r="T36" s="241" t="n"/>
      <c r="U36" s="242" t="n"/>
      <c r="X36" s="125" t="inlineStr">
        <is>
          <t>Qte</t>
        </is>
      </c>
      <c r="Y36" s="20" t="n"/>
      <c r="Z36" s="259" t="n"/>
      <c r="AA36" s="242" t="n"/>
      <c r="AB36" s="44" t="inlineStr">
        <is>
          <t>è</t>
        </is>
      </c>
      <c r="AC36" s="124" t="inlineStr">
        <is>
          <t>Potência</t>
        </is>
      </c>
      <c r="AF36" s="259" t="n"/>
      <c r="AG36" s="241" t="n"/>
      <c r="AH36" s="242" t="n"/>
      <c r="AK36" s="125" t="inlineStr">
        <is>
          <t>Qte</t>
        </is>
      </c>
      <c r="AL36" s="20" t="n"/>
      <c r="AM36" s="259" t="n"/>
      <c r="AN36" s="242" t="n"/>
      <c r="AO36" s="44" t="inlineStr">
        <is>
          <t>è</t>
        </is>
      </c>
      <c r="AP36" s="124" t="inlineStr">
        <is>
          <t>Potência</t>
        </is>
      </c>
      <c r="AS36" s="259" t="n"/>
      <c r="AT36" s="241" t="n"/>
      <c r="AU36" s="242" t="n"/>
      <c r="AW36" s="8" t="n"/>
    </row>
    <row r="37" ht="3" customHeight="1">
      <c r="B37" s="11" t="n"/>
      <c r="C37" s="1"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1" t="n"/>
      <c r="AI37" s="1" t="n"/>
      <c r="AJ37" s="1" t="n"/>
      <c r="AK37" s="1" t="n"/>
      <c r="AL37" s="1" t="n"/>
      <c r="AM37" s="1" t="n"/>
      <c r="AN37" s="1" t="n"/>
      <c r="AO37" s="1" t="n"/>
      <c r="AP37" s="1" t="n"/>
      <c r="AQ37" s="1" t="n"/>
      <c r="AR37" s="1" t="n"/>
      <c r="AS37" s="1" t="n"/>
      <c r="AT37" s="1" t="n"/>
      <c r="AU37" s="1" t="n"/>
      <c r="AV37" s="1" t="n"/>
      <c r="AW37" s="12" t="n"/>
    </row>
    <row r="38" ht="3" customHeight="1" thickBot="1">
      <c r="B38" s="10" t="n"/>
      <c r="AW38" s="8" t="n"/>
    </row>
    <row r="39">
      <c r="B39" s="10" t="inlineStr">
        <is>
          <t>Tipo de Solicitação:</t>
        </is>
      </c>
      <c r="I39" s="261" t="inlineStr">
        <is>
          <t>Conexão de GD em Unidade Consumidora Existente SEM Alteração de Potência Disponibilizada</t>
        </is>
      </c>
      <c r="J39" s="262" t="n"/>
      <c r="K39" s="262" t="n"/>
      <c r="L39" s="262" t="n"/>
      <c r="M39" s="262" t="n"/>
      <c r="N39" s="262" t="n"/>
      <c r="O39" s="262" t="n"/>
      <c r="P39" s="262" t="n"/>
      <c r="Q39" s="262" t="n"/>
      <c r="R39" s="262" t="n"/>
      <c r="S39" s="262" t="n"/>
      <c r="T39" s="262" t="n"/>
      <c r="U39" s="262" t="n"/>
      <c r="V39" s="262" t="n"/>
      <c r="W39" s="262" t="n"/>
      <c r="X39" s="262" t="n"/>
      <c r="Y39" s="262" t="n"/>
      <c r="Z39" s="262" t="n"/>
      <c r="AA39" s="262" t="n"/>
      <c r="AB39" s="262" t="n"/>
      <c r="AC39" s="262" t="n"/>
      <c r="AD39" s="262" t="n"/>
      <c r="AE39" s="262" t="n"/>
      <c r="AF39" s="262" t="n"/>
      <c r="AG39" s="262" t="n"/>
      <c r="AH39" s="262" t="n"/>
      <c r="AI39" s="262" t="n"/>
      <c r="AJ39" s="262" t="n"/>
      <c r="AK39" s="262" t="n"/>
      <c r="AL39" s="262" t="n"/>
      <c r="AM39" s="262" t="n"/>
      <c r="AN39" s="256" t="n"/>
      <c r="AO39" s="136">
        <f>IF(I39="GD Existente COM Alteração de Potência Ativa Instalada Total","Pot. Atual (kW):","")</f>
        <v/>
      </c>
      <c r="AU39" s="263" t="n"/>
      <c r="AV39" s="256" t="n"/>
      <c r="AW39" s="8" t="n"/>
    </row>
    <row r="40" ht="3" customHeight="1" thickBot="1">
      <c r="B40" s="10" t="n"/>
      <c r="I40" s="16" t="n"/>
      <c r="J40" s="16" t="n"/>
      <c r="K40" s="16" t="n"/>
      <c r="L40" s="16" t="n"/>
      <c r="M40" s="16" t="n"/>
      <c r="N40" s="16" t="n"/>
      <c r="O40" s="16" t="n"/>
      <c r="P40" s="16" t="n"/>
      <c r="Q40" s="16" t="n"/>
      <c r="R40" s="16" t="n"/>
      <c r="S40" s="16" t="n"/>
      <c r="T40" s="16" t="n"/>
      <c r="U40" s="16" t="n"/>
      <c r="V40" s="16" t="n"/>
      <c r="W40" s="16" t="n"/>
      <c r="X40" s="16" t="n"/>
      <c r="Y40" s="16" t="n"/>
      <c r="Z40" s="16" t="n"/>
      <c r="AA40" s="16" t="n"/>
      <c r="AB40" s="16" t="n"/>
      <c r="AC40" s="16" t="n"/>
      <c r="AD40" s="16" t="n"/>
      <c r="AE40" s="16" t="n"/>
      <c r="AF40" s="16" t="n"/>
      <c r="AG40" s="16" t="n"/>
      <c r="AH40" s="16" t="n"/>
      <c r="AI40" s="16" t="n"/>
      <c r="AJ40" s="16" t="n"/>
      <c r="AK40" s="16" t="n"/>
      <c r="AL40" s="16" t="n"/>
      <c r="AM40" s="16" t="n"/>
      <c r="AN40" s="16" t="n"/>
      <c r="AO40" s="136" t="n"/>
      <c r="AP40" s="136" t="n"/>
      <c r="AQ40" s="136" t="n"/>
      <c r="AR40" s="136" t="n"/>
      <c r="AS40" s="136" t="n"/>
      <c r="AT40" s="136" t="n"/>
      <c r="AU40" s="5" t="n"/>
      <c r="AV40" s="5" t="n"/>
      <c r="AW40" s="8" t="n"/>
    </row>
    <row r="41">
      <c r="B41" s="10" t="inlineStr">
        <is>
          <t>Tipo de edificação:</t>
        </is>
      </c>
      <c r="I41" s="213" t="inlineStr">
        <is>
          <t>Edificação Individual</t>
        </is>
      </c>
      <c r="J41" s="262" t="n"/>
      <c r="K41" s="262" t="n"/>
      <c r="L41" s="262" t="n"/>
      <c r="M41" s="262" t="n"/>
      <c r="N41" s="262" t="n"/>
      <c r="O41" s="262" t="n"/>
      <c r="P41" s="262" t="n"/>
      <c r="Q41" s="262" t="n"/>
      <c r="R41" s="262" t="n"/>
      <c r="S41" s="262" t="n"/>
      <c r="T41" s="262" t="n"/>
      <c r="U41" s="262" t="n"/>
      <c r="V41" s="262" t="n"/>
      <c r="W41" s="262" t="n"/>
      <c r="X41" s="262" t="n"/>
      <c r="Y41" s="262" t="n"/>
      <c r="Z41" s="262" t="n"/>
      <c r="AA41" s="262" t="n"/>
      <c r="AB41" s="262" t="n"/>
      <c r="AC41" s="262" t="n"/>
      <c r="AD41" s="262" t="n"/>
      <c r="AE41" s="262" t="n"/>
      <c r="AF41" s="262" t="n"/>
      <c r="AG41" s="262" t="n"/>
      <c r="AH41" s="262" t="n"/>
      <c r="AI41" s="96" t="n"/>
      <c r="AJ41" s="96" t="n"/>
      <c r="AK41" s="96" t="n"/>
      <c r="AL41" s="96" t="n"/>
      <c r="AM41" s="136">
        <f>IF(I39="GD Existente COM Alteração de Potência Ativa Instalada Total","Nova Pot. Total (kW):","")</f>
        <v/>
      </c>
      <c r="AU41" s="263" t="n"/>
      <c r="AV41" s="256" t="n"/>
      <c r="AW41" s="8" t="n"/>
    </row>
    <row r="42" ht="3" customHeight="1">
      <c r="B42" s="10" t="n"/>
      <c r="I42" s="16" t="n"/>
      <c r="J42" s="16" t="n"/>
      <c r="K42" s="16" t="n"/>
      <c r="L42" s="16" t="n"/>
      <c r="M42" s="16" t="n"/>
      <c r="N42" s="16" t="n"/>
      <c r="O42" s="16" t="n"/>
      <c r="P42" s="16" t="n"/>
      <c r="Q42" s="16" t="n"/>
      <c r="R42" s="16" t="n"/>
      <c r="S42" s="16" t="n"/>
      <c r="T42" s="16" t="n"/>
      <c r="U42" s="96" t="n"/>
      <c r="V42" s="96" t="n"/>
      <c r="W42" s="96" t="n"/>
      <c r="X42" s="96" t="n"/>
      <c r="Y42" s="96" t="n"/>
      <c r="Z42" s="96" t="n"/>
      <c r="AA42" s="96" t="n"/>
      <c r="AB42" s="96" t="n"/>
      <c r="AC42" s="96" t="n"/>
      <c r="AD42" s="96" t="n"/>
      <c r="AE42" s="96" t="n"/>
      <c r="AF42" s="96" t="n"/>
      <c r="AG42" s="96" t="n"/>
      <c r="AH42" s="96" t="n"/>
      <c r="AI42" s="96" t="n"/>
      <c r="AJ42" s="96" t="n"/>
      <c r="AK42" s="96" t="n"/>
      <c r="AL42" s="96" t="n"/>
      <c r="AM42" s="136" t="n"/>
      <c r="AN42" s="136" t="n"/>
      <c r="AO42" s="136" t="n"/>
      <c r="AP42" s="136" t="n"/>
      <c r="AQ42" s="136" t="n"/>
      <c r="AR42" s="136" t="n"/>
      <c r="AS42" s="136" t="n"/>
      <c r="AT42" s="136" t="n"/>
      <c r="AU42" s="5" t="n"/>
      <c r="AV42" s="5" t="n"/>
      <c r="AW42" s="8" t="n"/>
    </row>
    <row r="43" ht="3" customHeight="1">
      <c r="B43" s="10" t="n"/>
      <c r="AW43" s="8" t="n"/>
    </row>
    <row r="44" ht="3" customHeight="1" thickBot="1">
      <c r="B44" s="10" t="n"/>
      <c r="AW44" s="8" t="n"/>
    </row>
    <row r="45">
      <c r="B45" s="264" t="inlineStr">
        <is>
          <t xml:space="preserve">Tipo de Padrão de Entrada:  </t>
        </is>
      </c>
      <c r="G45" s="8" t="n"/>
      <c r="H45" s="98">
        <f>IF(Grupo="B"," Disjuntor Individual Atual:",IF(OR(TipoSE="Nº 1",TipoSE="Nº 5",TipoSE="Nº 8"),"Disjuntor de Baixa Tensão:"," Relé de Proteção Secundária"))</f>
        <v/>
      </c>
      <c r="I45" s="28" t="n"/>
      <c r="J45" s="28" t="n"/>
      <c r="K45" s="28" t="n"/>
      <c r="L45" s="28" t="n"/>
      <c r="M45" s="28" t="n"/>
      <c r="N45" s="28" t="n"/>
      <c r="O45" s="28" t="n"/>
      <c r="P45" s="28" t="n"/>
      <c r="Q45" s="28" t="n"/>
      <c r="R45" s="28" t="n"/>
      <c r="S45" s="28" t="n"/>
      <c r="T45" s="28" t="n"/>
      <c r="U45" s="28" t="n"/>
      <c r="V45" s="28" t="n"/>
      <c r="W45" s="28" t="n"/>
      <c r="X45" s="28" t="n"/>
      <c r="Y45" s="28" t="n"/>
      <c r="Z45" s="28" t="n"/>
      <c r="AB45" s="243" t="inlineStr">
        <is>
          <t>Bifásico</t>
        </is>
      </c>
      <c r="AC45" s="241" t="n"/>
      <c r="AD45" s="241" t="n"/>
      <c r="AE45" s="241" t="n"/>
      <c r="AF45" s="242" t="n"/>
      <c r="AH45" s="243" t="inlineStr">
        <is>
          <t>70</t>
        </is>
      </c>
      <c r="AI45" s="241" t="n"/>
      <c r="AJ45" s="242" t="n"/>
      <c r="AK45" s="96" t="inlineStr">
        <is>
          <t>A</t>
        </is>
      </c>
      <c r="AO45" s="265" t="inlineStr">
        <is>
          <t>Para fonte diferente da original, deverá ser realizada solicitação de ligação nova.</t>
        </is>
      </c>
      <c r="AP45" s="266" t="n"/>
      <c r="AQ45" s="266" t="n"/>
      <c r="AR45" s="266" t="n"/>
      <c r="AS45" s="266" t="n"/>
      <c r="AT45" s="266" t="n"/>
      <c r="AU45" s="266" t="n"/>
      <c r="AV45" s="267" t="n"/>
      <c r="AW45" s="8" t="n"/>
    </row>
    <row r="46" ht="4.5" customHeight="1" thickBot="1">
      <c r="B46" s="10" t="n"/>
      <c r="G46" s="8" t="n"/>
      <c r="H46" s="28" t="n"/>
      <c r="I46" s="28" t="n"/>
      <c r="J46" s="28" t="n"/>
      <c r="K46" s="28" t="n"/>
      <c r="L46" s="28" t="n"/>
      <c r="M46" s="28" t="n"/>
      <c r="N46" s="28" t="n"/>
      <c r="O46" s="28" t="n"/>
      <c r="P46" s="28" t="n"/>
      <c r="Q46" s="28" t="n"/>
      <c r="R46" s="28" t="n"/>
      <c r="S46" s="28" t="n"/>
      <c r="T46" s="28" t="n"/>
      <c r="U46" s="28" t="n"/>
      <c r="V46" s="28" t="n"/>
      <c r="W46" s="28" t="n"/>
      <c r="X46" s="28" t="n"/>
      <c r="Y46" s="28" t="n"/>
      <c r="Z46" s="28" t="n"/>
      <c r="AO46" s="268" t="n"/>
      <c r="AV46" s="269" t="n"/>
      <c r="AW46" s="8" t="n"/>
    </row>
    <row r="47">
      <c r="B47" s="10" t="n"/>
      <c r="G47" s="8" t="n"/>
      <c r="H47" s="98">
        <f>IF(Grupo="A","",IF(OR(MAX(Dados!D4:D7)=1,MAX(Dados!D4:D7)=3)," Disjuntor Individual Solicitado para Alteração de Carga:",IF(AND(OR(MAX(Dados!D4:D7)=2,MAX(Dados!D4:D7)=4),MAX(Dados!D13:D17)&gt;1)," Disjuntor Geral do Padrão (Conforme ND 5.2):","")))</f>
        <v/>
      </c>
      <c r="I47" s="28" t="n"/>
      <c r="J47" s="28" t="n"/>
      <c r="K47" s="28" t="n"/>
      <c r="L47" s="28" t="n"/>
      <c r="M47" s="28" t="n"/>
      <c r="N47" s="28" t="n"/>
      <c r="O47" s="28" t="n"/>
      <c r="P47" s="28" t="n"/>
      <c r="Q47" s="28" t="n"/>
      <c r="R47" s="28" t="n"/>
      <c r="S47" s="28" t="n"/>
      <c r="T47" s="28" t="n"/>
      <c r="U47" s="28" t="n"/>
      <c r="V47" s="28" t="n"/>
      <c r="W47" s="28" t="n"/>
      <c r="X47" s="28" t="n"/>
      <c r="Y47" s="28" t="n"/>
      <c r="Z47" s="28" t="n"/>
      <c r="AB47" s="270" t="n"/>
      <c r="AC47" s="241" t="n"/>
      <c r="AD47" s="241" t="n"/>
      <c r="AE47" s="241" t="n"/>
      <c r="AF47" s="242" t="n"/>
      <c r="AH47" s="243" t="n"/>
      <c r="AI47" s="241" t="n"/>
      <c r="AJ47" s="242" t="n"/>
      <c r="AK47" s="96">
        <f>IF(H47="","","A")</f>
        <v/>
      </c>
      <c r="AO47" s="271" t="n"/>
      <c r="AP47" s="272" t="n"/>
      <c r="AQ47" s="272" t="n"/>
      <c r="AR47" s="272" t="n"/>
      <c r="AS47" s="272" t="n"/>
      <c r="AT47" s="272" t="n"/>
      <c r="AU47" s="272" t="n"/>
      <c r="AV47" s="273" t="n"/>
      <c r="AW47" s="8" t="n"/>
    </row>
    <row r="48" ht="3" customHeight="1" thickBot="1">
      <c r="B48" s="10" t="n"/>
      <c r="G48" s="8" t="n"/>
      <c r="H48" s="28" t="n"/>
      <c r="I48" s="28" t="n"/>
      <c r="J48" s="28" t="n"/>
      <c r="K48" s="28" t="n"/>
      <c r="L48" s="28" t="n"/>
      <c r="M48" s="28" t="n"/>
      <c r="N48" s="28" t="n"/>
      <c r="O48" s="28" t="n"/>
      <c r="P48" s="28" t="n"/>
      <c r="Q48" s="28" t="n"/>
      <c r="R48" s="28" t="n"/>
      <c r="S48" s="28" t="n"/>
      <c r="T48" s="28" t="n"/>
      <c r="U48" s="28" t="n"/>
      <c r="V48" s="28" t="n"/>
      <c r="W48" s="28" t="n"/>
      <c r="X48" s="28" t="n"/>
      <c r="Y48" s="28" t="n"/>
      <c r="Z48" s="28" t="n"/>
      <c r="AW48" s="8" t="n"/>
    </row>
    <row r="49" ht="17.25" customHeight="1">
      <c r="B49" s="10" t="n"/>
      <c r="G49" s="8" t="n"/>
      <c r="H49" s="98">
        <f>IF(Grupo="A","",IF(AND(OR(MAX(Dados!D4:D7)=1,MAX(Dados!D4:D7)=3),MAX(Dados!D13:D17)&gt;1)," Disjuntor Geral do Padrão (Conforme ND 5.2):",""))</f>
        <v/>
      </c>
      <c r="I49" s="28" t="n"/>
      <c r="J49" s="28" t="n"/>
      <c r="K49" s="28" t="n"/>
      <c r="L49" s="28" t="n"/>
      <c r="M49" s="28" t="n"/>
      <c r="N49" s="28" t="n"/>
      <c r="O49" s="28" t="n"/>
      <c r="P49" s="28" t="n"/>
      <c r="Q49" s="28" t="n"/>
      <c r="R49" s="28" t="n"/>
      <c r="S49" s="28" t="n"/>
      <c r="T49" s="28" t="n"/>
      <c r="U49" s="28" t="n"/>
      <c r="V49" s="28" t="n"/>
      <c r="W49" s="28" t="n"/>
      <c r="X49" s="28" t="n"/>
      <c r="Y49" s="28" t="n"/>
      <c r="Z49" s="28" t="n"/>
      <c r="AB49" s="274" t="n"/>
      <c r="AC49" s="241" t="n"/>
      <c r="AD49" s="241" t="n"/>
      <c r="AE49" s="241" t="n"/>
      <c r="AF49" s="242" t="n"/>
      <c r="AH49" s="274" t="n"/>
      <c r="AI49" s="241" t="n"/>
      <c r="AJ49" s="242" t="n"/>
      <c r="AK49" s="96">
        <f>IF(H49="","","A")</f>
        <v/>
      </c>
      <c r="AM49" s="96" t="inlineStr">
        <is>
          <t>Qte Disjuntor Geral:</t>
        </is>
      </c>
      <c r="AT49" s="240" t="n"/>
      <c r="AU49" s="241" t="n"/>
      <c r="AV49" s="242" t="n"/>
      <c r="AW49" s="84" t="n"/>
    </row>
    <row r="50" ht="3" customHeight="1">
      <c r="B50" s="10" t="n"/>
      <c r="AW50" s="8" t="n"/>
    </row>
    <row r="51" ht="3" customHeight="1" thickBot="1">
      <c r="B51" s="10" t="n"/>
      <c r="AW51" s="8" t="n"/>
    </row>
    <row r="52">
      <c r="B52" s="10" t="inlineStr">
        <is>
          <t>Tensão de Atendimento (V):</t>
        </is>
      </c>
      <c r="L52" s="94" t="inlineStr">
        <is>
          <t>127</t>
        </is>
      </c>
      <c r="M52" s="262" t="n"/>
      <c r="N52" s="262" t="n"/>
      <c r="O52" s="262" t="n"/>
      <c r="S52" t="inlineStr">
        <is>
          <t xml:space="preserve">Tipo de Ramal: </t>
        </is>
      </c>
      <c r="X52" s="255" t="inlineStr">
        <is>
          <t>Aereo</t>
        </is>
      </c>
      <c r="Y52" s="262" t="n"/>
      <c r="Z52" s="262" t="n"/>
      <c r="AA52" s="262" t="n"/>
      <c r="AB52" s="256" t="n"/>
      <c r="AE52" s="114">
        <f>IF(AND(OR(AH45&gt;=300,AH47&gt;=300,AH49&gt;=300),Ramal="Aéreo")," &lt;-- Atenção! Altere o tipo de ramal","")</f>
        <v/>
      </c>
      <c r="AW52" s="8" t="n"/>
    </row>
    <row r="53" ht="3" customHeight="1" thickBot="1">
      <c r="B53" s="10" t="n"/>
      <c r="X53" s="16" t="n"/>
      <c r="Y53" s="16" t="n"/>
      <c r="Z53" s="16" t="n"/>
      <c r="AA53" s="16" t="n"/>
      <c r="AB53" s="16" t="n"/>
      <c r="AW53" s="8" t="n"/>
    </row>
    <row r="54">
      <c r="A54" s="8" t="n"/>
      <c r="B54" s="29">
        <f>IF(MAX(Dados!D4:D7)&lt;4,"Haverá Mudança de Local do Padrão de Entrada:","")</f>
        <v/>
      </c>
      <c r="C54" s="28" t="n"/>
      <c r="D54" s="28" t="n"/>
      <c r="E54" s="28" t="n"/>
      <c r="F54" s="28" t="n"/>
      <c r="G54" s="28" t="n"/>
      <c r="H54" s="28" t="n"/>
      <c r="I54" s="28" t="n"/>
      <c r="J54" s="28" t="n"/>
      <c r="K54" s="28" t="n"/>
      <c r="L54" s="28" t="n"/>
      <c r="M54" s="28" t="n"/>
      <c r="N54" s="28" t="n"/>
      <c r="O54" s="28" t="n"/>
      <c r="P54" s="28" t="n"/>
      <c r="R54" s="255" t="inlineStr">
        <is>
          <t>Não</t>
        </is>
      </c>
      <c r="S54" s="256" t="n"/>
      <c r="U54" s="97">
        <f>IF(AND(TipoSE="Nº 1",R54="Sim"),"&lt;-- Para SE Nº 1 não pode haver mudança de local do Padrão de Entrada. Altere...","")</f>
        <v/>
      </c>
      <c r="AV54" s="275" t="n"/>
      <c r="AW54" s="8" t="n"/>
    </row>
    <row r="55" ht="3" customHeight="1">
      <c r="B55" s="10" t="n"/>
      <c r="AW55" s="8" t="n"/>
    </row>
    <row r="56" ht="3" customHeight="1">
      <c r="B56" s="14" t="n"/>
      <c r="C56" s="14" t="n"/>
      <c r="D56" s="14" t="n"/>
      <c r="E56" s="14" t="n"/>
      <c r="F56" s="14" t="n"/>
      <c r="G56" s="14" t="n"/>
      <c r="H56" s="14" t="n"/>
      <c r="I56" s="14" t="n"/>
      <c r="J56" s="14" t="n"/>
      <c r="K56" s="14" t="n"/>
      <c r="L56" s="14" t="n"/>
      <c r="M56" s="14" t="n"/>
      <c r="N56" s="14" t="n"/>
      <c r="O56" s="14" t="n"/>
      <c r="P56" s="14" t="n"/>
      <c r="Q56" s="14" t="n"/>
      <c r="R56" s="14" t="n"/>
      <c r="S56" s="14" t="n"/>
      <c r="T56" s="14" t="n"/>
      <c r="U56" s="14" t="n"/>
      <c r="V56" s="14" t="n"/>
      <c r="W56" s="14" t="n"/>
      <c r="X56" s="14" t="n"/>
      <c r="Y56" s="14" t="n"/>
      <c r="Z56" s="14" t="n"/>
      <c r="AA56" s="14" t="n"/>
      <c r="AB56" s="14" t="n"/>
      <c r="AC56" s="14" t="n"/>
      <c r="AD56" s="14" t="n"/>
      <c r="AE56" s="14" t="n"/>
      <c r="AF56" s="14" t="n"/>
      <c r="AG56" s="14" t="n"/>
      <c r="AH56" s="14" t="n"/>
      <c r="AI56" s="14" t="n"/>
      <c r="AJ56" s="14" t="n"/>
      <c r="AK56" s="14" t="n"/>
      <c r="AL56" s="14" t="n"/>
      <c r="AM56" s="14" t="n"/>
      <c r="AN56" s="14" t="n"/>
      <c r="AO56" s="14" t="n"/>
      <c r="AP56" s="14" t="n"/>
      <c r="AQ56" s="14" t="n"/>
      <c r="AR56" s="14" t="n"/>
      <c r="AS56" s="14" t="n"/>
      <c r="AT56" s="14" t="n"/>
      <c r="AU56" s="14" t="n"/>
      <c r="AV56" s="14" t="n"/>
      <c r="AW56" s="14" t="n"/>
    </row>
    <row r="57" ht="15" customHeight="1">
      <c r="B57" s="192" t="inlineStr">
        <is>
          <t>3 – DOCUMENTAÇÃO DA UC A SER ANEXADA (NOVA UC OU ALTERAÇÃO DE POTÊNCIA)</t>
        </is>
      </c>
      <c r="C57" s="32" t="n"/>
      <c r="D57" s="32" t="n"/>
      <c r="E57" s="32" t="n"/>
      <c r="F57" s="32" t="n"/>
      <c r="G57" s="32" t="n"/>
      <c r="H57" s="32" t="n"/>
      <c r="I57" s="32" t="n"/>
      <c r="J57" s="32" t="n"/>
      <c r="K57" s="32" t="n"/>
      <c r="L57" s="32" t="n"/>
      <c r="M57" s="32" t="n"/>
      <c r="N57" s="32" t="n"/>
      <c r="O57" s="32" t="n"/>
      <c r="P57" s="32" t="n"/>
      <c r="Q57" s="32" t="n"/>
      <c r="R57" s="32" t="n"/>
      <c r="S57" s="32" t="n"/>
      <c r="T57" s="32" t="n"/>
      <c r="U57" s="32" t="n"/>
      <c r="V57" s="32" t="n"/>
      <c r="W57" s="32" t="n"/>
      <c r="X57" s="32" t="n"/>
      <c r="Y57" s="32" t="n"/>
      <c r="Z57" s="32" t="n"/>
      <c r="AA57" s="32" t="n"/>
      <c r="AB57" s="32" t="n"/>
      <c r="AC57" s="32" t="n"/>
      <c r="AD57" s="32" t="n"/>
      <c r="AE57" s="32" t="n"/>
      <c r="AF57" s="32" t="n"/>
      <c r="AG57" s="32" t="n"/>
      <c r="AH57" s="32" t="n"/>
      <c r="AI57" s="32" t="n"/>
      <c r="AJ57" s="32" t="n"/>
      <c r="AK57" s="32" t="n"/>
      <c r="AL57" s="32" t="n"/>
      <c r="AM57" s="32" t="n"/>
      <c r="AN57" s="32" t="n"/>
      <c r="AO57" s="32" t="n"/>
      <c r="AP57" s="32" t="n"/>
      <c r="AQ57" s="32" t="n"/>
      <c r="AR57" s="32" t="n"/>
      <c r="AS57" s="32" t="n"/>
      <c r="AT57" s="32" t="n"/>
      <c r="AU57" s="32" t="n"/>
      <c r="AV57" s="32" t="n"/>
      <c r="AW57" s="276" t="n"/>
    </row>
    <row r="58" ht="3" customHeight="1">
      <c r="B58" s="13" t="n"/>
      <c r="C58" s="14" t="n"/>
      <c r="D58" s="14" t="n"/>
      <c r="E58" s="76" t="n"/>
      <c r="F58" s="14" t="n"/>
      <c r="G58" s="14" t="n"/>
      <c r="H58" s="14" t="n"/>
      <c r="I58" s="14" t="n"/>
      <c r="J58" s="14" t="n"/>
      <c r="K58" s="14" t="n"/>
      <c r="L58" s="14" t="n"/>
      <c r="M58" s="14" t="n"/>
      <c r="N58" s="14" t="n"/>
      <c r="O58" s="14" t="n"/>
      <c r="P58" s="14" t="n"/>
      <c r="Q58" s="14" t="n"/>
      <c r="R58" s="14" t="n"/>
      <c r="S58" s="14" t="n"/>
      <c r="T58" s="14" t="n"/>
      <c r="U58" s="14" t="n"/>
      <c r="V58" s="14" t="n"/>
      <c r="W58" s="14" t="n"/>
      <c r="X58" s="14" t="n"/>
      <c r="Y58" s="14" t="n"/>
      <c r="Z58" s="14" t="n"/>
      <c r="AA58" s="14" t="n"/>
      <c r="AB58" s="14" t="n"/>
      <c r="AC58" s="14" t="n"/>
      <c r="AD58" s="14" t="n"/>
      <c r="AE58" s="14" t="n"/>
      <c r="AF58" s="14" t="n"/>
      <c r="AG58" s="14" t="n"/>
      <c r="AH58" s="14" t="n"/>
      <c r="AI58" s="14" t="n"/>
      <c r="AJ58" s="14" t="n"/>
      <c r="AK58" s="14" t="n"/>
      <c r="AL58" s="14" t="n"/>
      <c r="AM58" s="14" t="n"/>
      <c r="AN58" s="14" t="n"/>
      <c r="AO58" s="14" t="n"/>
      <c r="AP58" s="14" t="n"/>
      <c r="AQ58" s="14" t="n"/>
      <c r="AR58" s="14" t="n"/>
      <c r="AS58" s="14" t="n"/>
      <c r="AT58" s="14" t="n"/>
      <c r="AU58" s="14" t="n"/>
      <c r="AV58" s="14" t="n"/>
      <c r="AW58" s="15" t="n"/>
    </row>
    <row r="59" ht="15" customHeight="1">
      <c r="B59" s="109" t="inlineStr">
        <is>
          <t>3.1 -Documentos de identificação do consumidor, conforme incisos I e II do art. 67 da Resolução Normativa nº 1.000/2021.</t>
        </is>
      </c>
      <c r="AV59" s="47" t="n"/>
      <c r="AW59" s="48" t="n"/>
    </row>
    <row r="60" ht="3" customHeight="1">
      <c r="B60" s="46" t="n"/>
      <c r="C60" s="47" t="n"/>
      <c r="D60" s="47" t="n"/>
      <c r="E60" s="47" t="n"/>
      <c r="F60" s="47" t="n"/>
      <c r="G60" s="47" t="n"/>
      <c r="H60" s="47" t="n"/>
      <c r="I60" s="47" t="n"/>
      <c r="J60" s="47" t="n"/>
      <c r="K60" s="47" t="n"/>
      <c r="L60" s="47" t="n"/>
      <c r="M60" s="47" t="n"/>
      <c r="N60" s="47" t="n"/>
      <c r="O60" s="47" t="n"/>
      <c r="P60" s="47" t="n"/>
      <c r="Q60" s="47" t="n"/>
      <c r="R60" s="47" t="n"/>
      <c r="S60" s="47" t="n"/>
      <c r="T60" s="47" t="n"/>
      <c r="U60" s="47" t="n"/>
      <c r="V60" s="47" t="n"/>
      <c r="W60" s="47" t="n"/>
      <c r="X60" s="47" t="n"/>
      <c r="Y60" s="47" t="n"/>
      <c r="Z60" s="47" t="n"/>
      <c r="AA60" s="47" t="n"/>
      <c r="AB60" s="47" t="n"/>
      <c r="AC60" s="47" t="n"/>
      <c r="AD60" s="47" t="n"/>
      <c r="AE60" s="47" t="n"/>
      <c r="AF60" s="47" t="n"/>
      <c r="AG60" s="47" t="n"/>
      <c r="AH60" s="47" t="n"/>
      <c r="AI60" s="47" t="n"/>
      <c r="AJ60" s="47" t="n"/>
      <c r="AK60" s="47" t="n"/>
      <c r="AL60" s="47" t="n"/>
      <c r="AM60" s="47" t="n"/>
      <c r="AN60" s="47" t="n"/>
      <c r="AO60" s="47" t="n"/>
      <c r="AP60" s="47" t="n"/>
      <c r="AQ60" s="47" t="n"/>
      <c r="AR60" s="47" t="n"/>
      <c r="AS60" s="47" t="n"/>
      <c r="AT60" s="47" t="n"/>
      <c r="AU60" s="47" t="n"/>
      <c r="AV60" s="47" t="n"/>
      <c r="AW60" s="48" t="n"/>
    </row>
    <row r="61" ht="30" customHeight="1">
      <c r="B61" s="109" t="inlineStr">
        <is>
          <t>3.2 - Formulário de Análise de Carga, com os respectivos anexos necessários (para solicitação de Ligação Nova de Unidade Consumidora com GD ou conexão de GD com aumento ou redução de potência disponibilizada).</t>
        </is>
      </c>
      <c r="AW61" s="48" t="n"/>
    </row>
    <row r="62" ht="3" customHeight="1">
      <c r="B62" s="46" t="n"/>
      <c r="C62" s="47" t="n"/>
      <c r="D62" s="47" t="n"/>
      <c r="E62" s="47" t="n"/>
      <c r="F62" s="47" t="n"/>
      <c r="G62" s="47" t="n"/>
      <c r="H62" s="47" t="n"/>
      <c r="I62" s="47" t="n"/>
      <c r="J62" s="47" t="n"/>
      <c r="K62" s="47" t="n"/>
      <c r="L62" s="47" t="n"/>
      <c r="M62" s="47" t="n"/>
      <c r="N62" s="47" t="n"/>
      <c r="O62" s="47" t="n"/>
      <c r="P62" s="47" t="n"/>
      <c r="Q62" s="47" t="n"/>
      <c r="R62" s="47" t="n"/>
      <c r="S62" s="47" t="n"/>
      <c r="T62" s="47" t="n"/>
      <c r="U62" s="47" t="n"/>
      <c r="V62" s="47" t="n"/>
      <c r="W62" s="47" t="n"/>
      <c r="X62" s="47" t="n"/>
      <c r="Y62" s="47" t="n"/>
      <c r="Z62" s="47" t="n"/>
      <c r="AA62" s="47" t="n"/>
      <c r="AB62" s="47" t="n"/>
      <c r="AC62" s="47" t="n"/>
      <c r="AD62" s="47" t="n"/>
      <c r="AE62" s="47" t="n"/>
      <c r="AF62" s="47" t="n"/>
      <c r="AG62" s="47" t="n"/>
      <c r="AH62" s="47" t="n"/>
      <c r="AI62" s="47" t="n"/>
      <c r="AJ62" s="47" t="n"/>
      <c r="AK62" s="47" t="n"/>
      <c r="AL62" s="47" t="n"/>
      <c r="AM62" s="47" t="n"/>
      <c r="AN62" s="47" t="n"/>
      <c r="AO62" s="47" t="n"/>
      <c r="AP62" s="47" t="n"/>
      <c r="AQ62" s="47" t="n"/>
      <c r="AR62" s="47" t="n"/>
      <c r="AS62" s="47" t="n"/>
      <c r="AT62" s="47" t="n"/>
      <c r="AU62" s="47" t="n"/>
      <c r="AV62" s="47" t="n"/>
      <c r="AW62" s="48" t="n"/>
    </row>
    <row r="63" ht="15" customHeight="1">
      <c r="B63" s="46" t="inlineStr">
        <is>
          <t>3.3 - Informação das cargas que possam provocar perturbações no sistema de distribuição.</t>
        </is>
      </c>
      <c r="C63" s="157" t="n"/>
      <c r="D63" s="157" t="n"/>
      <c r="E63" s="157" t="n"/>
      <c r="F63" s="157" t="n"/>
      <c r="G63" s="157" t="n"/>
      <c r="H63" s="157" t="n"/>
      <c r="I63" s="157" t="n"/>
      <c r="J63" s="157" t="n"/>
      <c r="K63" s="157" t="n"/>
      <c r="L63" s="157" t="n"/>
      <c r="M63" s="157" t="n"/>
      <c r="N63" s="157" t="n"/>
      <c r="O63" s="157" t="n"/>
      <c r="P63" s="157" t="n"/>
      <c r="Q63" s="157" t="n"/>
      <c r="R63" s="157" t="n"/>
      <c r="S63" s="157" t="n"/>
      <c r="T63" s="157" t="n"/>
      <c r="U63" s="157" t="n"/>
      <c r="V63" s="157" t="n"/>
      <c r="W63" s="157" t="n"/>
      <c r="X63" s="157" t="n"/>
      <c r="Y63" s="157" t="n"/>
      <c r="Z63" s="157" t="n"/>
      <c r="AA63" s="157" t="n"/>
      <c r="AB63" s="157" t="n"/>
      <c r="AC63" s="157" t="n"/>
      <c r="AD63" s="157" t="n"/>
      <c r="AE63" s="157" t="n"/>
      <c r="AF63" s="157" t="n"/>
      <c r="AG63" s="157" t="n"/>
      <c r="AH63" s="157" t="n"/>
      <c r="AI63" s="157" t="n"/>
      <c r="AJ63" s="157" t="n"/>
      <c r="AK63" s="157" t="n"/>
      <c r="AL63" s="157" t="n"/>
      <c r="AM63" s="157" t="n"/>
      <c r="AN63" s="157" t="n"/>
      <c r="AO63" s="157" t="n"/>
      <c r="AP63" s="157" t="n"/>
      <c r="AQ63" s="157" t="n"/>
      <c r="AR63" s="157" t="n"/>
      <c r="AS63" s="157" t="n"/>
      <c r="AT63" s="157" t="n"/>
      <c r="AU63" s="157" t="n"/>
      <c r="AV63" s="157" t="n"/>
      <c r="AW63" s="48" t="n"/>
    </row>
    <row r="64" ht="3" customHeight="1">
      <c r="B64" s="46"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57" t="n"/>
      <c r="V64" s="157" t="n"/>
      <c r="W64" s="157" t="n"/>
      <c r="X64" s="157" t="n"/>
      <c r="Y64" s="157" t="n"/>
      <c r="Z64" s="157" t="n"/>
      <c r="AA64" s="157" t="n"/>
      <c r="AB64" s="157" t="n"/>
      <c r="AC64" s="157" t="n"/>
      <c r="AD64" s="157" t="n"/>
      <c r="AE64" s="157" t="n"/>
      <c r="AF64" s="157" t="n"/>
      <c r="AG64" s="157" t="n"/>
      <c r="AH64" s="157" t="n"/>
      <c r="AI64" s="157" t="n"/>
      <c r="AJ64" s="157" t="n"/>
      <c r="AK64" s="157" t="n"/>
      <c r="AL64" s="157" t="n"/>
      <c r="AM64" s="157" t="n"/>
      <c r="AN64" s="157" t="n"/>
      <c r="AO64" s="157" t="n"/>
      <c r="AP64" s="157" t="n"/>
      <c r="AQ64" s="157" t="n"/>
      <c r="AR64" s="157" t="n"/>
      <c r="AS64" s="157" t="n"/>
      <c r="AT64" s="157" t="n"/>
      <c r="AU64" s="157" t="n"/>
      <c r="AV64" s="157" t="n"/>
      <c r="AW64" s="48" t="n"/>
    </row>
    <row r="65" ht="15" customHeight="1">
      <c r="B65" s="46" t="inlineStr">
        <is>
          <t>3.4 - Informação e documentação das atividades desenvolvidas nas instalações.</t>
        </is>
      </c>
      <c r="C65" s="47" t="n"/>
      <c r="D65" s="47" t="n"/>
      <c r="E65" s="47" t="n"/>
      <c r="F65" s="47" t="n"/>
      <c r="G65" s="47" t="n"/>
      <c r="H65" s="47" t="n"/>
      <c r="I65" s="47" t="n"/>
      <c r="J65" s="47" t="n"/>
      <c r="K65" s="47" t="n"/>
      <c r="L65" s="47" t="n"/>
      <c r="M65" s="47" t="n"/>
      <c r="N65" s="47" t="n"/>
      <c r="O65" s="47" t="n"/>
      <c r="P65" s="47" t="n"/>
      <c r="Q65" s="47" t="n"/>
      <c r="R65" s="47" t="n"/>
      <c r="S65" s="47" t="n"/>
      <c r="T65" s="47" t="n"/>
      <c r="U65" s="47" t="n"/>
      <c r="V65" s="47" t="n"/>
      <c r="W65" s="47" t="n"/>
      <c r="X65" s="47" t="n"/>
      <c r="Y65" s="47" t="n"/>
      <c r="Z65" s="47" t="n"/>
      <c r="AA65" s="47" t="n"/>
      <c r="AB65" s="47" t="n"/>
      <c r="AC65" s="47" t="n"/>
      <c r="AD65" s="47" t="n"/>
      <c r="AE65" s="47" t="n"/>
      <c r="AF65" s="47" t="n"/>
      <c r="AG65" s="47" t="n"/>
      <c r="AH65" s="47" t="n"/>
      <c r="AI65" s="47" t="n"/>
      <c r="AJ65" s="47" t="n"/>
      <c r="AK65" s="47" t="n"/>
      <c r="AL65" s="47" t="n"/>
      <c r="AM65" s="47" t="n"/>
      <c r="AN65" s="47" t="n"/>
      <c r="AO65" s="47" t="n"/>
      <c r="AP65" s="47" t="n"/>
      <c r="AQ65" s="47" t="n"/>
      <c r="AR65" s="47" t="n"/>
      <c r="AS65" s="47" t="n"/>
      <c r="AT65" s="47" t="n"/>
      <c r="AU65" s="47" t="n"/>
      <c r="AV65" s="47" t="n"/>
      <c r="AW65" s="48" t="n"/>
    </row>
    <row r="66" ht="3" customHeight="1">
      <c r="B66" s="10" t="n"/>
      <c r="AW66" s="8" t="n"/>
    </row>
    <row r="67" ht="48" customHeight="1">
      <c r="B67" s="111" t="inlineStr">
        <is>
          <t>3.5 - Apresentação de licença ou declaração emitida pelo órgão competente caso as instalações ou a extensão de rede de responsabilidade do consumidor e demais usuários ocuparem áreas protegidas pela legislação, tais como unidades de conservação, reservas legais, áreas de preservação permanente, territórios indígenas e quilombolas.</t>
        </is>
      </c>
      <c r="AW67" s="8" t="n"/>
    </row>
    <row r="68" ht="3" customHeight="1">
      <c r="B68" s="78" t="n"/>
      <c r="C68" s="231" t="n"/>
      <c r="D68" s="231" t="n"/>
      <c r="E68" s="231" t="n"/>
      <c r="F68" s="231" t="n"/>
      <c r="G68" s="231" t="n"/>
      <c r="H68" s="231" t="n"/>
      <c r="I68" s="231" t="n"/>
      <c r="J68" s="231" t="n"/>
      <c r="K68" s="231" t="n"/>
      <c r="L68" s="231" t="n"/>
      <c r="M68" s="231" t="n"/>
      <c r="N68" s="231" t="n"/>
      <c r="O68" s="231" t="n"/>
      <c r="P68" s="231" t="n"/>
      <c r="Q68" s="231" t="n"/>
      <c r="R68" s="231" t="n"/>
      <c r="S68" s="231" t="n"/>
      <c r="T68" s="231" t="n"/>
      <c r="U68" s="231" t="n"/>
      <c r="V68" s="231" t="n"/>
      <c r="W68" s="231" t="n"/>
      <c r="X68" s="231" t="n"/>
      <c r="Y68" s="231" t="n"/>
      <c r="Z68" s="231" t="n"/>
      <c r="AA68" s="231" t="n"/>
      <c r="AB68" s="231" t="n"/>
      <c r="AC68" s="231" t="n"/>
      <c r="AD68" s="231" t="n"/>
      <c r="AE68" s="231" t="n"/>
      <c r="AF68" s="231" t="n"/>
      <c r="AG68" s="231" t="n"/>
      <c r="AH68" s="231" t="n"/>
      <c r="AI68" s="231" t="n"/>
      <c r="AJ68" s="231" t="n"/>
      <c r="AK68" s="231" t="n"/>
      <c r="AL68" s="231" t="n"/>
      <c r="AM68" s="231" t="n"/>
      <c r="AN68" s="231" t="n"/>
      <c r="AO68" s="231" t="n"/>
      <c r="AP68" s="231" t="n"/>
      <c r="AQ68" s="231" t="n"/>
      <c r="AR68" s="231" t="n"/>
      <c r="AS68" s="231" t="n"/>
      <c r="AT68" s="231" t="n"/>
      <c r="AU68" s="231" t="n"/>
      <c r="AV68" s="231" t="n"/>
      <c r="AW68" s="8" t="n"/>
    </row>
    <row r="69" ht="30.75" customHeight="1">
      <c r="B69" s="111" t="inlineStr">
        <is>
          <t>3.6.1 - Documento, com data, que comprove a propriedade ou posse do imóvel onde será implantada a central geradora ou, no caso de unidade flutuante, autorização, licença ou documento equivalente emitido pelas autoridades competentes.</t>
        </is>
      </c>
      <c r="AW69" s="8" t="n"/>
    </row>
    <row r="70" ht="3" customHeight="1">
      <c r="B70" s="111" t="n"/>
      <c r="C70" s="112" t="n"/>
      <c r="D70" s="112" t="n"/>
      <c r="E70" s="112" t="n"/>
      <c r="F70" s="112" t="n"/>
      <c r="G70" s="112" t="n"/>
      <c r="H70" s="112" t="n"/>
      <c r="I70" s="112" t="n"/>
      <c r="J70" s="112" t="n"/>
      <c r="K70" s="112" t="n"/>
      <c r="L70" s="112" t="n"/>
      <c r="M70" s="112" t="n"/>
      <c r="N70" s="112" t="n"/>
      <c r="O70" s="112" t="n"/>
      <c r="P70" s="112" t="n"/>
      <c r="Q70" s="112" t="n"/>
      <c r="R70" s="112" t="n"/>
      <c r="S70" s="112" t="n"/>
      <c r="T70" s="112" t="n"/>
      <c r="U70" s="112" t="n"/>
      <c r="V70" s="112" t="n"/>
      <c r="W70" s="112" t="n"/>
      <c r="X70" s="112" t="n"/>
      <c r="Y70" s="112" t="n"/>
      <c r="Z70" s="112" t="n"/>
      <c r="AA70" s="112" t="n"/>
      <c r="AB70" s="112" t="n"/>
      <c r="AC70" s="112" t="n"/>
      <c r="AD70" s="112" t="n"/>
      <c r="AE70" s="112" t="n"/>
      <c r="AF70" s="112" t="n"/>
      <c r="AG70" s="112" t="n"/>
      <c r="AH70" s="112" t="n"/>
      <c r="AI70" s="112" t="n"/>
      <c r="AJ70" s="112" t="n"/>
      <c r="AK70" s="112" t="n"/>
      <c r="AL70" s="112" t="n"/>
      <c r="AM70" s="112" t="n"/>
      <c r="AN70" s="112" t="n"/>
      <c r="AO70" s="112" t="n"/>
      <c r="AP70" s="112" t="n"/>
      <c r="AQ70" s="112" t="n"/>
      <c r="AR70" s="112" t="n"/>
      <c r="AS70" s="112" t="n"/>
      <c r="AT70" s="112" t="n"/>
      <c r="AU70" s="112" t="n"/>
      <c r="AV70" s="112" t="n"/>
      <c r="AW70" s="8" t="n"/>
    </row>
    <row r="71" ht="30.75" customHeight="1">
      <c r="B71" s="111" t="inlineStr">
        <is>
          <t xml:space="preserve">3.6.2 - Para imóveis rurais apresentar o documento de Cadastro Ambiental Rural – CAR. O CAR é um registro público eletrônico de âmbito nacional, Lei nº 12.651/2012, obrigatório para todos os imóveis rurais. </t>
        </is>
      </c>
      <c r="AW71" s="8" t="n"/>
    </row>
    <row r="72" ht="3" customHeight="1">
      <c r="B72" s="111" t="n"/>
      <c r="C72" s="112" t="n"/>
      <c r="D72" s="112" t="n"/>
      <c r="E72" s="112" t="n"/>
      <c r="F72" s="112" t="n"/>
      <c r="G72" s="112" t="n"/>
      <c r="H72" s="112" t="n"/>
      <c r="I72" s="112" t="n"/>
      <c r="J72" s="112" t="n"/>
      <c r="K72" s="112" t="n"/>
      <c r="L72" s="112" t="n"/>
      <c r="M72" s="112" t="n"/>
      <c r="N72" s="112" t="n"/>
      <c r="O72" s="112" t="n"/>
      <c r="P72" s="112" t="n"/>
      <c r="Q72" s="112" t="n"/>
      <c r="R72" s="112" t="n"/>
      <c r="S72" s="112" t="n"/>
      <c r="T72" s="112" t="n"/>
      <c r="U72" s="112" t="n"/>
      <c r="V72" s="112" t="n"/>
      <c r="W72" s="112" t="n"/>
      <c r="X72" s="112" t="n"/>
      <c r="Y72" s="112" t="n"/>
      <c r="Z72" s="112" t="n"/>
      <c r="AA72" s="112" t="n"/>
      <c r="AB72" s="112" t="n"/>
      <c r="AC72" s="112" t="n"/>
      <c r="AD72" s="112" t="n"/>
      <c r="AE72" s="112" t="n"/>
      <c r="AF72" s="112" t="n"/>
      <c r="AG72" s="112" t="n"/>
      <c r="AH72" s="112" t="n"/>
      <c r="AI72" s="112" t="n"/>
      <c r="AJ72" s="112" t="n"/>
      <c r="AK72" s="112" t="n"/>
      <c r="AL72" s="112" t="n"/>
      <c r="AM72" s="112" t="n"/>
      <c r="AN72" s="112" t="n"/>
      <c r="AO72" s="112" t="n"/>
      <c r="AP72" s="112" t="n"/>
      <c r="AQ72" s="112" t="n"/>
      <c r="AR72" s="112" t="n"/>
      <c r="AS72" s="112" t="n"/>
      <c r="AT72" s="112" t="n"/>
      <c r="AU72" s="112" t="n"/>
      <c r="AV72" s="112" t="n"/>
      <c r="AW72" s="8" t="n"/>
    </row>
    <row r="73" ht="30.75" customHeight="1">
      <c r="B73" s="111" t="inlineStr">
        <is>
          <t>3.6.3 - Documento que comprove o direito de posse pelo proprietário da central geradora em casos de aluguel, cessão ou arrendamento de áreas, telhados ou estruturas. (Caso aplicável)</t>
        </is>
      </c>
      <c r="AW73" s="8" t="n"/>
    </row>
    <row r="74" ht="3" customHeight="1">
      <c r="B74" s="111" t="n"/>
      <c r="C74" s="112" t="n"/>
      <c r="D74" s="112" t="n"/>
      <c r="E74" s="112" t="n"/>
      <c r="F74" s="112" t="n"/>
      <c r="G74" s="112" t="n"/>
      <c r="H74" s="112" t="n"/>
      <c r="I74" s="112" t="n"/>
      <c r="J74" s="112" t="n"/>
      <c r="K74" s="112" t="n"/>
      <c r="L74" s="112" t="n"/>
      <c r="M74" s="112" t="n"/>
      <c r="N74" s="112" t="n"/>
      <c r="O74" s="112" t="n"/>
      <c r="P74" s="112" t="n"/>
      <c r="Q74" s="112" t="n"/>
      <c r="R74" s="112" t="n"/>
      <c r="S74" s="112" t="n"/>
      <c r="T74" s="112" t="n"/>
      <c r="U74" s="112" t="n"/>
      <c r="V74" s="112" t="n"/>
      <c r="W74" s="112" t="n"/>
      <c r="X74" s="112" t="n"/>
      <c r="Y74" s="112" t="n"/>
      <c r="Z74" s="112" t="n"/>
      <c r="AA74" s="112" t="n"/>
      <c r="AB74" s="112" t="n"/>
      <c r="AC74" s="112" t="n"/>
      <c r="AD74" s="112" t="n"/>
      <c r="AE74" s="112" t="n"/>
      <c r="AF74" s="112" t="n"/>
      <c r="AG74" s="112" t="n"/>
      <c r="AH74" s="112" t="n"/>
      <c r="AI74" s="112" t="n"/>
      <c r="AJ74" s="112" t="n"/>
      <c r="AK74" s="112" t="n"/>
      <c r="AL74" s="112" t="n"/>
      <c r="AM74" s="112" t="n"/>
      <c r="AN74" s="112" t="n"/>
      <c r="AO74" s="112" t="n"/>
      <c r="AP74" s="112" t="n"/>
      <c r="AQ74" s="112" t="n"/>
      <c r="AR74" s="112" t="n"/>
      <c r="AS74" s="112" t="n"/>
      <c r="AT74" s="112" t="n"/>
      <c r="AU74" s="112" t="n"/>
      <c r="AV74" s="112" t="n"/>
      <c r="AW74" s="8" t="n"/>
    </row>
    <row r="75" ht="30.75" customHeight="1">
      <c r="B75" s="111" t="inlineStr">
        <is>
          <t>3.6.4 - Documento fornecido pelo condomínio que comprove autorização de uso de área comum da edificação coletiva para instalação de central geradora de uso particular da unidade em questão. (Caso aplicável)</t>
        </is>
      </c>
      <c r="AW75" s="8" t="n"/>
    </row>
    <row r="76" ht="3" customHeight="1">
      <c r="B76" s="79" t="n"/>
      <c r="C76" s="80" t="n"/>
      <c r="D76" s="80" t="n"/>
      <c r="E76" s="80" t="n"/>
      <c r="F76" s="80" t="n"/>
      <c r="G76" s="80" t="n"/>
      <c r="H76" s="80" t="n"/>
      <c r="I76" s="80" t="n"/>
      <c r="J76" s="80" t="n"/>
      <c r="K76" s="80" t="n"/>
      <c r="L76" s="80" t="n"/>
      <c r="M76" s="80" t="n"/>
      <c r="N76" s="80" t="n"/>
      <c r="O76" s="80" t="n"/>
      <c r="P76" s="80" t="n"/>
      <c r="Q76" s="80" t="n"/>
      <c r="R76" s="80" t="n"/>
      <c r="S76" s="80" t="n"/>
      <c r="T76" s="80" t="n"/>
      <c r="U76" s="80" t="n"/>
      <c r="V76" s="80" t="n"/>
      <c r="W76" s="80" t="n"/>
      <c r="X76" s="80" t="n"/>
      <c r="Y76" s="80" t="n"/>
      <c r="Z76" s="80" t="n"/>
      <c r="AA76" s="80" t="n"/>
      <c r="AB76" s="80" t="n"/>
      <c r="AC76" s="80" t="n"/>
      <c r="AD76" s="80" t="n"/>
      <c r="AE76" s="80" t="n"/>
      <c r="AF76" s="80" t="n"/>
      <c r="AG76" s="80" t="n"/>
      <c r="AH76" s="80" t="n"/>
      <c r="AI76" s="80" t="n"/>
      <c r="AJ76" s="80" t="n"/>
      <c r="AK76" s="80" t="n"/>
      <c r="AL76" s="80" t="n"/>
      <c r="AM76" s="80" t="n"/>
      <c r="AN76" s="80" t="n"/>
      <c r="AO76" s="80" t="n"/>
      <c r="AP76" s="80" t="n"/>
      <c r="AQ76" s="80" t="n"/>
      <c r="AR76" s="80" t="n"/>
      <c r="AS76" s="80" t="n"/>
      <c r="AT76" s="80" t="n"/>
      <c r="AU76" s="80" t="n"/>
      <c r="AV76" s="80" t="n"/>
      <c r="AW76" s="12" t="n"/>
    </row>
    <row r="77" ht="3" customHeight="1">
      <c r="B77" s="1" t="n"/>
      <c r="C77" s="1"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c r="AA77" s="1" t="n"/>
      <c r="AB77" s="1" t="n"/>
      <c r="AC77" s="1" t="n"/>
      <c r="AD77" s="1" t="n"/>
      <c r="AE77" s="1" t="n"/>
      <c r="AF77" s="1" t="n"/>
      <c r="AG77" s="1" t="n"/>
      <c r="AH77" s="1" t="n"/>
      <c r="AI77" s="1" t="n"/>
      <c r="AJ77" s="1" t="n"/>
      <c r="AK77" s="1" t="n"/>
      <c r="AL77" s="1" t="n"/>
      <c r="AM77" s="1" t="n"/>
      <c r="AN77" s="1" t="n"/>
      <c r="AO77" s="1" t="n"/>
      <c r="AP77" s="1" t="n"/>
      <c r="AQ77" s="1" t="n"/>
      <c r="AR77" s="1" t="n"/>
      <c r="AS77" s="1" t="n"/>
      <c r="AT77" s="1" t="n"/>
      <c r="AU77" s="1" t="n"/>
      <c r="AV77" s="1" t="n"/>
      <c r="AW77" s="1" t="n"/>
    </row>
    <row r="78">
      <c r="B78" s="115" t="inlineStr">
        <is>
          <t>4 – DADOS DA GERAÇÃO</t>
        </is>
      </c>
      <c r="C78" s="1"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c r="AA78" s="1" t="n"/>
      <c r="AB78" s="1" t="n"/>
      <c r="AC78" s="1" t="n"/>
      <c r="AD78" s="1" t="n"/>
      <c r="AE78" s="1" t="n"/>
      <c r="AF78" s="1" t="n"/>
      <c r="AG78" s="1" t="n"/>
      <c r="AH78" s="1" t="n"/>
      <c r="AI78" s="1" t="n"/>
      <c r="AJ78" s="1" t="n"/>
      <c r="AK78" s="1" t="n"/>
      <c r="AL78" s="1" t="n"/>
      <c r="AM78" s="1" t="n"/>
      <c r="AN78" s="1" t="n"/>
      <c r="AO78" s="1" t="n"/>
      <c r="AP78" s="1" t="n"/>
      <c r="AQ78" s="1" t="n"/>
      <c r="AR78" s="1" t="n"/>
      <c r="AS78" s="1" t="n"/>
      <c r="AT78" s="1" t="n"/>
      <c r="AU78" s="1" t="n"/>
      <c r="AV78" s="1" t="n"/>
      <c r="AW78" s="34" t="n"/>
    </row>
    <row r="79" ht="3" customHeight="1" thickBot="1">
      <c r="B79" s="13" t="n"/>
      <c r="C79" s="14" t="n"/>
      <c r="D79" s="14" t="n"/>
      <c r="E79" s="14" t="n"/>
      <c r="F79" s="14" t="n"/>
      <c r="G79" s="14" t="n"/>
      <c r="H79" s="14" t="n"/>
      <c r="I79" s="14" t="n"/>
      <c r="J79" s="14" t="n"/>
      <c r="K79" s="14" t="n"/>
      <c r="L79" s="14" t="n"/>
      <c r="M79" s="14" t="n"/>
      <c r="N79" s="14" t="n"/>
      <c r="O79" s="14" t="n"/>
      <c r="P79" s="14" t="n"/>
      <c r="Q79" s="14" t="n"/>
      <c r="R79" s="14" t="n"/>
      <c r="S79" s="14" t="n"/>
      <c r="T79" s="14" t="n"/>
      <c r="U79" s="14" t="n"/>
      <c r="V79" s="14" t="n"/>
      <c r="W79" s="14" t="n"/>
      <c r="X79" s="14" t="n"/>
      <c r="Y79" s="14" t="n"/>
      <c r="Z79" s="14" t="n"/>
      <c r="AA79" s="14" t="n"/>
      <c r="AB79" s="14" t="n"/>
      <c r="AC79" s="14" t="n"/>
      <c r="AD79" s="14" t="n"/>
      <c r="AE79" s="14" t="n"/>
      <c r="AF79" s="14" t="n"/>
      <c r="AG79" s="14" t="n"/>
      <c r="AH79" s="14" t="n"/>
      <c r="AI79" s="14" t="n"/>
      <c r="AJ79" s="14" t="n"/>
      <c r="AK79" s="14" t="n"/>
      <c r="AL79" s="14" t="n"/>
      <c r="AM79" s="14" t="n"/>
      <c r="AN79" s="14" t="n"/>
      <c r="AO79" s="14" t="n"/>
      <c r="AP79" s="14" t="n"/>
      <c r="AQ79" s="14" t="n"/>
      <c r="AR79" s="14" t="n"/>
      <c r="AS79" s="14" t="n"/>
      <c r="AT79" s="14" t="n"/>
      <c r="AU79" s="14" t="n"/>
      <c r="AV79" s="14" t="n"/>
      <c r="AW79" s="15" t="n"/>
    </row>
    <row r="80" ht="15" customHeight="1" thickBot="1">
      <c r="B80" s="10" t="inlineStr">
        <is>
          <t>Tipo de Fonte Primária:</t>
        </is>
      </c>
      <c r="L80" s="277" t="inlineStr">
        <is>
          <t>Solar</t>
        </is>
      </c>
      <c r="M80" s="278" t="n"/>
      <c r="N80" s="278" t="n"/>
      <c r="O80" s="278" t="n"/>
      <c r="P80" s="278" t="n"/>
      <c r="Q80" s="278" t="n"/>
      <c r="R80" s="278" t="n"/>
      <c r="S80" s="279" t="n"/>
      <c r="T80" s="185" t="n"/>
      <c r="U80" s="280" t="n"/>
      <c r="V80" s="280" t="n"/>
      <c r="W80" s="280" t="n"/>
      <c r="X80" s="280" t="n"/>
      <c r="Y80" s="280" t="n"/>
      <c r="Z80" s="281" t="n"/>
      <c r="AA80" t="inlineStr">
        <is>
          <t>Potência Ativa Instalada Total de Geração da Usina (kW):</t>
        </is>
      </c>
      <c r="AT80" s="117">
        <f>IF(OR(TipoFonte="Hidráulica",TipoFonte="Eólica"),P94,IF(AND(TipoFonte&lt;&gt;"Eólica",P92+P94=0),"",MIN(P92,P94)))</f>
        <v/>
      </c>
      <c r="AU80" s="251" t="n"/>
      <c r="AV80" s="251" t="n"/>
      <c r="AW80" s="8" t="n"/>
    </row>
    <row r="81" ht="3" customHeight="1" thickBot="1">
      <c r="B81" s="10" t="n"/>
      <c r="AW81" s="8" t="n"/>
    </row>
    <row r="82">
      <c r="B82" s="10" t="inlineStr">
        <is>
          <t>Tipo de geração:</t>
        </is>
      </c>
      <c r="H82" s="245" t="inlineStr">
        <is>
          <t>Empregando conversor eletrônico/inversor</t>
        </is>
      </c>
      <c r="I82" s="241" t="n"/>
      <c r="J82" s="241" t="n"/>
      <c r="K82" s="241" t="n"/>
      <c r="L82" s="241" t="n"/>
      <c r="M82" s="241" t="n"/>
      <c r="N82" s="241" t="n"/>
      <c r="O82" s="241" t="n"/>
      <c r="P82" s="241" t="n"/>
      <c r="Q82" s="241" t="n"/>
      <c r="R82" s="241" t="n"/>
      <c r="S82" s="241" t="n"/>
      <c r="T82" s="241" t="n"/>
      <c r="U82" s="241" t="n"/>
      <c r="V82" s="241" t="n"/>
      <c r="W82" s="241" t="n"/>
      <c r="X82" s="241" t="n"/>
      <c r="Y82" s="241" t="n"/>
      <c r="Z82" s="242" t="n"/>
      <c r="AB82" s="245" t="n"/>
      <c r="AC82" s="241" t="n"/>
      <c r="AD82" s="241" t="n"/>
      <c r="AE82" s="241" t="n"/>
      <c r="AF82" s="241" t="n"/>
      <c r="AG82" s="241" t="n"/>
      <c r="AH82" s="241" t="n"/>
      <c r="AI82" s="241" t="n"/>
      <c r="AJ82" s="241" t="n"/>
      <c r="AK82" s="241" t="n"/>
      <c r="AL82" s="241" t="n"/>
      <c r="AM82" s="241" t="n"/>
      <c r="AN82" s="241" t="n"/>
      <c r="AO82" s="241" t="n"/>
      <c r="AP82" s="241" t="n"/>
      <c r="AQ82" s="241" t="n"/>
      <c r="AR82" s="241" t="n"/>
      <c r="AS82" s="241" t="n"/>
      <c r="AT82" s="242" t="n"/>
      <c r="AW82" s="8" t="n"/>
    </row>
    <row r="83" ht="3" customHeight="1" thickBot="1">
      <c r="B83" s="10" t="n"/>
      <c r="AW83" s="8" t="n"/>
    </row>
    <row r="84">
      <c r="B84" s="10" t="inlineStr">
        <is>
          <t>Modalidade de compensação:</t>
        </is>
      </c>
      <c r="L84" s="245" t="inlineStr">
        <is>
          <t>Compensação Local</t>
        </is>
      </c>
      <c r="M84" s="241" t="n"/>
      <c r="N84" s="241" t="n"/>
      <c r="O84" s="241" t="n"/>
      <c r="P84" s="241" t="n"/>
      <c r="Q84" s="241" t="n"/>
      <c r="R84" s="241" t="n"/>
      <c r="S84" s="241" t="n"/>
      <c r="T84" s="241" t="n"/>
      <c r="U84" s="241" t="n"/>
      <c r="V84" s="241" t="n"/>
      <c r="W84" s="241" t="n"/>
      <c r="X84" s="241" t="n"/>
      <c r="Y84" s="241" t="n"/>
      <c r="Z84" s="241" t="n"/>
      <c r="AA84" s="241" t="n"/>
      <c r="AB84" s="241" t="n"/>
      <c r="AC84" s="241" t="n"/>
      <c r="AD84" s="242" t="n"/>
      <c r="AE84" s="282" t="inlineStr">
        <is>
          <t>Qtde. de Instalações a receber o crédito:</t>
        </is>
      </c>
      <c r="AR84" s="20" t="n"/>
      <c r="AS84" s="255" t="inlineStr">
        <is>
          <t>1</t>
        </is>
      </c>
      <c r="AT84" s="262" t="n"/>
      <c r="AU84" s="262" t="n"/>
      <c r="AV84" s="256" t="n"/>
      <c r="AW84" s="8" t="n"/>
    </row>
    <row r="85" ht="3" customHeight="1">
      <c r="B85" s="11" t="n"/>
      <c r="C85" s="1"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c r="AA85" s="1" t="n"/>
      <c r="AB85" s="1" t="n"/>
      <c r="AC85" s="1" t="n"/>
      <c r="AD85" s="1" t="n"/>
      <c r="AE85" s="1" t="n"/>
      <c r="AF85" s="1" t="n"/>
      <c r="AG85" s="1" t="n"/>
      <c r="AH85" s="1" t="n"/>
      <c r="AI85" s="1" t="n"/>
      <c r="AJ85" s="1" t="n"/>
      <c r="AK85" s="1" t="n"/>
      <c r="AL85" s="1" t="n"/>
      <c r="AM85" s="1" t="n"/>
      <c r="AN85" s="1" t="n"/>
      <c r="AO85" s="1" t="n"/>
      <c r="AP85" s="1" t="n"/>
      <c r="AQ85" s="1" t="n"/>
      <c r="AR85" s="1" t="n"/>
      <c r="AS85" s="1" t="n"/>
      <c r="AT85" s="1" t="n"/>
      <c r="AU85" s="1" t="n"/>
      <c r="AV85" s="1" t="n"/>
      <c r="AW85" s="12" t="n"/>
    </row>
    <row r="86" ht="3" customHeight="1">
      <c r="B86" s="283" t="n"/>
      <c r="C86" s="14" t="n"/>
      <c r="D86" s="14" t="n"/>
      <c r="E86" s="14" t="n"/>
      <c r="F86" s="14" t="n"/>
      <c r="G86" s="14" t="n"/>
      <c r="H86" s="14" t="n"/>
      <c r="I86" s="14" t="n"/>
      <c r="J86" s="14" t="n"/>
      <c r="K86" s="14" t="n"/>
      <c r="L86" s="14" t="n"/>
      <c r="M86" s="14" t="n"/>
      <c r="N86" s="14" t="n"/>
      <c r="O86" s="14" t="n"/>
      <c r="P86" s="14" t="n"/>
      <c r="Q86" s="14" t="n"/>
      <c r="R86" s="14" t="n"/>
      <c r="S86" s="14" t="n"/>
      <c r="T86" s="14" t="n"/>
      <c r="U86" s="14" t="n"/>
      <c r="V86" s="14" t="n"/>
      <c r="W86" s="14" t="n"/>
      <c r="X86" s="14" t="n"/>
      <c r="Y86" s="14" t="n"/>
      <c r="Z86" s="14" t="n"/>
      <c r="AA86" s="14" t="n"/>
      <c r="AB86" s="14" t="n"/>
      <c r="AC86" s="14" t="n"/>
      <c r="AD86" s="14" t="n"/>
      <c r="AE86" s="14" t="n"/>
      <c r="AF86" s="14" t="n"/>
      <c r="AG86" s="14" t="n"/>
      <c r="AH86" s="14" t="n"/>
      <c r="AI86" s="14" t="n"/>
      <c r="AJ86" s="14" t="n"/>
      <c r="AK86" s="14" t="n"/>
      <c r="AL86" s="14" t="n"/>
      <c r="AM86" s="14" t="n"/>
      <c r="AN86" s="14" t="n"/>
      <c r="AO86" s="14" t="n"/>
      <c r="AP86" s="14" t="n"/>
      <c r="AQ86" s="14" t="n"/>
      <c r="AR86" s="14" t="n"/>
      <c r="AS86" s="14" t="n"/>
      <c r="AT86" s="14" t="n"/>
      <c r="AU86" s="14" t="n"/>
      <c r="AV86" s="14" t="n"/>
      <c r="AW86" s="15" t="n"/>
    </row>
    <row r="87" ht="30.75" customHeight="1">
      <c r="B87" s="186">
        <f>IF(TipoFonte="Solar","Preencher o quadro abaixo para projeto de CENTRAL GERADORA FOTOVOLTAICA.",IF(TipoFonte="Hidráulica","Preencher o quadro abaixo para projeto de CENTRAL GERADORA HIDRELÉTRICA - CGH. Preencher também a seção de Segurança das Barragens conforme a Lei 12.334/2010",IF(OR(TipoFonte="Cogeração Qualificada",TipoFonte="Biomassa")," Preencher o quadro abaixo para projeto de CENTRAL GERADORA TÉRMICA.",IF(TipoFonte="Eólica"," Preencher o quadro abaixo para projeto de CENTRAL GERADORA EÓLICA.",""))))</f>
        <v/>
      </c>
      <c r="C87" s="1"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c r="AA87" s="1" t="n"/>
      <c r="AB87" s="1" t="n"/>
      <c r="AC87" s="1" t="n"/>
      <c r="AD87" s="1" t="n"/>
      <c r="AE87" s="1" t="n"/>
      <c r="AF87" s="1" t="n"/>
      <c r="AG87" s="1" t="n"/>
      <c r="AH87" s="1" t="n"/>
      <c r="AI87" s="1" t="n"/>
      <c r="AJ87" s="1" t="n"/>
      <c r="AK87" s="1" t="n"/>
      <c r="AL87" s="1" t="n"/>
      <c r="AM87" s="1" t="n"/>
      <c r="AN87" s="1" t="n"/>
      <c r="AO87" s="1" t="n"/>
      <c r="AP87" s="1" t="n"/>
      <c r="AQ87" s="1" t="n"/>
      <c r="AR87" s="1" t="n"/>
      <c r="AS87" s="1" t="n"/>
      <c r="AT87" s="1" t="n"/>
      <c r="AU87" s="1" t="n"/>
      <c r="AV87" s="1" t="n"/>
      <c r="AW87" s="8" t="n"/>
    </row>
    <row r="88" ht="3" customHeight="1">
      <c r="B88" s="37" t="n"/>
      <c r="C88" s="38" t="n"/>
      <c r="D88" s="38" t="n"/>
      <c r="E88" s="38" t="n"/>
      <c r="F88" s="38" t="n"/>
      <c r="G88" s="38" t="n"/>
      <c r="H88" s="38" t="n"/>
      <c r="I88" s="38" t="n"/>
      <c r="J88" s="38" t="n"/>
      <c r="K88" s="38" t="n"/>
      <c r="L88" s="38" t="n"/>
      <c r="M88" s="38" t="n"/>
      <c r="N88" s="38" t="n"/>
      <c r="O88" s="38" t="n"/>
      <c r="P88" s="38" t="n"/>
      <c r="Q88" s="38" t="n"/>
      <c r="R88" s="38" t="n"/>
      <c r="S88" s="38" t="n"/>
      <c r="T88" s="38" t="n"/>
      <c r="U88" s="38" t="n"/>
      <c r="V88" s="38" t="n"/>
      <c r="W88" s="38" t="n"/>
      <c r="X88" s="38" t="n"/>
      <c r="Y88" s="38" t="n"/>
      <c r="Z88" s="38" t="n"/>
      <c r="AA88" s="38" t="n"/>
      <c r="AB88" s="38" t="n"/>
      <c r="AC88" s="38" t="n"/>
      <c r="AD88" s="38" t="n"/>
      <c r="AE88" s="38" t="n"/>
      <c r="AF88" s="38" t="n"/>
      <c r="AG88" s="38" t="n"/>
      <c r="AH88" s="38" t="n"/>
      <c r="AI88" s="38" t="n"/>
      <c r="AJ88" s="38" t="n"/>
      <c r="AK88" s="38" t="n"/>
      <c r="AL88" s="38" t="n"/>
      <c r="AM88" s="38" t="n"/>
      <c r="AN88" s="38" t="n"/>
      <c r="AO88" s="38" t="n"/>
      <c r="AP88" s="38" t="n"/>
      <c r="AQ88" s="38" t="n"/>
      <c r="AR88" s="38" t="n"/>
      <c r="AS88" s="38" t="n"/>
      <c r="AT88" s="38" t="n"/>
      <c r="AU88" s="38" t="n"/>
      <c r="AV88" s="38" t="n"/>
      <c r="AW88" s="8" t="n"/>
    </row>
    <row r="89" ht="3" customHeight="1">
      <c r="B89" s="10" t="n"/>
      <c r="AW89" s="8" t="n"/>
    </row>
    <row r="90" ht="15" customHeight="1">
      <c r="B90" s="10" t="n"/>
      <c r="C90" s="90">
        <f>IF(Dados!D6=3," Os dados abaixo deverão ser preenchidos considerando a condição final da usina (potência atual + potência acrescida)","")</f>
        <v/>
      </c>
      <c r="AW90" s="8" t="n"/>
    </row>
    <row r="91" ht="6" customHeight="1" thickBot="1">
      <c r="B91" s="10" t="n"/>
      <c r="AW91" s="8" t="n"/>
    </row>
    <row r="92" ht="15" customHeight="1">
      <c r="B92" s="10">
        <f>IF(TipoFonte="Solar","Potência Total Módulos (kW):",IF(OR(TipoFonte="Hidráulica",TipoFonte="Biomassa",TipoFonte="Cogeração Qualificada"),"Potência Aparente (kVA):",IF(TipoFonte="Eólica","Quantidade de Aerogeradores:","")))</f>
        <v/>
      </c>
      <c r="P92" s="284" t="n">
        <v>4.4</v>
      </c>
      <c r="Q92" s="241" t="n"/>
      <c r="R92" s="241" t="n"/>
      <c r="S92" s="241" t="n"/>
      <c r="T92" s="241" t="n"/>
      <c r="U92" s="241" t="n"/>
      <c r="V92" s="242" t="n"/>
      <c r="W92" s="96" t="n"/>
      <c r="X92" s="96" t="n"/>
      <c r="Y92" s="96" t="n"/>
      <c r="Z92" s="96" t="n"/>
      <c r="AA92" s="96" t="n"/>
      <c r="AB92" s="96" t="n"/>
      <c r="AC92" s="96" t="n"/>
      <c r="AD92" s="96" t="n"/>
      <c r="AE92" s="96" t="n"/>
      <c r="AF92" s="96" t="n"/>
      <c r="AG92" s="96" t="n"/>
      <c r="AH92" s="96" t="n"/>
      <c r="AI92" s="96" t="n"/>
      <c r="AJ92" s="96" t="n"/>
      <c r="AK92" s="96" t="n"/>
      <c r="AL92" s="96" t="n"/>
      <c r="AM92" s="96" t="n"/>
      <c r="AN92" s="96" t="n"/>
      <c r="AO92" s="96" t="n"/>
      <c r="AP92" s="96" t="n"/>
      <c r="AQ92" s="96" t="n"/>
      <c r="AR92" s="96" t="n"/>
      <c r="AS92" s="96" t="n"/>
      <c r="AT92" s="96" t="n"/>
      <c r="AU92" s="96" t="n"/>
      <c r="AW92" s="8" t="n"/>
    </row>
    <row r="93" ht="3.9" customHeight="1" thickBot="1">
      <c r="B93" s="10" t="n"/>
      <c r="P93" s="96" t="n"/>
      <c r="Q93" s="96" t="n"/>
      <c r="R93" s="96" t="n"/>
      <c r="S93" s="96" t="n"/>
      <c r="T93" s="96" t="n"/>
      <c r="U93" s="96" t="n"/>
      <c r="V93" s="96" t="n"/>
      <c r="W93" s="96" t="n"/>
      <c r="X93" s="96" t="n"/>
      <c r="Y93" s="96" t="n"/>
      <c r="Z93" s="96" t="n"/>
      <c r="AA93" s="96" t="n"/>
      <c r="AB93" s="96" t="n"/>
      <c r="AC93" s="96" t="n"/>
      <c r="AD93" s="96" t="n"/>
      <c r="AE93" s="96" t="n"/>
      <c r="AF93" s="96" t="n"/>
      <c r="AG93" s="96" t="n"/>
      <c r="AH93" s="96" t="n"/>
      <c r="AI93" s="96" t="n"/>
      <c r="AJ93" s="96" t="n"/>
      <c r="AK93" s="96" t="n"/>
      <c r="AL93" s="96" t="n"/>
      <c r="AM93" s="96" t="n"/>
      <c r="AN93" s="96" t="n"/>
      <c r="AO93" s="96" t="n"/>
      <c r="AP93" s="96" t="n"/>
      <c r="AQ93" s="96" t="n"/>
      <c r="AR93" s="96" t="n"/>
      <c r="AS93" s="96" t="n"/>
      <c r="AT93" s="96" t="n"/>
      <c r="AU93" s="96" t="n"/>
      <c r="AW93" s="8" t="n"/>
    </row>
    <row r="94" ht="15" customHeight="1">
      <c r="B94" s="10">
        <f>IF(TipoFonte="Solar","Potência Total Inversores (kW):",IF(OR(TipoFonte="Hidráulica",TipoFonte="Biomassa",TipoFonte="Eólica",TipoFonte="Cogeração Qualificada"),"Potência Instalada (kW):",""))</f>
        <v/>
      </c>
      <c r="P94" s="284" t="n">
        <v>3</v>
      </c>
      <c r="Q94" s="241" t="n"/>
      <c r="R94" s="241" t="n"/>
      <c r="S94" s="241" t="n"/>
      <c r="T94" s="241" t="n"/>
      <c r="U94" s="241" t="n"/>
      <c r="V94" s="242" t="n"/>
      <c r="W94" s="96" t="n"/>
      <c r="X94" s="96" t="n"/>
      <c r="Y94" s="96" t="n"/>
      <c r="Z94" s="96" t="n"/>
      <c r="AA94" s="96" t="n"/>
      <c r="AB94" s="96" t="n"/>
      <c r="AC94" s="96" t="n"/>
      <c r="AD94" s="96" t="n"/>
      <c r="AE94" s="96" t="n"/>
      <c r="AF94" s="96" t="n"/>
      <c r="AG94" s="96" t="n"/>
      <c r="AH94" s="96" t="n"/>
      <c r="AI94" s="96" t="n"/>
      <c r="AJ94" s="96" t="n"/>
      <c r="AK94" s="96" t="n"/>
      <c r="AL94" s="96" t="n"/>
      <c r="AM94" s="96" t="n"/>
      <c r="AN94" s="96" t="n"/>
      <c r="AO94" s="96" t="n"/>
      <c r="AP94" s="96" t="n"/>
      <c r="AQ94" s="96" t="n"/>
      <c r="AR94" s="96" t="n"/>
      <c r="AS94" s="96" t="n"/>
      <c r="AT94" s="96" t="n"/>
      <c r="AU94" s="96" t="n"/>
      <c r="AW94" s="8" t="n"/>
    </row>
    <row r="95" ht="3.9" customHeight="1" thickBot="1">
      <c r="B95" s="10" t="n"/>
      <c r="P95" s="96" t="n"/>
      <c r="Q95" s="96" t="n"/>
      <c r="R95" s="96" t="n"/>
      <c r="S95" s="96" t="n"/>
      <c r="T95" s="96" t="n"/>
      <c r="U95" s="96" t="n"/>
      <c r="V95" s="96" t="n"/>
      <c r="W95" s="96" t="n"/>
      <c r="X95" s="96" t="n"/>
      <c r="Y95" s="96" t="n"/>
      <c r="Z95" s="96" t="n"/>
      <c r="AA95" s="96" t="n"/>
      <c r="AB95" s="96" t="n"/>
      <c r="AC95" s="96" t="n"/>
      <c r="AD95" s="96" t="n"/>
      <c r="AE95" s="96" t="n"/>
      <c r="AF95" s="96" t="n"/>
      <c r="AG95" s="96" t="n"/>
      <c r="AH95" s="96" t="n"/>
      <c r="AI95" s="96" t="n"/>
      <c r="AJ95" s="96" t="n"/>
      <c r="AK95" s="96" t="n"/>
      <c r="AL95" s="96" t="n"/>
      <c r="AM95" s="96" t="n"/>
      <c r="AN95" s="96" t="n"/>
      <c r="AO95" s="96" t="n"/>
      <c r="AP95" s="96" t="n"/>
      <c r="AQ95" s="96" t="n"/>
      <c r="AR95" s="96" t="n"/>
      <c r="AS95" s="96" t="n"/>
      <c r="AT95" s="96" t="n"/>
      <c r="AU95" s="96" t="n"/>
      <c r="AW95" s="8" t="n"/>
    </row>
    <row r="96" ht="15" customHeight="1">
      <c r="B96" s="10">
        <f>IF(TipoFonte="Solar","Área dos Arranjos (m²):",IF(OR(TipoFonte="Hidráulica",TipoFonte="Biomassa",TipoFonte="Eólica",TipoFonte="Cogeração Qualificada"),"Fator de Potência:",""))</f>
        <v/>
      </c>
      <c r="P96" s="284" t="inlineStr">
        <is>
          <t>50</t>
        </is>
      </c>
      <c r="Q96" s="241" t="n"/>
      <c r="R96" s="241" t="n"/>
      <c r="S96" s="241" t="n"/>
      <c r="T96" s="241" t="n"/>
      <c r="U96" s="241" t="n"/>
      <c r="V96" s="242" t="n"/>
      <c r="W96" s="96" t="n"/>
      <c r="X96" s="96" t="n"/>
      <c r="Y96" s="96" t="n"/>
      <c r="Z96" s="96" t="n"/>
      <c r="AA96" s="96" t="n"/>
      <c r="AB96" s="96" t="n"/>
      <c r="AC96" s="96" t="n"/>
      <c r="AD96" s="96" t="n"/>
      <c r="AE96" s="96" t="n"/>
      <c r="AF96" s="96" t="n"/>
      <c r="AG96" s="96" t="n"/>
      <c r="AH96" s="96" t="n"/>
      <c r="AI96" s="96" t="n"/>
      <c r="AJ96" s="96" t="n"/>
      <c r="AK96" s="96" t="n"/>
      <c r="AL96" s="96" t="n"/>
      <c r="AM96" s="96" t="n"/>
      <c r="AN96" s="96" t="n"/>
      <c r="AO96" s="96" t="n"/>
      <c r="AP96" s="96" t="n"/>
      <c r="AQ96" s="96" t="n"/>
      <c r="AR96" s="96" t="n"/>
      <c r="AS96" s="96" t="n"/>
      <c r="AT96" s="96" t="n"/>
      <c r="AU96" s="96" t="n"/>
      <c r="AW96" s="8" t="n"/>
    </row>
    <row r="97" ht="3.9" customHeight="1" thickBot="1">
      <c r="B97" s="10" t="n"/>
      <c r="P97" s="96" t="n"/>
      <c r="Q97" s="96" t="n"/>
      <c r="R97" s="96" t="n"/>
      <c r="S97" s="96" t="n"/>
      <c r="T97" s="96" t="n"/>
      <c r="U97" s="96" t="n"/>
      <c r="V97" s="96" t="n"/>
      <c r="W97" s="96" t="n"/>
      <c r="X97" s="96" t="n"/>
      <c r="Y97" s="96" t="n"/>
      <c r="Z97" s="96" t="n"/>
      <c r="AA97" s="96" t="n"/>
      <c r="AB97" s="96" t="n"/>
      <c r="AC97" s="96" t="n"/>
      <c r="AD97" s="96" t="n"/>
      <c r="AE97" s="96" t="n"/>
      <c r="AF97" s="96" t="n"/>
      <c r="AG97" s="96" t="n"/>
      <c r="AH97" s="96" t="n"/>
      <c r="AI97" s="96" t="n"/>
      <c r="AJ97" s="96" t="n"/>
      <c r="AK97" s="96" t="n"/>
      <c r="AL97" s="96" t="n"/>
      <c r="AM97" s="96" t="n"/>
      <c r="AN97" s="96" t="n"/>
      <c r="AO97" s="96" t="n"/>
      <c r="AP97" s="96" t="n"/>
      <c r="AQ97" s="96" t="n"/>
      <c r="AR97" s="96" t="n"/>
      <c r="AS97" s="96" t="n"/>
      <c r="AT97" s="96" t="n"/>
      <c r="AU97" s="96" t="n"/>
      <c r="AW97" s="8" t="n"/>
    </row>
    <row r="98" ht="15" customHeight="1">
      <c r="B98" s="10">
        <f>IF(TipoFonte="Solar","Quantidade de Módulos:",IF(TipoFonte="Hidráulica","Tensão (kV):",IF(OR(TipoFonte="Cogeração Qualificada",TipoFonte="Biomassa"),"Combustível:",IF(TipoFonte="Eólica","Fabricante dos Aerogeradores:",""))))</f>
        <v/>
      </c>
      <c r="P98" s="284" t="inlineStr">
        <is>
          <t>8</t>
        </is>
      </c>
      <c r="Q98" s="241" t="n"/>
      <c r="R98" s="241" t="n"/>
      <c r="S98" s="241" t="n"/>
      <c r="T98" s="241" t="n"/>
      <c r="U98" s="241" t="n"/>
      <c r="V98" s="242" t="n"/>
      <c r="W98" s="96" t="n"/>
      <c r="X98" s="96" t="n"/>
      <c r="Y98" s="64" t="n"/>
      <c r="Z98" s="64" t="n"/>
      <c r="AA98" s="96" t="n"/>
      <c r="AB98" s="96" t="n"/>
      <c r="AC98" s="96" t="n"/>
      <c r="AD98" s="96" t="n"/>
      <c r="AE98" s="96" t="n"/>
      <c r="AF98" s="96" t="n"/>
      <c r="AG98" s="96" t="n"/>
      <c r="AH98" s="96" t="n"/>
      <c r="AI98" s="96" t="n"/>
      <c r="AJ98" s="96" t="n"/>
      <c r="AK98" s="96" t="n"/>
      <c r="AL98" s="96" t="n"/>
      <c r="AM98" s="96" t="n"/>
      <c r="AN98" s="96" t="n"/>
      <c r="AO98" s="96" t="n"/>
      <c r="AP98" s="96" t="n"/>
      <c r="AQ98" s="96" t="n"/>
      <c r="AR98" s="96" t="n"/>
      <c r="AS98" s="96" t="n"/>
      <c r="AT98" s="96" t="n"/>
      <c r="AU98" s="96" t="n"/>
      <c r="AW98" s="8" t="n"/>
    </row>
    <row r="99" ht="3.9" customHeight="1" thickBot="1">
      <c r="B99" s="10" t="n"/>
      <c r="P99" s="96" t="n"/>
      <c r="Q99" s="96" t="n"/>
      <c r="R99" s="96" t="n"/>
      <c r="S99" s="96" t="n"/>
      <c r="T99" s="96" t="n"/>
      <c r="U99" s="96" t="n"/>
      <c r="V99" s="96" t="n"/>
      <c r="W99" s="96" t="n"/>
      <c r="X99" s="96" t="n"/>
      <c r="Y99" s="96" t="n"/>
      <c r="Z99" s="96" t="n"/>
      <c r="AA99" s="96" t="n"/>
      <c r="AB99" s="96" t="n"/>
      <c r="AC99" s="96" t="n"/>
      <c r="AD99" s="96" t="n"/>
      <c r="AE99" s="96" t="n"/>
      <c r="AF99" s="96" t="n"/>
      <c r="AG99" s="96" t="n"/>
      <c r="AH99" s="96" t="n"/>
      <c r="AI99" s="96" t="n"/>
      <c r="AJ99" s="96" t="n"/>
      <c r="AK99" s="96" t="n"/>
      <c r="AL99" s="96" t="n"/>
      <c r="AM99" s="96" t="n"/>
      <c r="AN99" s="96" t="n"/>
      <c r="AO99" s="96" t="n"/>
      <c r="AP99" s="96" t="n"/>
      <c r="AQ99" s="96" t="n"/>
      <c r="AR99" s="96" t="n"/>
      <c r="AS99" s="96" t="n"/>
      <c r="AT99" s="96" t="n"/>
      <c r="AU99" s="96" t="n"/>
      <c r="AW99" s="8" t="n"/>
    </row>
    <row r="100" ht="15" customHeight="1">
      <c r="B100" s="10">
        <f>IF(TipoFonte="Solar","Modelo dos Módulos:",IF(OR(TipoFonte="Cogeração Qualificada",TipoFonte="Biomassa"),"Máquina Motriz (Motor/Turbina):",IF(TipoFonte="Eólica","Altura da pá (m):",IF(TipoFonte="Hidráulica","Nome do rio:",""))))</f>
        <v/>
      </c>
      <c r="P100" s="285" t="inlineStr">
        <is>
          <t>JAM72S30-550/MR 550W</t>
        </is>
      </c>
      <c r="Q100" s="241" t="n"/>
      <c r="R100" s="241" t="n"/>
      <c r="S100" s="241" t="n"/>
      <c r="T100" s="241" t="n"/>
      <c r="U100" s="241" t="n"/>
      <c r="V100" s="241" t="n"/>
      <c r="W100" s="241" t="n"/>
      <c r="X100" s="241" t="n"/>
      <c r="Y100" s="241" t="n"/>
      <c r="Z100" s="241" t="n"/>
      <c r="AA100" s="241" t="n"/>
      <c r="AB100" s="241" t="n"/>
      <c r="AC100" s="241" t="n"/>
      <c r="AD100" s="241" t="n"/>
      <c r="AE100" s="241" t="n"/>
      <c r="AF100" s="241" t="n"/>
      <c r="AG100" s="241" t="n"/>
      <c r="AH100" s="241" t="n"/>
      <c r="AI100" s="241" t="n"/>
      <c r="AJ100" s="241" t="n"/>
      <c r="AK100" s="241" t="n"/>
      <c r="AL100" s="241" t="n"/>
      <c r="AM100" s="241" t="n"/>
      <c r="AN100" s="241" t="n"/>
      <c r="AO100" s="241" t="n"/>
      <c r="AP100" s="241" t="n"/>
      <c r="AQ100" s="241" t="n"/>
      <c r="AR100" s="241" t="n"/>
      <c r="AS100" s="241" t="n"/>
      <c r="AT100" s="241" t="n"/>
      <c r="AU100" s="242" t="n"/>
      <c r="AW100" s="8" t="n"/>
    </row>
    <row r="101" ht="3" customHeight="1" thickBot="1">
      <c r="B101" s="10" t="n"/>
      <c r="P101" s="96" t="n"/>
      <c r="Q101" s="96" t="n"/>
      <c r="R101" s="96" t="n"/>
      <c r="S101" s="96" t="n"/>
      <c r="T101" s="96" t="n"/>
      <c r="U101" s="96" t="n"/>
      <c r="V101" s="96" t="n"/>
      <c r="W101" s="96" t="n"/>
      <c r="X101" s="96" t="n"/>
      <c r="Y101" s="96" t="n"/>
      <c r="Z101" s="96" t="n"/>
      <c r="AA101" s="96" t="n"/>
      <c r="AB101" s="96" t="n"/>
      <c r="AC101" s="96" t="n"/>
      <c r="AD101" s="96" t="n"/>
      <c r="AE101" s="96" t="n"/>
      <c r="AF101" s="96" t="n"/>
      <c r="AG101" s="96" t="n"/>
      <c r="AH101" s="96" t="n"/>
      <c r="AI101" s="96" t="n"/>
      <c r="AJ101" s="96" t="n"/>
      <c r="AK101" s="96" t="n"/>
      <c r="AL101" s="96" t="n"/>
      <c r="AM101" s="96" t="n"/>
      <c r="AN101" s="96" t="n"/>
      <c r="AO101" s="96" t="n"/>
      <c r="AP101" s="96" t="n"/>
      <c r="AQ101" s="96" t="n"/>
      <c r="AR101" s="96" t="n"/>
      <c r="AS101" s="96" t="n"/>
      <c r="AT101" s="96" t="n"/>
      <c r="AU101" s="96" t="n"/>
      <c r="AW101" s="8" t="n"/>
    </row>
    <row r="102" ht="15" customHeight="1">
      <c r="B102" s="10">
        <f>IF(TipoFonte="Solar","Fabricante dos Módulos:",IF(TipoFonte="Hidráulica","Nível Oper. Normal de Jusante (m):",IF(OR(TipoFonte="Cogeração Qualificada",TipoFonte="Biomassa"),"Ciclo Termodinâmico (Aberto/Fechado):",IF(TipoFonte="Eólica","Eixo do rotor:",""))))</f>
        <v/>
      </c>
      <c r="P102" s="285" t="inlineStr">
        <is>
          <t>JÁ SOLAR</t>
        </is>
      </c>
      <c r="Q102" s="241" t="n"/>
      <c r="R102" s="241" t="n"/>
      <c r="S102" s="241" t="n"/>
      <c r="T102" s="241" t="n"/>
      <c r="U102" s="241" t="n"/>
      <c r="V102" s="241" t="n"/>
      <c r="W102" s="241" t="n"/>
      <c r="X102" s="241" t="n"/>
      <c r="Y102" s="241" t="n"/>
      <c r="Z102" s="241" t="n"/>
      <c r="AA102" s="241" t="n"/>
      <c r="AB102" s="241" t="n"/>
      <c r="AC102" s="241" t="n"/>
      <c r="AD102" s="241" t="n"/>
      <c r="AE102" s="241" t="n"/>
      <c r="AF102" s="241" t="n"/>
      <c r="AG102" s="241" t="n"/>
      <c r="AH102" s="241" t="n"/>
      <c r="AI102" s="241" t="n"/>
      <c r="AJ102" s="241" t="n"/>
      <c r="AK102" s="241" t="n"/>
      <c r="AL102" s="241" t="n"/>
      <c r="AM102" s="241" t="n"/>
      <c r="AN102" s="241" t="n"/>
      <c r="AO102" s="241" t="n"/>
      <c r="AP102" s="241" t="n"/>
      <c r="AQ102" s="241" t="n"/>
      <c r="AR102" s="241" t="n"/>
      <c r="AS102" s="241" t="n"/>
      <c r="AT102" s="241" t="n"/>
      <c r="AU102" s="242" t="n"/>
      <c r="AW102" s="8" t="n"/>
      <c r="AX102" s="10" t="n"/>
    </row>
    <row r="103" ht="3" customHeight="1" thickBot="1">
      <c r="B103" s="10" t="n"/>
      <c r="P103" s="96" t="n"/>
      <c r="Q103" s="96" t="n"/>
      <c r="R103" s="96" t="n"/>
      <c r="S103" s="96" t="n"/>
      <c r="T103" s="96" t="n"/>
      <c r="U103" s="96" t="n"/>
      <c r="V103" s="96" t="n"/>
      <c r="W103" s="96" t="n"/>
      <c r="X103" s="96" t="n"/>
      <c r="Y103" s="96" t="n"/>
      <c r="Z103" s="96" t="n"/>
      <c r="AA103" s="96" t="n"/>
      <c r="AB103" s="96" t="n"/>
      <c r="AC103" s="96" t="n"/>
      <c r="AD103" s="96" t="n"/>
      <c r="AE103" s="96" t="n"/>
      <c r="AF103" s="96" t="n"/>
      <c r="AG103" s="96" t="n"/>
      <c r="AH103" s="96" t="n"/>
      <c r="AI103" s="96" t="n"/>
      <c r="AJ103" s="96" t="n"/>
      <c r="AK103" s="96" t="n"/>
      <c r="AL103" s="96" t="n"/>
      <c r="AM103" s="96" t="n"/>
      <c r="AN103" s="96" t="n"/>
      <c r="AO103" s="96" t="n"/>
      <c r="AP103" s="96" t="n"/>
      <c r="AQ103" s="96" t="n"/>
      <c r="AR103" s="96" t="n"/>
      <c r="AS103" s="96" t="n"/>
      <c r="AT103" s="96" t="n"/>
      <c r="AU103" s="96" t="n"/>
      <c r="AW103" s="8" t="n"/>
      <c r="AX103" s="10" t="n"/>
    </row>
    <row r="104">
      <c r="B104" s="10">
        <f>IF(TipoFonte="Solar","Quantidade de Inversores:",IF(OR(TipoFonte="Cogeração Qualificada",TipoFonte="Biomassa"),"Nº do Despacho de qualificação:",IF(TipoFonte="Eólica","Modelo dos Aerogeradores:",IF(TipoFonte="Hidráulica","Nível Opera. Normal de Montante (m):",""))))</f>
        <v/>
      </c>
      <c r="P104" s="176" t="inlineStr">
        <is>
          <t>1</t>
        </is>
      </c>
      <c r="Q104" s="241" t="n"/>
      <c r="R104" s="241" t="n"/>
      <c r="S104" s="241" t="n"/>
      <c r="T104" s="241" t="n"/>
      <c r="U104" s="241" t="n"/>
      <c r="V104" s="241" t="n"/>
      <c r="W104" s="96" t="n"/>
      <c r="X104" s="96" t="n"/>
      <c r="Y104" s="96" t="n"/>
      <c r="Z104" s="96" t="n"/>
      <c r="AA104" s="96" t="n"/>
      <c r="AB104" s="96" t="n"/>
      <c r="AC104" s="96" t="n"/>
      <c r="AD104" s="96" t="n"/>
      <c r="AE104" s="96" t="n"/>
      <c r="AF104" s="96" t="n"/>
      <c r="AG104" s="96" t="n"/>
      <c r="AH104" s="96" t="n"/>
      <c r="AI104" s="96" t="n"/>
      <c r="AJ104" s="96" t="n"/>
      <c r="AK104" s="96" t="n"/>
      <c r="AL104" s="96" t="n"/>
      <c r="AM104" s="96" t="n"/>
      <c r="AN104" s="96" t="n"/>
      <c r="AO104" s="96" t="n"/>
      <c r="AP104" s="96" t="n"/>
      <c r="AQ104" s="96" t="n"/>
      <c r="AR104" s="96" t="n"/>
      <c r="AS104" s="96" t="n"/>
      <c r="AT104" s="96" t="n"/>
      <c r="AU104" s="96" t="n"/>
      <c r="AW104" s="8" t="n"/>
      <c r="AX104" s="10" t="n"/>
    </row>
    <row r="105" ht="3" customHeight="1" thickBot="1">
      <c r="B105" s="10" t="n"/>
      <c r="P105" s="96" t="n"/>
      <c r="Q105" s="96" t="n"/>
      <c r="R105" s="96" t="n"/>
      <c r="S105" s="96" t="n"/>
      <c r="T105" s="96" t="n"/>
      <c r="U105" s="96" t="n"/>
      <c r="V105" s="96" t="n"/>
      <c r="W105" s="96" t="n"/>
      <c r="X105" s="96" t="n"/>
      <c r="Y105" s="64" t="n"/>
      <c r="Z105" s="64" t="n"/>
      <c r="AA105" s="96" t="n"/>
      <c r="AB105" s="96" t="n"/>
      <c r="AC105" s="96" t="n"/>
      <c r="AD105" s="96" t="n"/>
      <c r="AE105" s="96" t="n"/>
      <c r="AF105" s="96" t="n"/>
      <c r="AG105" s="96" t="n"/>
      <c r="AH105" s="96" t="n"/>
      <c r="AI105" s="96" t="n"/>
      <c r="AJ105" s="96" t="n"/>
      <c r="AK105" s="96" t="n"/>
      <c r="AL105" s="96" t="n"/>
      <c r="AM105" s="96" t="n"/>
      <c r="AN105" s="96" t="n"/>
      <c r="AO105" s="96" t="n"/>
      <c r="AP105" s="96" t="n"/>
      <c r="AQ105" s="96" t="n"/>
      <c r="AR105" s="96" t="n"/>
      <c r="AS105" s="96" t="n"/>
      <c r="AT105" s="96" t="n"/>
      <c r="AU105" s="96" t="n"/>
      <c r="AW105" s="8" t="n"/>
      <c r="AX105" s="10" t="n"/>
    </row>
    <row r="106">
      <c r="B106" s="10">
        <f>IF(TipoFonte="Solar","Modelo dos Inversores:",IF(TipoFonte="Hidráulica","Sub-bacia:",""))</f>
        <v/>
      </c>
      <c r="P106" s="285" t="inlineStr">
        <is>
          <t>SIW200G M030 W0</t>
        </is>
      </c>
      <c r="Q106" s="241" t="n"/>
      <c r="R106" s="241" t="n"/>
      <c r="S106" s="241" t="n"/>
      <c r="T106" s="241" t="n"/>
      <c r="U106" s="241" t="n"/>
      <c r="V106" s="241" t="n"/>
      <c r="W106" s="241" t="n"/>
      <c r="X106" s="241" t="n"/>
      <c r="Y106" s="241" t="n"/>
      <c r="Z106" s="241" t="n"/>
      <c r="AA106" s="241" t="n"/>
      <c r="AB106" s="241" t="n"/>
      <c r="AC106" s="241" t="n"/>
      <c r="AD106" s="241" t="n"/>
      <c r="AE106" s="241" t="n"/>
      <c r="AF106" s="241" t="n"/>
      <c r="AG106" s="241" t="n"/>
      <c r="AH106" s="241" t="n"/>
      <c r="AI106" s="241" t="n"/>
      <c r="AJ106" s="241" t="n"/>
      <c r="AK106" s="241" t="n"/>
      <c r="AL106" s="241" t="n"/>
      <c r="AM106" s="241" t="n"/>
      <c r="AN106" s="241" t="n"/>
      <c r="AO106" s="241" t="n"/>
      <c r="AP106" s="241" t="n"/>
      <c r="AQ106" s="241" t="n"/>
      <c r="AR106" s="241" t="n"/>
      <c r="AS106" s="241" t="n"/>
      <c r="AT106" s="241" t="n"/>
      <c r="AU106" s="242" t="n"/>
      <c r="AW106" s="8" t="n"/>
      <c r="AX106" s="10" t="n"/>
    </row>
    <row r="107" ht="3" customHeight="1" thickBot="1">
      <c r="B107" s="10" t="n"/>
      <c r="P107" s="96" t="n"/>
      <c r="Q107" s="96" t="n"/>
      <c r="R107" s="96" t="n"/>
      <c r="S107" s="96" t="n"/>
      <c r="T107" s="96" t="n"/>
      <c r="U107" s="96" t="n"/>
      <c r="V107" s="96" t="n"/>
      <c r="W107" s="96" t="n"/>
      <c r="X107" s="96" t="n"/>
      <c r="Y107" s="64" t="n"/>
      <c r="Z107" s="64" t="n"/>
      <c r="AA107" s="96" t="n"/>
      <c r="AB107" s="96" t="n"/>
      <c r="AC107" s="96" t="n"/>
      <c r="AD107" s="96" t="n"/>
      <c r="AE107" s="96" t="n"/>
      <c r="AF107" s="96" t="n"/>
      <c r="AG107" s="96" t="n"/>
      <c r="AH107" s="96" t="n"/>
      <c r="AI107" s="96" t="n"/>
      <c r="AJ107" s="96" t="n"/>
      <c r="AK107" s="96" t="n"/>
      <c r="AL107" s="96" t="n"/>
      <c r="AM107" s="96" t="n"/>
      <c r="AN107" s="96" t="n"/>
      <c r="AO107" s="96" t="n"/>
      <c r="AP107" s="96" t="n"/>
      <c r="AQ107" s="96" t="n"/>
      <c r="AR107" s="96" t="n"/>
      <c r="AS107" s="96" t="n"/>
      <c r="AT107" s="96" t="n"/>
      <c r="AU107" s="96" t="n"/>
      <c r="AW107" s="8" t="n"/>
      <c r="AX107" s="10" t="n"/>
    </row>
    <row r="108" ht="15" customHeight="1">
      <c r="B108" s="10">
        <f>IF(TipoFonte="Solar","Fabricante dos Inversores:","")</f>
        <v/>
      </c>
      <c r="D108" s="96" t="n"/>
      <c r="P108" s="285" t="inlineStr">
        <is>
          <t>WEG</t>
        </is>
      </c>
      <c r="Q108" s="241" t="n"/>
      <c r="R108" s="241" t="n"/>
      <c r="S108" s="241" t="n"/>
      <c r="T108" s="241" t="n"/>
      <c r="U108" s="241" t="n"/>
      <c r="V108" s="241" t="n"/>
      <c r="W108" s="241" t="n"/>
      <c r="X108" s="241" t="n"/>
      <c r="Y108" s="241" t="n"/>
      <c r="Z108" s="241" t="n"/>
      <c r="AA108" s="241" t="n"/>
      <c r="AB108" s="241" t="n"/>
      <c r="AC108" s="241" t="n"/>
      <c r="AD108" s="241" t="n"/>
      <c r="AE108" s="241" t="n"/>
      <c r="AF108" s="241" t="n"/>
      <c r="AG108" s="241" t="n"/>
      <c r="AH108" s="241" t="n"/>
      <c r="AI108" s="241" t="n"/>
      <c r="AJ108" s="241" t="n"/>
      <c r="AK108" s="241" t="n"/>
      <c r="AL108" s="241" t="n"/>
      <c r="AM108" s="241" t="n"/>
      <c r="AN108" s="241" t="n"/>
      <c r="AO108" s="241" t="n"/>
      <c r="AP108" s="241" t="n"/>
      <c r="AQ108" s="241" t="n"/>
      <c r="AR108" s="241" t="n"/>
      <c r="AS108" s="241" t="n"/>
      <c r="AT108" s="241" t="n"/>
      <c r="AU108" s="242" t="n"/>
      <c r="AW108" s="8" t="n"/>
      <c r="AX108" s="10" t="n"/>
    </row>
    <row r="109" ht="3" customHeight="1">
      <c r="B109" s="10" t="n"/>
      <c r="S109" s="64" t="n"/>
      <c r="T109" s="64" t="n"/>
      <c r="U109" s="64" t="n"/>
      <c r="V109" s="64" t="n"/>
      <c r="W109" s="64" t="n"/>
      <c r="X109" s="64" t="n"/>
      <c r="Y109" s="64" t="n"/>
      <c r="Z109" s="64" t="n"/>
      <c r="AW109" s="8" t="n"/>
    </row>
    <row r="110" ht="3.9" customHeight="1">
      <c r="B110" s="286" t="n"/>
      <c r="C110" s="1" t="n"/>
      <c r="D110" s="1" t="n"/>
      <c r="E110" s="1" t="n"/>
      <c r="F110" s="1" t="n"/>
      <c r="G110" s="1" t="n"/>
      <c r="H110" s="1" t="n"/>
      <c r="I110" s="1" t="n"/>
      <c r="J110" s="1" t="n"/>
      <c r="K110" s="1" t="n"/>
      <c r="L110" s="1" t="n"/>
      <c r="M110" s="1" t="n"/>
      <c r="N110" s="1" t="n"/>
      <c r="O110" s="1" t="n"/>
      <c r="P110" s="1" t="n"/>
      <c r="Q110" s="1" t="n"/>
      <c r="R110" s="1" t="n"/>
      <c r="S110" s="1" t="n"/>
      <c r="T110" s="1" t="n"/>
      <c r="U110" s="1" t="n"/>
      <c r="V110" s="1" t="n"/>
      <c r="W110" s="1" t="n"/>
      <c r="X110" s="1" t="n"/>
      <c r="Y110" s="1" t="n"/>
      <c r="Z110" s="1" t="n"/>
      <c r="AA110" s="1" t="n"/>
      <c r="AB110" s="1" t="n"/>
      <c r="AC110" s="1" t="n"/>
      <c r="AD110" s="1" t="n"/>
      <c r="AE110" s="1" t="n"/>
      <c r="AF110" s="1" t="n"/>
      <c r="AG110" s="1" t="n"/>
      <c r="AH110" s="1" t="n"/>
      <c r="AI110" s="1" t="n"/>
      <c r="AJ110" s="1" t="n"/>
      <c r="AK110" s="1" t="n"/>
      <c r="AL110" s="1" t="n"/>
      <c r="AM110" s="1" t="n"/>
      <c r="AN110" s="1" t="n"/>
      <c r="AO110" s="1" t="n"/>
      <c r="AP110" s="1" t="n"/>
      <c r="AQ110" s="1" t="n"/>
      <c r="AR110" s="1" t="n"/>
      <c r="AS110" s="1" t="n"/>
      <c r="AT110" s="1" t="n"/>
      <c r="AU110" s="1" t="n"/>
      <c r="AV110" s="1" t="n"/>
      <c r="AW110" s="12" t="n"/>
    </row>
    <row r="111" ht="3.9" customHeight="1">
      <c r="B111" s="283" t="n"/>
      <c r="C111" s="14" t="n"/>
      <c r="D111" s="14" t="n"/>
      <c r="E111" s="14" t="n"/>
      <c r="F111" s="14" t="n"/>
      <c r="G111" s="14" t="n"/>
      <c r="H111" s="14" t="n"/>
      <c r="I111" s="14" t="n"/>
      <c r="J111" s="14" t="n"/>
      <c r="K111" s="14" t="n"/>
      <c r="L111" s="14" t="n"/>
      <c r="M111" s="14" t="n"/>
      <c r="N111" s="14" t="n"/>
      <c r="O111" s="14" t="n"/>
      <c r="P111" s="14" t="n"/>
      <c r="Q111" s="14" t="n"/>
      <c r="R111" s="14" t="n"/>
      <c r="S111" s="14" t="n"/>
      <c r="T111" s="14" t="n"/>
      <c r="U111" s="14" t="n"/>
      <c r="V111" s="14" t="n"/>
      <c r="W111" s="14" t="n"/>
      <c r="X111" s="14" t="n"/>
      <c r="Y111" s="14" t="n"/>
      <c r="Z111" s="14" t="n"/>
      <c r="AA111" s="14" t="n"/>
      <c r="AB111" s="14" t="n"/>
      <c r="AC111" s="14" t="n"/>
      <c r="AD111" s="14" t="n"/>
      <c r="AE111" s="14" t="n"/>
      <c r="AF111" s="14" t="n"/>
      <c r="AG111" s="14" t="n"/>
      <c r="AH111" s="14" t="n"/>
      <c r="AI111" s="14" t="n"/>
      <c r="AJ111" s="14" t="n"/>
      <c r="AK111" s="14" t="n"/>
      <c r="AL111" s="14" t="n"/>
      <c r="AM111" s="14" t="n"/>
      <c r="AN111" s="14" t="n"/>
      <c r="AO111" s="14" t="n"/>
      <c r="AP111" s="14" t="n"/>
      <c r="AQ111" s="14" t="n"/>
      <c r="AR111" s="14" t="n"/>
      <c r="AS111" s="14" t="n"/>
      <c r="AT111" s="14" t="n"/>
      <c r="AU111" s="14" t="n"/>
      <c r="AV111" s="14" t="n"/>
      <c r="AW111" s="15" t="n"/>
    </row>
    <row r="112">
      <c r="B112" s="18" t="inlineStr">
        <is>
          <t>Preencha o quadro a seguir somente se a usina possuiu OUTORGA OU REGISTRO. Se não aplicável, mantenha os campos vazios.</t>
        </is>
      </c>
      <c r="AW112" s="8" t="n"/>
    </row>
    <row r="113" ht="3" customHeight="1" thickBot="1">
      <c r="B113" s="10" t="n"/>
      <c r="AW113" s="8" t="n"/>
    </row>
    <row r="114">
      <c r="B114" s="10" t="inlineStr">
        <is>
          <t>CEG do empreendimento:</t>
        </is>
      </c>
      <c r="K114" s="240" t="n"/>
      <c r="L114" s="241" t="n"/>
      <c r="M114" s="241" t="n"/>
      <c r="N114" s="241" t="n"/>
      <c r="O114" s="241" t="n"/>
      <c r="P114" s="241" t="n"/>
      <c r="Q114" s="241" t="n"/>
      <c r="R114" s="242" t="n"/>
      <c r="Y114" s="164" t="inlineStr">
        <is>
          <t>Número do Ato de Outorga ou Registro:</t>
        </is>
      </c>
      <c r="AK114" s="20" t="n"/>
      <c r="AL114" s="240" t="n"/>
      <c r="AM114" s="241" t="n"/>
      <c r="AN114" s="241" t="n"/>
      <c r="AO114" s="241" t="n"/>
      <c r="AP114" s="241" t="n"/>
      <c r="AQ114" s="241" t="n"/>
      <c r="AR114" s="241" t="n"/>
      <c r="AS114" s="242" t="n"/>
      <c r="AW114" s="8" t="n"/>
    </row>
    <row r="115" ht="3" customHeight="1" thickBot="1">
      <c r="B115" s="10" t="n"/>
      <c r="AW115" s="8" t="n"/>
    </row>
    <row r="116">
      <c r="B116" s="10" t="inlineStr">
        <is>
          <t>Nome da Usina:</t>
        </is>
      </c>
      <c r="H116" s="245" t="n"/>
      <c r="I116" s="241" t="n"/>
      <c r="J116" s="241" t="n"/>
      <c r="K116" s="241" t="n"/>
      <c r="L116" s="241" t="n"/>
      <c r="M116" s="241" t="n"/>
      <c r="N116" s="241" t="n"/>
      <c r="O116" s="241" t="n"/>
      <c r="P116" s="241" t="n"/>
      <c r="Q116" s="241" t="n"/>
      <c r="R116" s="242" t="n"/>
      <c r="Y116" t="inlineStr">
        <is>
          <t>Ano do Ato de Outorga ou Registro:</t>
        </is>
      </c>
      <c r="AL116" s="255" t="n"/>
      <c r="AM116" s="256" t="n"/>
      <c r="AW116" s="8" t="n"/>
    </row>
    <row r="117" ht="3" customHeight="1" thickBot="1">
      <c r="B117" s="10" t="n"/>
      <c r="AW117" s="8" t="n"/>
    </row>
    <row r="118">
      <c r="B118" s="10" t="inlineStr">
        <is>
          <t>Tipo do Ato de Outorga ou Registro:</t>
        </is>
      </c>
      <c r="N118" s="245" t="n"/>
      <c r="O118" s="241" t="n"/>
      <c r="P118" s="241" t="n"/>
      <c r="Q118" s="241" t="n"/>
      <c r="R118" s="242" t="n"/>
      <c r="AW118" s="8" t="n"/>
    </row>
    <row r="119" ht="3" customHeight="1">
      <c r="B119" s="11" t="n"/>
      <c r="C119" s="1" t="n"/>
      <c r="D119" s="1" t="n"/>
      <c r="E119" s="1" t="n"/>
      <c r="F119" s="1" t="n"/>
      <c r="G119" s="1" t="n"/>
      <c r="H119" s="1" t="n"/>
      <c r="I119" s="1" t="n"/>
      <c r="J119" s="1" t="n"/>
      <c r="K119" s="1" t="n"/>
      <c r="L119" s="1" t="n"/>
      <c r="M119" s="1" t="n"/>
      <c r="N119" s="1" t="n"/>
      <c r="O119" s="1" t="n"/>
      <c r="P119" s="1" t="n"/>
      <c r="Q119" s="1" t="n"/>
      <c r="R119" s="1" t="n"/>
      <c r="S119" s="1" t="n"/>
      <c r="T119" s="1" t="n"/>
      <c r="U119" s="1" t="n"/>
      <c r="V119" s="1" t="n"/>
      <c r="W119" s="1" t="n"/>
      <c r="X119" s="1" t="n"/>
      <c r="Y119" s="1" t="n"/>
      <c r="Z119" s="1" t="n"/>
      <c r="AA119" s="1" t="n"/>
      <c r="AB119" s="1" t="n"/>
      <c r="AC119" s="1" t="n"/>
      <c r="AD119" s="1" t="n"/>
      <c r="AE119" s="1" t="n"/>
      <c r="AF119" s="1" t="n"/>
      <c r="AG119" s="1" t="n"/>
      <c r="AH119" s="1" t="n"/>
      <c r="AI119" s="1" t="n"/>
      <c r="AJ119" s="1" t="n"/>
      <c r="AK119" s="1" t="n"/>
      <c r="AL119" s="1" t="n"/>
      <c r="AM119" s="1" t="n"/>
      <c r="AN119" s="1" t="n"/>
      <c r="AO119" s="1" t="n"/>
      <c r="AP119" s="1" t="n"/>
      <c r="AQ119" s="1" t="n"/>
      <c r="AR119" s="1" t="n"/>
      <c r="AS119" s="1" t="n"/>
      <c r="AT119" s="1" t="n"/>
      <c r="AU119" s="1" t="n"/>
      <c r="AV119" s="1" t="n"/>
      <c r="AW119" s="12" t="n"/>
    </row>
    <row r="120" ht="3" customHeight="1"/>
    <row r="121">
      <c r="B121" s="192" t="inlineStr">
        <is>
          <t>5 - DADOS DO SISTEMA DE ARMAZENAMENTO DE ENERGIA</t>
        </is>
      </c>
      <c r="C121" s="32" t="n"/>
      <c r="D121" s="32" t="n"/>
      <c r="E121" s="32" t="n"/>
      <c r="F121" s="32" t="n"/>
      <c r="G121" s="32" t="n"/>
      <c r="H121" s="32" t="n"/>
      <c r="I121" s="32" t="n"/>
      <c r="J121" s="32" t="n"/>
      <c r="K121" s="32" t="n"/>
      <c r="L121" s="32" t="n"/>
      <c r="M121" s="32" t="n"/>
      <c r="N121" s="32" t="n"/>
      <c r="O121" s="32" t="n"/>
      <c r="P121" s="32" t="n"/>
      <c r="Q121" s="32" t="n"/>
      <c r="R121" s="32" t="n"/>
      <c r="S121" s="32" t="n"/>
      <c r="T121" s="32" t="n"/>
      <c r="U121" s="32" t="n"/>
      <c r="V121" s="32" t="n"/>
      <c r="W121" s="32" t="n"/>
      <c r="X121" s="32" t="n"/>
      <c r="Y121" s="32" t="n"/>
      <c r="Z121" s="32" t="n"/>
      <c r="AA121" s="32" t="n"/>
      <c r="AB121" s="32" t="n"/>
      <c r="AC121" s="32" t="n"/>
      <c r="AD121" s="32" t="n"/>
      <c r="AE121" s="32" t="n"/>
      <c r="AF121" s="32" t="n"/>
      <c r="AG121" s="32" t="n"/>
      <c r="AH121" s="32" t="n"/>
      <c r="AI121" s="32" t="n"/>
      <c r="AJ121" s="32" t="n"/>
      <c r="AK121" s="32" t="n"/>
      <c r="AL121" s="32" t="n"/>
      <c r="AM121" s="32" t="n"/>
      <c r="AN121" s="32" t="n"/>
      <c r="AO121" s="32" t="n"/>
      <c r="AP121" s="32" t="n"/>
      <c r="AQ121" s="32" t="n"/>
      <c r="AR121" s="32" t="n"/>
      <c r="AS121" s="32" t="n"/>
      <c r="AT121" s="32" t="n"/>
      <c r="AU121" s="32" t="n"/>
      <c r="AV121" s="32" t="n"/>
      <c r="AW121" s="276" t="n"/>
    </row>
    <row r="122" ht="3" customHeight="1" thickBot="1">
      <c r="B122" s="10" t="n"/>
      <c r="AW122" s="8" t="n"/>
    </row>
    <row r="123">
      <c r="B123" s="10" t="inlineStr">
        <is>
          <t>Possui sistema de armazenamento de energia:</t>
        </is>
      </c>
      <c r="R123" s="244" t="inlineStr">
        <is>
          <t>Não</t>
        </is>
      </c>
      <c r="S123" s="241" t="n"/>
      <c r="T123" s="241" t="n"/>
      <c r="U123" s="241" t="n"/>
      <c r="V123" s="242" t="n"/>
      <c r="AW123" s="8" t="n"/>
    </row>
    <row r="124" ht="3" customHeight="1" thickBot="1">
      <c r="B124" s="10" t="n"/>
      <c r="AW124" s="8" t="n"/>
    </row>
    <row r="125">
      <c r="B125" s="10">
        <f>IF(R123="Sim","Sistema com possibilidade de operação ilhada:","")</f>
        <v/>
      </c>
      <c r="R125" s="244" t="n"/>
      <c r="S125" s="241" t="n"/>
      <c r="T125" s="241" t="n"/>
      <c r="U125" s="241" t="n"/>
      <c r="V125" s="242" t="n"/>
      <c r="AW125" s="8" t="n"/>
    </row>
    <row r="126" ht="3" customHeight="1" thickBot="1">
      <c r="B126" s="10" t="n"/>
      <c r="AW126" s="8" t="n"/>
    </row>
    <row r="127">
      <c r="B127" s="10" t="n"/>
      <c r="E127">
        <f>IF(R125="Sim","Chave de desconexão física:","")</f>
        <v/>
      </c>
      <c r="O127" s="244" t="n"/>
      <c r="P127" s="241" t="n"/>
      <c r="Q127" s="241" t="n"/>
      <c r="R127" s="241" t="n"/>
      <c r="S127" s="242" t="n"/>
      <c r="AB127">
        <f>IF(R125="Sim","Reconexão automática:","")</f>
        <v/>
      </c>
      <c r="AJ127" s="244" t="n"/>
      <c r="AK127" s="241" t="n"/>
      <c r="AL127" s="241" t="n"/>
      <c r="AM127" s="241" t="n"/>
      <c r="AN127" s="242" t="n"/>
      <c r="AW127" s="8" t="n"/>
    </row>
    <row r="128" ht="3" customHeight="1" thickBot="1">
      <c r="B128" s="10" t="n"/>
      <c r="AW128" s="8" t="n"/>
    </row>
    <row r="129">
      <c r="B129" s="10">
        <f>IF(R123="Sim","Capacidade do banco de baterias (kWh):","")</f>
        <v/>
      </c>
      <c r="P129" s="243" t="n"/>
      <c r="Q129" s="241" t="n"/>
      <c r="R129" s="241" t="n"/>
      <c r="S129" s="241" t="n"/>
      <c r="T129" s="241" t="n"/>
      <c r="U129" s="241" t="n"/>
      <c r="V129" s="241" t="n"/>
      <c r="W129" s="242" t="n"/>
      <c r="AW129" s="8" t="n"/>
    </row>
    <row r="130" ht="3" customHeight="1" thickBot="1">
      <c r="B130" s="10" t="n"/>
      <c r="AW130" s="8" t="n"/>
    </row>
    <row r="131">
      <c r="B131" s="10">
        <f>IF(R123="Sim","Potência total do banco de baterias (kW):","")</f>
        <v/>
      </c>
      <c r="P131" s="243" t="n"/>
      <c r="Q131" s="241" t="n"/>
      <c r="R131" s="241" t="n"/>
      <c r="S131" s="241" t="n"/>
      <c r="T131" s="241" t="n"/>
      <c r="U131" s="241" t="n"/>
      <c r="V131" s="241" t="n"/>
      <c r="W131" s="242" t="n"/>
      <c r="AW131" s="8" t="n"/>
    </row>
    <row r="132" ht="3" customHeight="1" thickBot="1">
      <c r="B132" s="10" t="n"/>
      <c r="AW132" s="8" t="n"/>
    </row>
    <row r="133">
      <c r="B133" s="10">
        <f>IF(R123="Sim","Capacidade nominal do banco de baterias (Ah):","")</f>
        <v/>
      </c>
      <c r="R133" s="243" t="n"/>
      <c r="S133" s="241" t="n"/>
      <c r="T133" s="241" t="n"/>
      <c r="U133" s="241" t="n"/>
      <c r="V133" s="241" t="n"/>
      <c r="W133" s="241" t="n"/>
      <c r="X133" s="241" t="n"/>
      <c r="Y133" s="242" t="n"/>
      <c r="AW133" s="8" t="n"/>
    </row>
    <row r="134" ht="3" customHeight="1" thickBot="1">
      <c r="B134" s="10" t="n"/>
      <c r="AW134" s="8" t="n"/>
    </row>
    <row r="135">
      <c r="B135" s="10">
        <f>IF(R123="Sim","Tensão do banco de baterias em corrente contínua (V):","")</f>
        <v/>
      </c>
      <c r="T135" s="243" t="n"/>
      <c r="U135" s="241" t="n"/>
      <c r="V135" s="241" t="n"/>
      <c r="W135" s="241" t="n"/>
      <c r="X135" s="241" t="n"/>
      <c r="Y135" s="241" t="n"/>
      <c r="Z135" s="241" t="n"/>
      <c r="AA135" s="242" t="n"/>
      <c r="AW135" s="8" t="n"/>
    </row>
    <row r="136" ht="3" customHeight="1" thickBot="1">
      <c r="B136" s="10" t="n"/>
      <c r="AW136" s="8" t="n"/>
    </row>
    <row r="137">
      <c r="B137" s="10">
        <f>IF(R123="Sim","Profundidade de descarga do banco de baterias (%):","")</f>
        <v/>
      </c>
      <c r="T137" s="243" t="n"/>
      <c r="U137" s="241" t="n"/>
      <c r="V137" s="241" t="n"/>
      <c r="W137" s="241" t="n"/>
      <c r="X137" s="241" t="n"/>
      <c r="Y137" s="241" t="n"/>
      <c r="Z137" s="241" t="n"/>
      <c r="AA137" s="242" t="n"/>
      <c r="AW137" s="8" t="n"/>
    </row>
    <row r="138" ht="3" customHeight="1" thickBot="1">
      <c r="B138" s="10" t="n"/>
      <c r="AW138" s="8" t="n"/>
    </row>
    <row r="139">
      <c r="B139" s="10">
        <f>IF(R123="Sim","Produção mensal da central geradora distribuída (kWh):","")</f>
        <v/>
      </c>
      <c r="U139" s="243" t="n"/>
      <c r="V139" s="241" t="n"/>
      <c r="W139" s="241" t="n"/>
      <c r="X139" s="241" t="n"/>
      <c r="Y139" s="241" t="n"/>
      <c r="Z139" s="241" t="n"/>
      <c r="AA139" s="241" t="n"/>
      <c r="AB139" s="242" t="n"/>
      <c r="AW139" s="8" t="n"/>
    </row>
    <row r="140" ht="3" customHeight="1">
      <c r="B140" s="11" t="n"/>
      <c r="C140" s="1" t="n"/>
      <c r="D140" s="1" t="n"/>
      <c r="E140" s="1" t="n"/>
      <c r="F140" s="1" t="n"/>
      <c r="G140" s="1" t="n"/>
      <c r="H140" s="1" t="n"/>
      <c r="I140" s="1" t="n"/>
      <c r="J140" s="1" t="n"/>
      <c r="K140" s="1" t="n"/>
      <c r="L140" s="1" t="n"/>
      <c r="M140" s="1" t="n"/>
      <c r="N140" s="1" t="n"/>
      <c r="O140" s="1" t="n"/>
      <c r="P140" s="1" t="n"/>
      <c r="Q140" s="1" t="n"/>
      <c r="R140" s="1" t="n"/>
      <c r="S140" s="1" t="n"/>
      <c r="T140" s="1" t="n"/>
      <c r="U140" s="1" t="n"/>
      <c r="V140" s="1" t="n"/>
      <c r="W140" s="1" t="n"/>
      <c r="X140" s="1" t="n"/>
      <c r="Y140" s="1" t="n"/>
      <c r="Z140" s="1" t="n"/>
      <c r="AA140" s="1" t="n"/>
      <c r="AB140" s="1" t="n"/>
      <c r="AC140" s="1" t="n"/>
      <c r="AD140" s="1" t="n"/>
      <c r="AE140" s="1" t="n"/>
      <c r="AF140" s="1" t="n"/>
      <c r="AG140" s="1" t="n"/>
      <c r="AH140" s="1" t="n"/>
      <c r="AI140" s="1" t="n"/>
      <c r="AJ140" s="1" t="n"/>
      <c r="AK140" s="1" t="n"/>
      <c r="AL140" s="1" t="n"/>
      <c r="AM140" s="1" t="n"/>
      <c r="AN140" s="1" t="n"/>
      <c r="AO140" s="1" t="n"/>
      <c r="AP140" s="1" t="n"/>
      <c r="AQ140" s="1" t="n"/>
      <c r="AR140" s="1" t="n"/>
      <c r="AS140" s="1" t="n"/>
      <c r="AT140" s="1" t="n"/>
      <c r="AU140" s="1" t="n"/>
      <c r="AV140" s="1" t="n"/>
      <c r="AW140" s="12" t="n"/>
    </row>
    <row r="141" ht="3" customHeight="1"/>
    <row r="142" ht="15" customHeight="1">
      <c r="B142" s="192" t="inlineStr">
        <is>
          <t>6 – DOCUMENTAÇÃO TÉCNICA A SER ANEXADA (OBRIGATÓRIA)</t>
        </is>
      </c>
      <c r="C142" s="32" t="n"/>
      <c r="D142" s="32" t="n"/>
      <c r="E142" s="32" t="n"/>
      <c r="F142" s="32" t="n"/>
      <c r="G142" s="32" t="n"/>
      <c r="H142" s="32" t="n"/>
      <c r="I142" s="32" t="n"/>
      <c r="J142" s="32" t="n"/>
      <c r="K142" s="32" t="n"/>
      <c r="L142" s="32" t="n"/>
      <c r="M142" s="32" t="n"/>
      <c r="N142" s="32" t="n"/>
      <c r="O142" s="32" t="n"/>
      <c r="P142" s="32" t="n"/>
      <c r="Q142" s="32" t="n"/>
      <c r="R142" s="32" t="n"/>
      <c r="S142" s="32" t="n"/>
      <c r="T142" s="32" t="n"/>
      <c r="U142" s="32" t="n"/>
      <c r="V142" s="32" t="n"/>
      <c r="W142" s="32" t="n"/>
      <c r="X142" s="32" t="n"/>
      <c r="Y142" s="32" t="n"/>
      <c r="Z142" s="32" t="n"/>
      <c r="AA142" s="32" t="n"/>
      <c r="AB142" s="32" t="n"/>
      <c r="AC142" s="32" t="n"/>
      <c r="AD142" s="32" t="n"/>
      <c r="AE142" s="32" t="n"/>
      <c r="AF142" s="32" t="n"/>
      <c r="AG142" s="32" t="n"/>
      <c r="AH142" s="32" t="n"/>
      <c r="AI142" s="32" t="n"/>
      <c r="AJ142" s="32" t="n"/>
      <c r="AK142" s="32" t="n"/>
      <c r="AL142" s="32" t="n"/>
      <c r="AM142" s="32" t="n"/>
      <c r="AN142" s="32" t="n"/>
      <c r="AO142" s="32" t="n"/>
      <c r="AP142" s="32" t="n"/>
      <c r="AQ142" s="32" t="n"/>
      <c r="AR142" s="32" t="n"/>
      <c r="AS142" s="32" t="n"/>
      <c r="AT142" s="32" t="n"/>
      <c r="AU142" s="32" t="n"/>
      <c r="AV142" s="32" t="n"/>
      <c r="AW142" s="276" t="n"/>
    </row>
    <row r="143" ht="4.5" customHeight="1">
      <c r="B143" s="10" t="n"/>
      <c r="E143" s="31" t="n"/>
      <c r="AW143" s="8" t="n"/>
    </row>
    <row r="144" ht="30" customFormat="1" customHeight="1" s="47">
      <c r="B144" s="109" t="inlineStr">
        <is>
          <t>6.1 - Documento de responsabilidade técnica (projeto e execução) do conselho profissional competente, que identifique o número do registro válido e o nome do responsável técnico, o local da obra ou serviço e as atividades profissionais desenvolvidas</t>
        </is>
      </c>
      <c r="AW144" s="48" t="n"/>
    </row>
    <row r="145" ht="3" customFormat="1" customHeight="1" s="47">
      <c r="B145" s="46" t="n"/>
      <c r="AW145" s="48" t="n"/>
    </row>
    <row r="146" ht="23.25" customFormat="1" customHeight="1" s="47">
      <c r="B146" s="223" t="inlineStr">
        <is>
          <t>6.2 - Memorial descritivo da instalação contendo a planta de situação com indicação do local do padrão de entrada, conforme Normas Técnicas de Distribuição ND 5.1 e ND 5.2 ou indicação do local da subestação de entrada, conforme ND 5.3 e modelos disponibilizados no site da Cemig.</t>
        </is>
      </c>
      <c r="C146" s="28" t="n"/>
      <c r="D146" s="28" t="n"/>
      <c r="E146" s="28" t="n"/>
      <c r="F146" s="28" t="n"/>
      <c r="G146" s="28" t="n"/>
      <c r="H146" s="28" t="n"/>
      <c r="I146" s="28" t="n"/>
      <c r="J146" s="28" t="n"/>
      <c r="K146" s="28" t="n"/>
      <c r="L146" s="28" t="n"/>
      <c r="M146" s="28" t="n"/>
      <c r="N146" s="28" t="n"/>
      <c r="O146" s="28" t="n"/>
      <c r="P146" s="28" t="n"/>
      <c r="Q146" s="28" t="n"/>
      <c r="R146" s="28" t="n"/>
      <c r="S146" s="28" t="n"/>
      <c r="T146" s="28" t="n"/>
      <c r="U146" s="28" t="n"/>
      <c r="V146" s="28" t="n"/>
      <c r="W146" s="28" t="n"/>
      <c r="X146" s="28" t="n"/>
      <c r="Y146" s="28" t="n"/>
      <c r="Z146" s="28" t="n"/>
      <c r="AA146" s="28" t="n"/>
      <c r="AB146" s="28" t="n"/>
      <c r="AC146" s="28" t="n"/>
      <c r="AD146" s="28" t="n"/>
      <c r="AE146" s="28" t="n"/>
      <c r="AF146" s="28" t="n"/>
      <c r="AG146" s="28" t="n"/>
      <c r="AH146" s="28" t="n"/>
      <c r="AI146" s="28" t="n"/>
      <c r="AJ146" s="28" t="n"/>
      <c r="AK146" s="28" t="n"/>
      <c r="AL146" s="28" t="n"/>
      <c r="AM146" s="28" t="n"/>
      <c r="AN146" s="28" t="n"/>
      <c r="AO146" s="28" t="n"/>
      <c r="AP146" s="28" t="n"/>
      <c r="AQ146" s="28" t="n"/>
      <c r="AR146" s="28" t="n"/>
      <c r="AS146" s="28" t="n"/>
      <c r="AT146" s="28" t="n"/>
      <c r="AU146" s="28" t="n"/>
      <c r="AV146" s="28" t="n"/>
      <c r="AW146" s="48" t="n"/>
    </row>
    <row r="147" customFormat="1" s="47">
      <c r="B147" s="29" t="n"/>
      <c r="C147" s="28" t="n"/>
      <c r="D147" s="28" t="n"/>
      <c r="E147" s="28" t="n"/>
      <c r="F147" s="28" t="n"/>
      <c r="G147" s="28" t="n"/>
      <c r="H147" s="28" t="n"/>
      <c r="I147" s="28" t="n"/>
      <c r="J147" s="28" t="n"/>
      <c r="K147" s="28" t="n"/>
      <c r="L147" s="28" t="n"/>
      <c r="M147" s="28" t="n"/>
      <c r="N147" s="28" t="n"/>
      <c r="O147" s="28" t="n"/>
      <c r="P147" s="28" t="n"/>
      <c r="Q147" s="28" t="n"/>
      <c r="R147" s="28" t="n"/>
      <c r="S147" s="28" t="n"/>
      <c r="T147" s="28" t="n"/>
      <c r="U147" s="28" t="n"/>
      <c r="V147" s="28" t="n"/>
      <c r="W147" s="28" t="n"/>
      <c r="X147" s="28" t="n"/>
      <c r="Y147" s="28" t="n"/>
      <c r="Z147" s="28" t="n"/>
      <c r="AA147" s="28" t="n"/>
      <c r="AB147" s="28" t="n"/>
      <c r="AC147" s="28" t="n"/>
      <c r="AD147" s="28" t="n"/>
      <c r="AE147" s="28" t="n"/>
      <c r="AF147" s="28" t="n"/>
      <c r="AG147" s="28" t="n"/>
      <c r="AH147" s="28" t="n"/>
      <c r="AI147" s="28" t="n"/>
      <c r="AJ147" s="28" t="n"/>
      <c r="AK147" s="28" t="n"/>
      <c r="AL147" s="28" t="n"/>
      <c r="AM147" s="28" t="n"/>
      <c r="AN147" s="28" t="n"/>
      <c r="AO147" s="28" t="n"/>
      <c r="AP147" s="28" t="n"/>
      <c r="AQ147" s="28" t="n"/>
      <c r="AR147" s="28" t="n"/>
      <c r="AS147" s="28" t="n"/>
      <c r="AT147" s="28" t="n"/>
      <c r="AU147" s="28" t="n"/>
      <c r="AV147" s="28" t="n"/>
      <c r="AW147" s="48" t="n"/>
    </row>
    <row r="148" ht="3" customFormat="1" customHeight="1" s="47">
      <c r="B148" s="223" t="n"/>
      <c r="C148" s="157" t="n"/>
      <c r="D148" s="157" t="n"/>
      <c r="E148" s="157" t="n"/>
      <c r="F148" s="157" t="n"/>
      <c r="G148" s="157" t="n"/>
      <c r="H148" s="157" t="n"/>
      <c r="I148" s="157" t="n"/>
      <c r="J148" s="157" t="n"/>
      <c r="K148" s="157" t="n"/>
      <c r="L148" s="157" t="n"/>
      <c r="M148" s="157" t="n"/>
      <c r="N148" s="157" t="n"/>
      <c r="O148" s="157" t="n"/>
      <c r="P148" s="157" t="n"/>
      <c r="Q148" s="157" t="n"/>
      <c r="R148" s="157" t="n"/>
      <c r="S148" s="157" t="n"/>
      <c r="T148" s="157" t="n"/>
      <c r="U148" s="157" t="n"/>
      <c r="V148" s="157" t="n"/>
      <c r="W148" s="157" t="n"/>
      <c r="X148" s="157" t="n"/>
      <c r="Y148" s="157" t="n"/>
      <c r="Z148" s="157" t="n"/>
      <c r="AA148" s="157" t="n"/>
      <c r="AB148" s="157" t="n"/>
      <c r="AC148" s="157" t="n"/>
      <c r="AD148" s="157" t="n"/>
      <c r="AE148" s="157" t="n"/>
      <c r="AF148" s="157" t="n"/>
      <c r="AG148" s="157" t="n"/>
      <c r="AH148" s="157" t="n"/>
      <c r="AI148" s="157" t="n"/>
      <c r="AJ148" s="157" t="n"/>
      <c r="AK148" s="157" t="n"/>
      <c r="AL148" s="157" t="n"/>
      <c r="AM148" s="157" t="n"/>
      <c r="AN148" s="157" t="n"/>
      <c r="AO148" s="157" t="n"/>
      <c r="AP148" s="157" t="n"/>
      <c r="AQ148" s="157" t="n"/>
      <c r="AR148" s="157" t="n"/>
      <c r="AS148" s="157" t="n"/>
      <c r="AT148" s="157" t="n"/>
      <c r="AU148" s="157" t="n"/>
      <c r="AV148" s="157" t="n"/>
      <c r="AW148" s="48" t="n"/>
    </row>
    <row r="149" ht="17.1" customFormat="1" customHeight="1" s="47">
      <c r="B149" s="46" t="inlineStr">
        <is>
          <t>6.3 - Diagrama unifilar e de blocos do sistema de geração, carga e proteção.</t>
        </is>
      </c>
      <c r="AW149" s="48" t="n"/>
    </row>
    <row r="150" ht="3" customFormat="1" customHeight="1" s="47">
      <c r="B150" s="46" t="n"/>
      <c r="AW150" s="48" t="n"/>
    </row>
    <row r="151" ht="17.1" customFormat="1" customHeight="1" s="47">
      <c r="B151" s="109" t="inlineStr">
        <is>
          <t>6.4 - Relatório de ensaio, em língua portuguesa, atestando a conformidade de todos os conversores de potência para a tensão nominal de conexão com a rede, sempre que houver a utilização de conversores. (incluindo conversores para geração e armazenamento de energia)</t>
        </is>
      </c>
      <c r="AW151" s="48" t="n"/>
    </row>
    <row r="152" ht="17.1" customFormat="1" customHeight="1" s="47">
      <c r="B152" s="10" t="n"/>
      <c r="AW152" s="48" t="n"/>
    </row>
    <row r="153" ht="3" customFormat="1" customHeight="1" s="47">
      <c r="B153" s="109" t="n"/>
      <c r="C153" s="110" t="n"/>
      <c r="D153" s="110" t="n"/>
      <c r="E153" s="110" t="n"/>
      <c r="F153" s="110" t="n"/>
      <c r="G153" s="110" t="n"/>
      <c r="H153" s="110" t="n"/>
      <c r="I153" s="110" t="n"/>
      <c r="J153" s="110" t="n"/>
      <c r="K153" s="110" t="n"/>
      <c r="L153" s="110" t="n"/>
      <c r="M153" s="110" t="n"/>
      <c r="N153" s="110" t="n"/>
      <c r="O153" s="110" t="n"/>
      <c r="P153" s="110" t="n"/>
      <c r="Q153" s="110" t="n"/>
      <c r="R153" s="110" t="n"/>
      <c r="S153" s="110" t="n"/>
      <c r="T153" s="110" t="n"/>
      <c r="U153" s="110" t="n"/>
      <c r="V153" s="110" t="n"/>
      <c r="W153" s="110" t="n"/>
      <c r="X153" s="110" t="n"/>
      <c r="Y153" s="110" t="n"/>
      <c r="Z153" s="110" t="n"/>
      <c r="AA153" s="110" t="n"/>
      <c r="AB153" s="110" t="n"/>
      <c r="AC153" s="110" t="n"/>
      <c r="AD153" s="110" t="n"/>
      <c r="AE153" s="110" t="n"/>
      <c r="AF153" s="110" t="n"/>
      <c r="AG153" s="110" t="n"/>
      <c r="AH153" s="110" t="n"/>
      <c r="AI153" s="110" t="n"/>
      <c r="AJ153" s="110" t="n"/>
      <c r="AK153" s="110" t="n"/>
      <c r="AL153" s="110" t="n"/>
      <c r="AM153" s="110" t="n"/>
      <c r="AN153" s="110" t="n"/>
      <c r="AO153" s="110" t="n"/>
      <c r="AP153" s="110" t="n"/>
      <c r="AQ153" s="110" t="n"/>
      <c r="AR153" s="110" t="n"/>
      <c r="AS153" s="110" t="n"/>
      <c r="AT153" s="110" t="n"/>
      <c r="AU153" s="110" t="n"/>
      <c r="AV153" s="110" t="n"/>
      <c r="AW153" s="48" t="n"/>
    </row>
    <row r="154" ht="17.1" customFormat="1" customHeight="1" s="47">
      <c r="B154" s="46" t="inlineStr">
        <is>
          <t>6.5 - Dados necessários ao registro da central geradora distribuída conforme disponível no site da ANEEL.</t>
        </is>
      </c>
      <c r="AW154" s="48" t="n"/>
    </row>
    <row r="155" ht="3" customFormat="1" customHeight="1" s="47">
      <c r="B155" s="46" t="n"/>
      <c r="AW155" s="48" t="n"/>
    </row>
    <row r="156" ht="17.1" customFormat="1" customHeight="1" s="47">
      <c r="B156" s="188" t="inlineStr">
        <is>
          <t>6.6 - Lista de unidades consumidoras participantes do sistema de compensação, indicando o percentual ou a ordem de utilização dos excedentes.</t>
        </is>
      </c>
      <c r="AW156" s="48" t="n"/>
    </row>
    <row r="157" ht="3" customFormat="1" customHeight="1" s="47">
      <c r="B157" s="109" t="n"/>
      <c r="C157" s="110" t="n"/>
      <c r="D157" s="110" t="n"/>
      <c r="E157" s="110" t="n"/>
      <c r="F157" s="110" t="n"/>
      <c r="G157" s="110" t="n"/>
      <c r="H157" s="110" t="n"/>
      <c r="I157" s="110" t="n"/>
      <c r="J157" s="110" t="n"/>
      <c r="K157" s="110" t="n"/>
      <c r="L157" s="110" t="n"/>
      <c r="M157" s="110" t="n"/>
      <c r="N157" s="110" t="n"/>
      <c r="O157" s="110" t="n"/>
      <c r="P157" s="110" t="n"/>
      <c r="Q157" s="110" t="n"/>
      <c r="R157" s="110" t="n"/>
      <c r="S157" s="110" t="n"/>
      <c r="T157" s="110" t="n"/>
      <c r="U157" s="110" t="n"/>
      <c r="V157" s="110" t="n"/>
      <c r="W157" s="110" t="n"/>
      <c r="X157" s="110" t="n"/>
      <c r="Y157" s="110" t="n"/>
      <c r="Z157" s="110" t="n"/>
      <c r="AA157" s="110" t="n"/>
      <c r="AB157" s="110" t="n"/>
      <c r="AC157" s="110" t="n"/>
      <c r="AD157" s="110" t="n"/>
      <c r="AE157" s="110" t="n"/>
      <c r="AF157" s="110" t="n"/>
      <c r="AG157" s="110" t="n"/>
      <c r="AH157" s="110" t="n"/>
      <c r="AI157" s="110" t="n"/>
      <c r="AJ157" s="110" t="n"/>
      <c r="AK157" s="110" t="n"/>
      <c r="AL157" s="110" t="n"/>
      <c r="AM157" s="110" t="n"/>
      <c r="AN157" s="110" t="n"/>
      <c r="AO157" s="110" t="n"/>
      <c r="AP157" s="110" t="n"/>
      <c r="AQ157" s="110" t="n"/>
      <c r="AR157" s="110" t="n"/>
      <c r="AS157" s="110" t="n"/>
      <c r="AT157" s="110" t="n"/>
      <c r="AU157" s="110" t="n"/>
      <c r="AV157" s="110" t="n"/>
      <c r="AW157" s="48" t="n"/>
    </row>
    <row r="158" ht="30" customFormat="1" customHeight="1" s="47">
      <c r="B158" s="109" t="inlineStr">
        <is>
          <t>6.7 - Cópia de instrumento jurídico que comprove a participação dos integrantes para os casos de múltiplas unidades consumidoras e geração compartilhada. (Caso aplicável)</t>
        </is>
      </c>
      <c r="AW158" s="48" t="n"/>
    </row>
    <row r="159" ht="3" customFormat="1" customHeight="1" s="47">
      <c r="B159" s="109" t="n"/>
      <c r="C159" s="110" t="n"/>
      <c r="D159" s="110" t="n"/>
      <c r="E159" s="110" t="n"/>
      <c r="F159" s="110" t="n"/>
      <c r="G159" s="110" t="n"/>
      <c r="H159" s="110" t="n"/>
      <c r="I159" s="110" t="n"/>
      <c r="J159" s="110" t="n"/>
      <c r="K159" s="110" t="n"/>
      <c r="L159" s="110" t="n"/>
      <c r="M159" s="110" t="n"/>
      <c r="N159" s="110" t="n"/>
      <c r="O159" s="110" t="n"/>
      <c r="P159" s="110" t="n"/>
      <c r="Q159" s="110" t="n"/>
      <c r="R159" s="110" t="n"/>
      <c r="S159" s="110" t="n"/>
      <c r="T159" s="110" t="n"/>
      <c r="U159" s="110" t="n"/>
      <c r="V159" s="110" t="n"/>
      <c r="W159" s="110" t="n"/>
      <c r="X159" s="110" t="n"/>
      <c r="Y159" s="110" t="n"/>
      <c r="Z159" s="110" t="n"/>
      <c r="AA159" s="110" t="n"/>
      <c r="AB159" s="110" t="n"/>
      <c r="AC159" s="110" t="n"/>
      <c r="AD159" s="110" t="n"/>
      <c r="AE159" s="110" t="n"/>
      <c r="AF159" s="110" t="n"/>
      <c r="AG159" s="110" t="n"/>
      <c r="AH159" s="110" t="n"/>
      <c r="AI159" s="110" t="n"/>
      <c r="AJ159" s="110" t="n"/>
      <c r="AK159" s="110" t="n"/>
      <c r="AL159" s="110" t="n"/>
      <c r="AM159" s="110" t="n"/>
      <c r="AN159" s="110" t="n"/>
      <c r="AO159" s="110" t="n"/>
      <c r="AP159" s="110" t="n"/>
      <c r="AQ159" s="110" t="n"/>
      <c r="AR159" s="110" t="n"/>
      <c r="AS159" s="110" t="n"/>
      <c r="AT159" s="110" t="n"/>
      <c r="AU159" s="110" t="n"/>
      <c r="AV159" s="110" t="n"/>
      <c r="AW159" s="48" t="n"/>
    </row>
    <row r="160" ht="17.1" customFormat="1" customHeight="1" s="47">
      <c r="B160" s="46" t="inlineStr">
        <is>
          <t>6.8 - Documento que comprove o reconhecimento, pela ANEEL, da cogeração qualificada (Caso aplicável)</t>
        </is>
      </c>
      <c r="AW160" s="48" t="n"/>
    </row>
    <row r="161" ht="3" customFormat="1" customHeight="1" s="47">
      <c r="B161" s="46" t="n"/>
      <c r="AW161" s="48" t="n"/>
    </row>
    <row r="162" ht="30" customFormat="1" customHeight="1" s="47">
      <c r="B162" s="195" t="inlineStr">
        <is>
          <t>6.9 - Dados de segurança das barragens no caso do uso de sistemas com fontes hídricas, conforme Resolução Normativa nº 696/2015. Preencher ao final do formulário. (Caso aplicável)</t>
        </is>
      </c>
      <c r="AW162" s="48" t="n"/>
    </row>
    <row r="163" ht="3" customFormat="1" customHeight="1" s="47">
      <c r="B163" s="82" t="n"/>
      <c r="C163" s="83" t="n"/>
      <c r="D163" s="83" t="n"/>
      <c r="E163" s="83" t="n"/>
      <c r="F163" s="83" t="n"/>
      <c r="G163" s="83" t="n"/>
      <c r="H163" s="83" t="n"/>
      <c r="I163" s="83" t="n"/>
      <c r="J163" s="83" t="n"/>
      <c r="K163" s="83" t="n"/>
      <c r="L163" s="83" t="n"/>
      <c r="M163" s="83" t="n"/>
      <c r="N163" s="83" t="n"/>
      <c r="O163" s="83" t="n"/>
      <c r="P163" s="83" t="n"/>
      <c r="Q163" s="83" t="n"/>
      <c r="R163" s="83" t="n"/>
      <c r="S163" s="83" t="n"/>
      <c r="T163" s="83" t="n"/>
      <c r="U163" s="83" t="n"/>
      <c r="V163" s="83" t="n"/>
      <c r="W163" s="83" t="n"/>
      <c r="X163" s="83" t="n"/>
      <c r="Y163" s="83" t="n"/>
      <c r="Z163" s="83" t="n"/>
      <c r="AA163" s="83" t="n"/>
      <c r="AB163" s="83" t="n"/>
      <c r="AC163" s="83" t="n"/>
      <c r="AD163" s="83" t="n"/>
      <c r="AE163" s="83" t="n"/>
      <c r="AF163" s="83" t="n"/>
      <c r="AG163" s="83" t="n"/>
      <c r="AH163" s="83" t="n"/>
      <c r="AI163" s="83" t="n"/>
      <c r="AJ163" s="83" t="n"/>
      <c r="AK163" s="83" t="n"/>
      <c r="AL163" s="83" t="n"/>
      <c r="AM163" s="83" t="n"/>
      <c r="AN163" s="83" t="n"/>
      <c r="AO163" s="83" t="n"/>
      <c r="AP163" s="83" t="n"/>
      <c r="AQ163" s="83" t="n"/>
      <c r="AR163" s="83" t="n"/>
      <c r="AS163" s="83" t="n"/>
      <c r="AT163" s="83" t="n"/>
      <c r="AU163" s="83" t="n"/>
      <c r="AV163" s="83" t="n"/>
      <c r="AW163" s="48" t="n"/>
    </row>
    <row r="164" ht="30" customFormat="1" customHeight="1" s="47">
      <c r="B164" s="109" t="inlineStr">
        <is>
          <t>6.10 - Para centrais fotovoltaicas enquadradas como despacháveis, comprovação de que o sistema de armazenamento atende o disposto no art. 655-B da Resolução Normativa nº 1.000/2021. (Caso aplicável)</t>
        </is>
      </c>
      <c r="AW164" s="48" t="n"/>
    </row>
    <row r="165" ht="3.9" customFormat="1" customHeight="1" s="47">
      <c r="B165" s="109" t="n"/>
      <c r="C165" s="110" t="n"/>
      <c r="D165" s="110" t="n"/>
      <c r="E165" s="110" t="n"/>
      <c r="F165" s="110" t="n"/>
      <c r="G165" s="110" t="n"/>
      <c r="H165" s="110" t="n"/>
      <c r="I165" s="110" t="n"/>
      <c r="J165" s="110" t="n"/>
      <c r="K165" s="110" t="n"/>
      <c r="L165" s="110" t="n"/>
      <c r="M165" s="110" t="n"/>
      <c r="N165" s="110" t="n"/>
      <c r="O165" s="110" t="n"/>
      <c r="P165" s="110" t="n"/>
      <c r="Q165" s="110" t="n"/>
      <c r="R165" s="110" t="n"/>
      <c r="S165" s="110" t="n"/>
      <c r="T165" s="110" t="n"/>
      <c r="U165" s="110" t="n"/>
      <c r="V165" s="110" t="n"/>
      <c r="W165" s="110" t="n"/>
      <c r="X165" s="110" t="n"/>
      <c r="Y165" s="110" t="n"/>
      <c r="Z165" s="110" t="n"/>
      <c r="AA165" s="110" t="n"/>
      <c r="AB165" s="110" t="n"/>
      <c r="AC165" s="110" t="n"/>
      <c r="AD165" s="110" t="n"/>
      <c r="AE165" s="110" t="n"/>
      <c r="AF165" s="110" t="n"/>
      <c r="AG165" s="110" t="n"/>
      <c r="AH165" s="110" t="n"/>
      <c r="AI165" s="110" t="n"/>
      <c r="AJ165" s="110" t="n"/>
      <c r="AK165" s="110" t="n"/>
      <c r="AL165" s="110" t="n"/>
      <c r="AM165" s="110" t="n"/>
      <c r="AN165" s="110" t="n"/>
      <c r="AO165" s="110" t="n"/>
      <c r="AP165" s="110" t="n"/>
      <c r="AQ165" s="110" t="n"/>
      <c r="AR165" s="110" t="n"/>
      <c r="AS165" s="110" t="n"/>
      <c r="AT165" s="110" t="n"/>
      <c r="AU165" s="110" t="n"/>
      <c r="AV165" s="110" t="n"/>
      <c r="AW165" s="48" t="n"/>
    </row>
    <row r="166" ht="3" customHeight="1">
      <c r="B166" s="10" t="n"/>
      <c r="AW166" s="8" t="n"/>
    </row>
    <row r="167" ht="17.1" customHeight="1">
      <c r="B167" s="10" t="inlineStr">
        <is>
          <t>Nota1: Os Técnicos em Eletrotécnica poderão projetar e dirigir instalações com potência até 800 kVA (Decreto nº 90.922/85)</t>
        </is>
      </c>
      <c r="AW167" s="8" t="n"/>
    </row>
    <row r="168" ht="3" customHeight="1">
      <c r="B168" s="1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c r="AA168" s="1" t="n"/>
      <c r="AB168" s="1" t="n"/>
      <c r="AC168" s="1" t="n"/>
      <c r="AD168" s="1" t="n"/>
      <c r="AE168" s="1" t="n"/>
      <c r="AF168" s="1" t="n"/>
      <c r="AG168" s="1" t="n"/>
      <c r="AH168" s="1" t="n"/>
      <c r="AI168" s="1" t="n"/>
      <c r="AJ168" s="1" t="n"/>
      <c r="AK168" s="1" t="n"/>
      <c r="AL168" s="1" t="n"/>
      <c r="AM168" s="1" t="n"/>
      <c r="AN168" s="1" t="n"/>
      <c r="AO168" s="1" t="n"/>
      <c r="AP168" s="1" t="n"/>
      <c r="AQ168" s="1" t="n"/>
      <c r="AR168" s="1" t="n"/>
      <c r="AS168" s="1" t="n"/>
      <c r="AT168" s="1" t="n"/>
      <c r="AU168" s="1" t="n"/>
      <c r="AV168" s="1" t="n"/>
      <c r="AW168" s="12" t="n"/>
    </row>
    <row r="169" ht="3" customHeight="1"/>
    <row r="170">
      <c r="B170" s="192" t="inlineStr">
        <is>
          <t>7 – CONTATO NA DISTRIBUIDORA (preenchido pela Distribuidora)</t>
        </is>
      </c>
      <c r="C170" s="32" t="n"/>
      <c r="D170" s="32" t="n"/>
      <c r="E170" s="32" t="n"/>
      <c r="F170" s="32" t="n"/>
      <c r="G170" s="32" t="n"/>
      <c r="H170" s="32" t="n"/>
      <c r="I170" s="32" t="n"/>
      <c r="J170" s="32" t="n"/>
      <c r="K170" s="32" t="n"/>
      <c r="L170" s="32" t="n"/>
      <c r="M170" s="32" t="n"/>
      <c r="N170" s="32" t="n"/>
      <c r="O170" s="32" t="n"/>
      <c r="P170" s="32" t="n"/>
      <c r="Q170" s="32" t="n"/>
      <c r="R170" s="32" t="n"/>
      <c r="S170" s="32" t="n"/>
      <c r="T170" s="32" t="n"/>
      <c r="U170" s="32" t="n"/>
      <c r="V170" s="32" t="n"/>
      <c r="W170" s="32" t="n"/>
      <c r="X170" s="32" t="n"/>
      <c r="Y170" s="32" t="n"/>
      <c r="Z170" s="32" t="n"/>
      <c r="AA170" s="32" t="n"/>
      <c r="AB170" s="32" t="n"/>
      <c r="AC170" s="32" t="n"/>
      <c r="AD170" s="32" t="n"/>
      <c r="AE170" s="32" t="n"/>
      <c r="AF170" s="32" t="n"/>
      <c r="AG170" s="32" t="n"/>
      <c r="AH170" s="32" t="n"/>
      <c r="AI170" s="32" t="n"/>
      <c r="AJ170" s="32" t="n"/>
      <c r="AK170" s="32" t="n"/>
      <c r="AL170" s="32" t="n"/>
      <c r="AM170" s="32" t="n"/>
      <c r="AN170" s="32" t="n"/>
      <c r="AO170" s="32" t="n"/>
      <c r="AP170" s="32" t="n"/>
      <c r="AQ170" s="32" t="n"/>
      <c r="AR170" s="32" t="n"/>
      <c r="AS170" s="32" t="n"/>
      <c r="AT170" s="32" t="n"/>
      <c r="AU170" s="32" t="n"/>
      <c r="AV170" s="32" t="n"/>
      <c r="AW170" s="276" t="n"/>
    </row>
    <row r="171" ht="3.75" customHeight="1">
      <c r="B171" s="10" t="n"/>
      <c r="AW171" s="8" t="n"/>
    </row>
    <row r="172" ht="15" customHeight="1">
      <c r="B172" s="287" t="inlineStr">
        <is>
          <t xml:space="preserve">Responsável / Área: </t>
        </is>
      </c>
      <c r="C172" s="14" t="n"/>
      <c r="D172" s="14" t="n"/>
      <c r="E172" s="14" t="n"/>
      <c r="F172" s="14" t="n"/>
      <c r="G172" s="14" t="n"/>
      <c r="H172" s="14" t="n"/>
      <c r="I172" s="14" t="n"/>
      <c r="J172" s="14" t="n"/>
      <c r="K172" s="14" t="n"/>
      <c r="L172" s="14" t="n"/>
      <c r="M172" s="14" t="n"/>
      <c r="N172" s="14" t="n"/>
      <c r="O172" s="14" t="n"/>
      <c r="P172" s="14" t="n"/>
      <c r="Q172" s="14" t="n"/>
      <c r="R172" s="14" t="n"/>
      <c r="S172" s="14" t="n"/>
      <c r="T172" s="14" t="n"/>
      <c r="U172" s="14" t="n"/>
      <c r="V172" s="14" t="n"/>
      <c r="W172" s="14" t="n"/>
      <c r="X172" s="14" t="n"/>
      <c r="Y172" s="14" t="n"/>
      <c r="Z172" s="14" t="n"/>
      <c r="AA172" s="15" t="n"/>
      <c r="AB172" s="13" t="inlineStr">
        <is>
          <t xml:space="preserve">Endereço: </t>
        </is>
      </c>
      <c r="AC172" s="14" t="n"/>
      <c r="AD172" s="14" t="n"/>
      <c r="AE172" s="14" t="n"/>
      <c r="AF172" s="14" t="n"/>
      <c r="AG172" s="14" t="n"/>
      <c r="AH172" s="14" t="n"/>
      <c r="AI172" s="14" t="n"/>
      <c r="AJ172" s="14" t="n"/>
      <c r="AK172" s="14" t="n"/>
      <c r="AL172" s="14" t="n"/>
      <c r="AM172" s="14" t="n"/>
      <c r="AN172" s="14" t="n"/>
      <c r="AO172" s="14" t="n"/>
      <c r="AP172" s="14" t="n"/>
      <c r="AQ172" s="14" t="n"/>
      <c r="AR172" s="14" t="n"/>
      <c r="AS172" s="14" t="n"/>
      <c r="AT172" s="14" t="n"/>
      <c r="AU172" s="14" t="n"/>
      <c r="AV172" s="14" t="n"/>
      <c r="AW172" s="15" t="n"/>
    </row>
    <row r="173" ht="20.25" customHeight="1">
      <c r="B173" s="288" t="inlineStr">
        <is>
          <t>Gerência de Processos Especiais da Expansão de Média e Baixa Tensão - EM/PE</t>
        </is>
      </c>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c r="W173" s="1" t="n"/>
      <c r="X173" s="1" t="n"/>
      <c r="Y173" s="1" t="n"/>
      <c r="Z173" s="1" t="n"/>
      <c r="AA173" s="12" t="n"/>
      <c r="AB173" s="45" t="inlineStr">
        <is>
          <t>Av. Barbacena, 1200, Santo Agostinho, CEP 30190-131, BH - MG</t>
        </is>
      </c>
      <c r="AC173" s="1" t="n"/>
      <c r="AD173" s="1" t="n"/>
      <c r="AE173" s="1" t="n"/>
      <c r="AF173" s="1" t="n"/>
      <c r="AG173" s="1" t="n"/>
      <c r="AH173" s="1" t="n"/>
      <c r="AI173" s="1" t="n"/>
      <c r="AJ173" s="1" t="n"/>
      <c r="AK173" s="1" t="n"/>
      <c r="AL173" s="1" t="n"/>
      <c r="AM173" s="1" t="n"/>
      <c r="AN173" s="1" t="n"/>
      <c r="AO173" s="1" t="n"/>
      <c r="AP173" s="1" t="n"/>
      <c r="AQ173" s="1" t="n"/>
      <c r="AR173" s="1" t="n"/>
      <c r="AS173" s="1" t="n"/>
      <c r="AT173" s="1" t="n"/>
      <c r="AU173" s="1" t="n"/>
      <c r="AV173" s="1" t="n"/>
      <c r="AW173" s="12" t="n"/>
    </row>
    <row r="174" ht="15" customHeight="1">
      <c r="B174" s="168" t="inlineStr">
        <is>
          <t>Telefone: 0800 721 0167</t>
        </is>
      </c>
      <c r="C174" s="32" t="n"/>
      <c r="D174" s="32" t="n"/>
      <c r="E174" s="32" t="n"/>
      <c r="F174" s="32" t="n"/>
      <c r="G174" s="32" t="n"/>
      <c r="H174" s="32" t="n"/>
      <c r="I174" s="32" t="n"/>
      <c r="J174" s="32" t="n"/>
      <c r="K174" s="32" t="n"/>
      <c r="L174" s="32" t="n"/>
      <c r="M174" s="32" t="n"/>
      <c r="N174" s="32" t="n"/>
      <c r="O174" s="32" t="n"/>
      <c r="P174" s="32" t="n"/>
      <c r="Q174" s="32" t="n"/>
      <c r="R174" s="32" t="n"/>
      <c r="S174" s="32" t="n"/>
      <c r="T174" s="32" t="n"/>
      <c r="U174" s="32" t="n"/>
      <c r="V174" s="32" t="n"/>
      <c r="W174" s="32" t="n"/>
      <c r="X174" s="32" t="n"/>
      <c r="Y174" s="32" t="n"/>
      <c r="Z174" s="32" t="n"/>
      <c r="AA174" s="32" t="n"/>
      <c r="AB174" s="198" t="inlineStr">
        <is>
          <t>E-mail: geracaodistribuida@cemig.com.br</t>
        </is>
      </c>
      <c r="AC174" s="32" t="n"/>
      <c r="AD174" s="32" t="n"/>
      <c r="AE174" s="32" t="n"/>
      <c r="AF174" s="32" t="n"/>
      <c r="AG174" s="32" t="n"/>
      <c r="AH174" s="32" t="n"/>
      <c r="AI174" s="32" t="n"/>
      <c r="AJ174" s="32" t="n"/>
      <c r="AK174" s="32" t="n"/>
      <c r="AL174" s="32" t="n"/>
      <c r="AM174" s="32" t="n"/>
      <c r="AN174" s="32" t="n"/>
      <c r="AO174" s="32" t="n"/>
      <c r="AP174" s="32" t="n"/>
      <c r="AQ174" s="32" t="n"/>
      <c r="AR174" s="32" t="n"/>
      <c r="AS174" s="32" t="n"/>
      <c r="AT174" s="32" t="n"/>
      <c r="AU174" s="32" t="n"/>
      <c r="AV174" s="32" t="n"/>
      <c r="AW174" s="276" t="n"/>
    </row>
    <row r="175" ht="3" customHeight="1">
      <c r="B175" s="110" t="n"/>
      <c r="C175" s="110" t="n"/>
      <c r="D175" s="110" t="n"/>
      <c r="E175" s="110" t="n"/>
      <c r="F175" s="110" t="n"/>
      <c r="G175" s="110" t="n"/>
      <c r="H175" s="110" t="n"/>
      <c r="I175" s="110" t="n"/>
      <c r="J175" s="110" t="n"/>
      <c r="K175" s="110" t="n"/>
      <c r="L175" s="110" t="n"/>
      <c r="M175" s="110" t="n"/>
      <c r="N175" s="110" t="n"/>
      <c r="O175" s="110" t="n"/>
      <c r="P175" s="110" t="n"/>
      <c r="Q175" s="110" t="n"/>
      <c r="R175" s="110" t="n"/>
      <c r="S175" s="110" t="n"/>
      <c r="T175" s="110" t="n"/>
      <c r="U175" s="110" t="n"/>
      <c r="V175" s="110" t="n"/>
      <c r="W175" s="110" t="n"/>
      <c r="X175" s="110" t="n"/>
      <c r="Y175" s="110" t="n"/>
      <c r="Z175" s="110" t="n"/>
      <c r="AA175" s="110" t="n"/>
      <c r="AB175" s="96" t="n"/>
      <c r="AC175" s="96" t="n"/>
      <c r="AD175" s="96" t="n"/>
      <c r="AE175" s="96" t="n"/>
      <c r="AF175" s="96" t="n"/>
      <c r="AG175" s="96" t="n"/>
      <c r="AH175" s="96" t="n"/>
      <c r="AI175" s="96" t="n"/>
      <c r="AJ175" s="96" t="n"/>
      <c r="AK175" s="96" t="n"/>
      <c r="AL175" s="96" t="n"/>
      <c r="AM175" s="96" t="n"/>
      <c r="AN175" s="96" t="n"/>
      <c r="AO175" s="96" t="n"/>
      <c r="AP175" s="96" t="n"/>
      <c r="AQ175" s="96" t="n"/>
      <c r="AR175" s="96" t="n"/>
      <c r="AS175" s="96" t="n"/>
      <c r="AT175" s="96" t="n"/>
      <c r="AU175" s="96" t="n"/>
      <c r="AV175" s="96" t="n"/>
      <c r="AW175" s="96" t="n"/>
    </row>
    <row r="176" ht="15" customHeight="1">
      <c r="B176" s="192" t="inlineStr">
        <is>
          <t>8 – SOLICITAÇÕES E DECLARAÇÕES</t>
        </is>
      </c>
      <c r="C176" s="32" t="n"/>
      <c r="D176" s="32" t="n"/>
      <c r="E176" s="32" t="n"/>
      <c r="F176" s="32" t="n"/>
      <c r="G176" s="32" t="n"/>
      <c r="H176" s="32" t="n"/>
      <c r="I176" s="32" t="n"/>
      <c r="J176" s="32" t="n"/>
      <c r="K176" s="32" t="n"/>
      <c r="L176" s="32" t="n"/>
      <c r="M176" s="32" t="n"/>
      <c r="N176" s="32" t="n"/>
      <c r="O176" s="32" t="n"/>
      <c r="P176" s="32" t="n"/>
      <c r="Q176" s="32" t="n"/>
      <c r="R176" s="32" t="n"/>
      <c r="S176" s="32" t="n"/>
      <c r="T176" s="32" t="n"/>
      <c r="U176" s="32" t="n"/>
      <c r="V176" s="32" t="n"/>
      <c r="W176" s="32" t="n"/>
      <c r="X176" s="32" t="n"/>
      <c r="Y176" s="32" t="n"/>
      <c r="Z176" s="32" t="n"/>
      <c r="AA176" s="32" t="n"/>
      <c r="AB176" s="32" t="n"/>
      <c r="AC176" s="32" t="n"/>
      <c r="AD176" s="32" t="n"/>
      <c r="AE176" s="32" t="n"/>
      <c r="AF176" s="32" t="n"/>
      <c r="AG176" s="32" t="n"/>
      <c r="AH176" s="32" t="n"/>
      <c r="AI176" s="32" t="n"/>
      <c r="AJ176" s="32" t="n"/>
      <c r="AK176" s="32" t="n"/>
      <c r="AL176" s="32" t="n"/>
      <c r="AM176" s="32" t="n"/>
      <c r="AN176" s="32" t="n"/>
      <c r="AO176" s="32" t="n"/>
      <c r="AP176" s="32" t="n"/>
      <c r="AQ176" s="32" t="n"/>
      <c r="AR176" s="32" t="n"/>
      <c r="AS176" s="32" t="n"/>
      <c r="AT176" s="32" t="n"/>
      <c r="AU176" s="32" t="n"/>
      <c r="AV176" s="32" t="n"/>
      <c r="AW176" s="276" t="n"/>
    </row>
    <row r="177" ht="3" customHeight="1" thickBot="1">
      <c r="B177" s="10" t="n"/>
      <c r="E177" s="31" t="n"/>
      <c r="AW177" s="8" t="n"/>
    </row>
    <row r="178" ht="15" customHeight="1" thickBot="1">
      <c r="B178" s="70" t="n"/>
      <c r="C178" s="85" t="n"/>
      <c r="D178" s="71" t="n"/>
      <c r="E178" s="110" t="inlineStr">
        <is>
          <t>8.1 - Solicito que a contagem do prazo para realização da vistoria pela distribuidora, conforme art. 91 da Resolução Normativa nº 1.000/2021, inicie-se somente após minha solicitação. (Opcional)</t>
        </is>
      </c>
      <c r="AW178" s="48" t="n"/>
    </row>
    <row r="179" ht="15" customHeight="1">
      <c r="B179" s="46" t="n"/>
      <c r="C179" s="47" t="n"/>
      <c r="D179" s="47" t="n"/>
      <c r="AW179" s="48" t="n"/>
    </row>
    <row r="180" ht="3" customHeight="1" thickBot="1">
      <c r="B180" s="46" t="n"/>
      <c r="C180" s="47" t="n"/>
      <c r="D180" s="47" t="n"/>
      <c r="E180" s="47" t="n"/>
      <c r="F180" s="47" t="n"/>
      <c r="G180" s="47" t="n"/>
      <c r="H180" s="47" t="n"/>
      <c r="I180" s="47" t="n"/>
      <c r="J180" s="47" t="n"/>
      <c r="K180" s="47" t="n"/>
      <c r="L180" s="47" t="n"/>
      <c r="M180" s="47" t="n"/>
      <c r="N180" s="47" t="n"/>
      <c r="O180" s="47" t="n"/>
      <c r="P180" s="47" t="n"/>
      <c r="Q180" s="47" t="n"/>
      <c r="R180" s="47" t="n"/>
      <c r="S180" s="47" t="n"/>
      <c r="T180" s="47" t="n"/>
      <c r="U180" s="47" t="n"/>
      <c r="V180" s="47" t="n"/>
      <c r="W180" s="47" t="n"/>
      <c r="X180" s="47" t="n"/>
      <c r="Y180" s="47" t="n"/>
      <c r="Z180" s="47" t="n"/>
      <c r="AA180" s="47" t="n"/>
      <c r="AB180" s="47" t="n"/>
      <c r="AC180" s="47" t="n"/>
      <c r="AD180" s="47" t="n"/>
      <c r="AE180" s="47" t="n"/>
      <c r="AF180" s="47" t="n"/>
      <c r="AG180" s="47" t="n"/>
      <c r="AH180" s="47" t="n"/>
      <c r="AI180" s="47" t="n"/>
      <c r="AJ180" s="47" t="n"/>
      <c r="AK180" s="47" t="n"/>
      <c r="AL180" s="47" t="n"/>
      <c r="AM180" s="47" t="n"/>
      <c r="AN180" s="47" t="n"/>
      <c r="AO180" s="47" t="n"/>
      <c r="AP180" s="47" t="n"/>
      <c r="AQ180" s="47" t="n"/>
      <c r="AR180" s="47" t="n"/>
      <c r="AS180" s="47" t="n"/>
      <c r="AT180" s="47" t="n"/>
      <c r="AU180" s="47" t="n"/>
      <c r="AV180" s="47" t="n"/>
      <c r="AW180" s="48" t="n"/>
    </row>
    <row r="181" ht="15" customHeight="1" thickBot="1">
      <c r="B181" s="86" t="n"/>
      <c r="C181" s="85" t="n"/>
      <c r="D181" s="87" t="n"/>
      <c r="E181" s="157" t="inlineStr">
        <is>
          <t>8.2 - Renuncio ao direito de desistir do orçamento de conexão nos termos dos §§ 7º e 8º do art. 89 da Resolução Normativa nº 1.000/2021. (Opcional)</t>
        </is>
      </c>
      <c r="F181" s="28" t="n"/>
      <c r="G181" s="28" t="n"/>
      <c r="H181" s="28" t="n"/>
      <c r="I181" s="28" t="n"/>
      <c r="J181" s="28" t="n"/>
      <c r="K181" s="28" t="n"/>
      <c r="L181" s="28" t="n"/>
      <c r="M181" s="28" t="n"/>
      <c r="N181" s="28" t="n"/>
      <c r="O181" s="28" t="n"/>
      <c r="P181" s="28" t="n"/>
      <c r="Q181" s="28" t="n"/>
      <c r="R181" s="28" t="n"/>
      <c r="S181" s="28" t="n"/>
      <c r="T181" s="28" t="n"/>
      <c r="U181" s="28" t="n"/>
      <c r="V181" s="28" t="n"/>
      <c r="W181" s="28" t="n"/>
      <c r="X181" s="28" t="n"/>
      <c r="Y181" s="28" t="n"/>
      <c r="Z181" s="28" t="n"/>
      <c r="AA181" s="28" t="n"/>
      <c r="AB181" s="28" t="n"/>
      <c r="AC181" s="28" t="n"/>
      <c r="AD181" s="28" t="n"/>
      <c r="AE181" s="28" t="n"/>
      <c r="AF181" s="28" t="n"/>
      <c r="AG181" s="28" t="n"/>
      <c r="AH181" s="28" t="n"/>
      <c r="AI181" s="28" t="n"/>
      <c r="AJ181" s="28" t="n"/>
      <c r="AK181" s="28" t="n"/>
      <c r="AL181" s="28" t="n"/>
      <c r="AM181" s="28" t="n"/>
      <c r="AN181" s="28" t="n"/>
      <c r="AO181" s="28" t="n"/>
      <c r="AP181" s="28" t="n"/>
      <c r="AQ181" s="28" t="n"/>
      <c r="AR181" s="28" t="n"/>
      <c r="AS181" s="28" t="n"/>
      <c r="AT181" s="28" t="n"/>
      <c r="AU181" s="28" t="n"/>
      <c r="AV181" s="28" t="n"/>
      <c r="AW181" s="48" t="n"/>
    </row>
    <row r="182" ht="15" customHeight="1">
      <c r="B182" s="86" t="n"/>
      <c r="C182" s="87" t="n"/>
      <c r="D182" s="87" t="n"/>
      <c r="E182" s="28" t="n"/>
      <c r="F182" s="28" t="n"/>
      <c r="G182" s="28" t="n"/>
      <c r="H182" s="28" t="n"/>
      <c r="I182" s="28" t="n"/>
      <c r="J182" s="28" t="n"/>
      <c r="K182" s="28" t="n"/>
      <c r="L182" s="28" t="n"/>
      <c r="M182" s="28" t="n"/>
      <c r="N182" s="28" t="n"/>
      <c r="O182" s="28" t="n"/>
      <c r="P182" s="28" t="n"/>
      <c r="Q182" s="28" t="n"/>
      <c r="R182" s="28" t="n"/>
      <c r="S182" s="28" t="n"/>
      <c r="T182" s="28" t="n"/>
      <c r="U182" s="28" t="n"/>
      <c r="V182" s="28" t="n"/>
      <c r="W182" s="28" t="n"/>
      <c r="X182" s="28" t="n"/>
      <c r="Y182" s="28" t="n"/>
      <c r="Z182" s="28" t="n"/>
      <c r="AA182" s="28" t="n"/>
      <c r="AB182" s="28" t="n"/>
      <c r="AC182" s="28" t="n"/>
      <c r="AD182" s="28" t="n"/>
      <c r="AE182" s="28" t="n"/>
      <c r="AF182" s="28" t="n"/>
      <c r="AG182" s="28" t="n"/>
      <c r="AH182" s="28" t="n"/>
      <c r="AI182" s="28" t="n"/>
      <c r="AJ182" s="28" t="n"/>
      <c r="AK182" s="28" t="n"/>
      <c r="AL182" s="28" t="n"/>
      <c r="AM182" s="28" t="n"/>
      <c r="AN182" s="28" t="n"/>
      <c r="AO182" s="28" t="n"/>
      <c r="AP182" s="28" t="n"/>
      <c r="AQ182" s="28" t="n"/>
      <c r="AR182" s="28" t="n"/>
      <c r="AS182" s="28" t="n"/>
      <c r="AT182" s="28" t="n"/>
      <c r="AU182" s="28" t="n"/>
      <c r="AV182" s="28" t="n"/>
      <c r="AW182" s="48" t="n"/>
    </row>
    <row r="183" ht="3" customHeight="1" thickBot="1">
      <c r="B183" s="86" t="n"/>
      <c r="C183" s="87" t="n"/>
      <c r="D183" s="87" t="n"/>
      <c r="E183" s="87" t="n"/>
      <c r="F183" s="87" t="n"/>
      <c r="G183" s="87" t="n"/>
      <c r="H183" s="87" t="n"/>
      <c r="I183" s="87" t="n"/>
      <c r="J183" s="87" t="n"/>
      <c r="K183" s="87" t="n"/>
      <c r="L183" s="87" t="n"/>
      <c r="M183" s="87" t="n"/>
      <c r="N183" s="87" t="n"/>
      <c r="O183" s="87" t="n"/>
      <c r="P183" s="87" t="n"/>
      <c r="Q183" s="87" t="n"/>
      <c r="R183" s="87" t="n"/>
      <c r="S183" s="87" t="n"/>
      <c r="T183" s="87" t="n"/>
      <c r="U183" s="87" t="n"/>
      <c r="V183" s="87" t="n"/>
      <c r="W183" s="87" t="n"/>
      <c r="X183" s="87" t="n"/>
      <c r="Y183" s="87" t="n"/>
      <c r="Z183" s="87" t="n"/>
      <c r="AA183" s="87" t="n"/>
      <c r="AB183" s="87" t="n"/>
      <c r="AC183" s="87" t="n"/>
      <c r="AD183" s="87" t="n"/>
      <c r="AE183" s="87" t="n"/>
      <c r="AF183" s="87" t="n"/>
      <c r="AG183" s="87" t="n"/>
      <c r="AH183" s="87" t="n"/>
      <c r="AI183" s="87" t="n"/>
      <c r="AJ183" s="87" t="n"/>
      <c r="AK183" s="87" t="n"/>
      <c r="AL183" s="87" t="n"/>
      <c r="AM183" s="87" t="n"/>
      <c r="AN183" s="87" t="n"/>
      <c r="AO183" s="87" t="n"/>
      <c r="AP183" s="87" t="n"/>
      <c r="AQ183" s="87" t="n"/>
      <c r="AR183" s="87" t="n"/>
      <c r="AS183" s="87" t="n"/>
      <c r="AT183" s="87" t="n"/>
      <c r="AU183" s="87" t="n"/>
      <c r="AV183" s="87" t="n"/>
      <c r="AW183" s="48" t="n"/>
    </row>
    <row r="184" ht="15" customHeight="1" thickBot="1">
      <c r="B184" s="223" t="n"/>
      <c r="C184" s="85" t="n"/>
      <c r="D184" s="157" t="n"/>
      <c r="E184" s="157" t="inlineStr">
        <is>
          <t>8.3 - Autorizo a distribuidora a entregar junto com o orçamento de conexão os contratos e o documento ou meio para pagamento de custos de minha responsabilidade. (Opcional)</t>
        </is>
      </c>
      <c r="F184" s="28" t="n"/>
      <c r="G184" s="28" t="n"/>
      <c r="H184" s="28" t="n"/>
      <c r="I184" s="28" t="n"/>
      <c r="J184" s="28" t="n"/>
      <c r="K184" s="28" t="n"/>
      <c r="L184" s="28" t="n"/>
      <c r="M184" s="28" t="n"/>
      <c r="N184" s="28" t="n"/>
      <c r="O184" s="28" t="n"/>
      <c r="P184" s="28" t="n"/>
      <c r="Q184" s="28" t="n"/>
      <c r="R184" s="28" t="n"/>
      <c r="S184" s="28" t="n"/>
      <c r="T184" s="28" t="n"/>
      <c r="U184" s="28" t="n"/>
      <c r="V184" s="28" t="n"/>
      <c r="W184" s="28" t="n"/>
      <c r="X184" s="28" t="n"/>
      <c r="Y184" s="28" t="n"/>
      <c r="Z184" s="28" t="n"/>
      <c r="AA184" s="28" t="n"/>
      <c r="AB184" s="28" t="n"/>
      <c r="AC184" s="28" t="n"/>
      <c r="AD184" s="28" t="n"/>
      <c r="AE184" s="28" t="n"/>
      <c r="AF184" s="28" t="n"/>
      <c r="AG184" s="28" t="n"/>
      <c r="AH184" s="28" t="n"/>
      <c r="AI184" s="28" t="n"/>
      <c r="AJ184" s="28" t="n"/>
      <c r="AK184" s="28" t="n"/>
      <c r="AL184" s="28" t="n"/>
      <c r="AM184" s="28" t="n"/>
      <c r="AN184" s="28" t="n"/>
      <c r="AO184" s="28" t="n"/>
      <c r="AP184" s="28" t="n"/>
      <c r="AQ184" s="28" t="n"/>
      <c r="AR184" s="28" t="n"/>
      <c r="AS184" s="28" t="n"/>
      <c r="AT184" s="28" t="n"/>
      <c r="AU184" s="28" t="n"/>
      <c r="AV184" s="28" t="n"/>
      <c r="AW184" s="48" t="n"/>
    </row>
    <row r="185" ht="15" customHeight="1">
      <c r="B185" s="86" t="n"/>
      <c r="C185" s="87" t="n"/>
      <c r="D185" s="87" t="n"/>
      <c r="E185" s="28" t="n"/>
      <c r="F185" s="28" t="n"/>
      <c r="G185" s="28" t="n"/>
      <c r="H185" s="28" t="n"/>
      <c r="I185" s="28" t="n"/>
      <c r="J185" s="28" t="n"/>
      <c r="K185" s="28" t="n"/>
      <c r="L185" s="28" t="n"/>
      <c r="M185" s="28" t="n"/>
      <c r="N185" s="28" t="n"/>
      <c r="O185" s="28" t="n"/>
      <c r="P185" s="28" t="n"/>
      <c r="Q185" s="28" t="n"/>
      <c r="R185" s="28" t="n"/>
      <c r="S185" s="28" t="n"/>
      <c r="T185" s="28" t="n"/>
      <c r="U185" s="28" t="n"/>
      <c r="V185" s="28" t="n"/>
      <c r="W185" s="28" t="n"/>
      <c r="X185" s="28" t="n"/>
      <c r="Y185" s="28" t="n"/>
      <c r="Z185" s="28" t="n"/>
      <c r="AA185" s="28" t="n"/>
      <c r="AB185" s="28" t="n"/>
      <c r="AC185" s="28" t="n"/>
      <c r="AD185" s="28" t="n"/>
      <c r="AE185" s="28" t="n"/>
      <c r="AF185" s="28" t="n"/>
      <c r="AG185" s="28" t="n"/>
      <c r="AH185" s="28" t="n"/>
      <c r="AI185" s="28" t="n"/>
      <c r="AJ185" s="28" t="n"/>
      <c r="AK185" s="28" t="n"/>
      <c r="AL185" s="28" t="n"/>
      <c r="AM185" s="28" t="n"/>
      <c r="AN185" s="28" t="n"/>
      <c r="AO185" s="28" t="n"/>
      <c r="AP185" s="28" t="n"/>
      <c r="AQ185" s="28" t="n"/>
      <c r="AR185" s="28" t="n"/>
      <c r="AS185" s="28" t="n"/>
      <c r="AT185" s="28" t="n"/>
      <c r="AU185" s="28" t="n"/>
      <c r="AV185" s="28" t="n"/>
      <c r="AW185" s="48" t="n"/>
    </row>
    <row r="186" ht="3" customHeight="1" thickBot="1">
      <c r="B186" s="223" t="n"/>
      <c r="C186" s="157" t="n"/>
      <c r="D186" s="157" t="n"/>
      <c r="E186" s="157" t="n"/>
      <c r="F186" s="157" t="n"/>
      <c r="G186" s="157" t="n"/>
      <c r="H186" s="157" t="n"/>
      <c r="I186" s="157" t="n"/>
      <c r="J186" s="157" t="n"/>
      <c r="K186" s="157" t="n"/>
      <c r="L186" s="157" t="n"/>
      <c r="M186" s="157" t="n"/>
      <c r="N186" s="157" t="n"/>
      <c r="O186" s="157" t="n"/>
      <c r="P186" s="157" t="n"/>
      <c r="Q186" s="157" t="n"/>
      <c r="R186" s="157" t="n"/>
      <c r="S186" s="157" t="n"/>
      <c r="T186" s="157" t="n"/>
      <c r="U186" s="157" t="n"/>
      <c r="V186" s="157" t="n"/>
      <c r="W186" s="157" t="n"/>
      <c r="X186" s="157" t="n"/>
      <c r="Y186" s="157" t="n"/>
      <c r="Z186" s="157" t="n"/>
      <c r="AA186" s="157" t="n"/>
      <c r="AB186" s="157" t="n"/>
      <c r="AC186" s="157" t="n"/>
      <c r="AD186" s="157" t="n"/>
      <c r="AE186" s="157" t="n"/>
      <c r="AF186" s="157" t="n"/>
      <c r="AG186" s="157" t="n"/>
      <c r="AH186" s="157" t="n"/>
      <c r="AI186" s="157" t="n"/>
      <c r="AJ186" s="157" t="n"/>
      <c r="AK186" s="157" t="n"/>
      <c r="AL186" s="157" t="n"/>
      <c r="AM186" s="157" t="n"/>
      <c r="AN186" s="157" t="n"/>
      <c r="AO186" s="157" t="n"/>
      <c r="AP186" s="157" t="n"/>
      <c r="AQ186" s="157" t="n"/>
      <c r="AR186" s="157" t="n"/>
      <c r="AS186" s="157" t="n"/>
      <c r="AT186" s="157" t="n"/>
      <c r="AU186" s="157" t="n"/>
      <c r="AV186" s="157" t="n"/>
      <c r="AW186" s="48" t="n"/>
    </row>
    <row r="187" ht="15" customHeight="1" thickBot="1">
      <c r="B187" s="70" t="n"/>
      <c r="C187" s="85" t="inlineStr">
        <is>
          <t>X</t>
        </is>
      </c>
      <c r="D187" s="71" t="n"/>
      <c r="E187" s="110" t="inlineStr">
        <is>
          <t>8.4 - Declaro que as instalações internas da minha unidade consumidora, incluindo a geração distribuída, atendem às normas e padrões da distribuidora, às normas da Associação Brasileira de Normas Técnicas - ABNT e às normas dos órgãos oficiais competentes, e ao art. 8º da Lei nº9.074, de 1995, naquilo que for aplicável. (Obrigatório)</t>
        </is>
      </c>
      <c r="AW187" s="48" t="n"/>
    </row>
    <row r="188" ht="15" customHeight="1">
      <c r="B188" s="10" t="n"/>
      <c r="AW188" s="8" t="n"/>
    </row>
    <row r="189" ht="15" customHeight="1">
      <c r="B189" s="10" t="n"/>
      <c r="AW189" s="8" t="n"/>
    </row>
    <row r="190" ht="3" customHeight="1">
      <c r="B190" s="170" t="n"/>
      <c r="C190" s="171" t="n"/>
      <c r="D190" s="171" t="n"/>
      <c r="E190" s="171" t="n"/>
      <c r="F190" s="171" t="n"/>
      <c r="G190" s="171" t="n"/>
      <c r="H190" s="171" t="n"/>
      <c r="I190" s="171" t="n"/>
      <c r="J190" s="171" t="n"/>
      <c r="K190" s="171" t="n"/>
      <c r="L190" s="171" t="n"/>
      <c r="M190" s="171" t="n"/>
      <c r="N190" s="171" t="n"/>
      <c r="O190" s="171" t="n"/>
      <c r="P190" s="171" t="n"/>
      <c r="Q190" s="171" t="n"/>
      <c r="R190" s="171" t="n"/>
      <c r="S190" s="171" t="n"/>
      <c r="T190" s="171" t="n"/>
      <c r="U190" s="171" t="n"/>
      <c r="V190" s="171" t="n"/>
      <c r="W190" s="171" t="n"/>
      <c r="X190" s="171" t="n"/>
      <c r="Y190" s="171" t="n"/>
      <c r="Z190" s="171" t="n"/>
      <c r="AA190" s="171" t="n"/>
      <c r="AB190" s="88" t="n"/>
      <c r="AC190" s="88" t="n"/>
      <c r="AD190" s="88" t="n"/>
      <c r="AE190" s="88" t="n"/>
      <c r="AF190" s="88" t="n"/>
      <c r="AG190" s="88" t="n"/>
      <c r="AH190" s="88" t="n"/>
      <c r="AI190" s="88" t="n"/>
      <c r="AJ190" s="88" t="n"/>
      <c r="AK190" s="88" t="n"/>
      <c r="AL190" s="88" t="n"/>
      <c r="AM190" s="88" t="n"/>
      <c r="AN190" s="88" t="n"/>
      <c r="AO190" s="88" t="n"/>
      <c r="AP190" s="88" t="n"/>
      <c r="AQ190" s="88" t="n"/>
      <c r="AR190" s="88" t="n"/>
      <c r="AS190" s="88" t="n"/>
      <c r="AT190" s="88" t="n"/>
      <c r="AU190" s="88" t="n"/>
      <c r="AV190" s="88" t="n"/>
      <c r="AW190" s="89" t="n"/>
    </row>
    <row r="191" ht="3" customHeight="1"/>
    <row r="192">
      <c r="B192" s="192" t="inlineStr">
        <is>
          <t>9 – SOLICITANTE</t>
        </is>
      </c>
      <c r="C192" s="32" t="n"/>
      <c r="D192" s="32" t="n"/>
      <c r="E192" s="32" t="n"/>
      <c r="F192" s="32" t="n"/>
      <c r="G192" s="32" t="n"/>
      <c r="H192" s="32" t="n"/>
      <c r="I192" s="32" t="n"/>
      <c r="J192" s="32" t="n"/>
      <c r="K192" s="32" t="n"/>
      <c r="L192" s="32" t="n"/>
      <c r="M192" s="32" t="n"/>
      <c r="N192" s="32" t="n"/>
      <c r="O192" s="32" t="n"/>
      <c r="P192" s="32" t="n"/>
      <c r="Q192" s="32" t="n"/>
      <c r="R192" s="32" t="n"/>
      <c r="S192" s="32" t="n"/>
      <c r="T192" s="32" t="n"/>
      <c r="U192" s="32" t="n"/>
      <c r="V192" s="32" t="n"/>
      <c r="W192" s="32" t="n"/>
      <c r="X192" s="32" t="n"/>
      <c r="Y192" s="32" t="n"/>
      <c r="Z192" s="32" t="n"/>
      <c r="AA192" s="32" t="n"/>
      <c r="AB192" s="32" t="n"/>
      <c r="AC192" s="32" t="n"/>
      <c r="AD192" s="32" t="n"/>
      <c r="AE192" s="32" t="n"/>
      <c r="AF192" s="32" t="n"/>
      <c r="AG192" s="32" t="n"/>
      <c r="AH192" s="32" t="n"/>
      <c r="AI192" s="32" t="n"/>
      <c r="AJ192" s="32" t="n"/>
      <c r="AK192" s="32" t="n"/>
      <c r="AL192" s="32" t="n"/>
      <c r="AM192" s="32" t="n"/>
      <c r="AN192" s="32" t="n"/>
      <c r="AO192" s="32" t="n"/>
      <c r="AP192" s="32" t="n"/>
      <c r="AQ192" s="32" t="n"/>
      <c r="AR192" s="32" t="n"/>
      <c r="AS192" s="32" t="n"/>
      <c r="AT192" s="32" t="n"/>
      <c r="AU192" s="32" t="n"/>
      <c r="AV192" s="32" t="n"/>
      <c r="AW192" s="276" t="n"/>
    </row>
    <row r="193" ht="3.75" customHeight="1" thickBot="1">
      <c r="B193" s="10" t="n"/>
      <c r="AW193" s="8" t="n"/>
    </row>
    <row r="194">
      <c r="B194" s="10" t="inlineStr">
        <is>
          <t>Nome do Consumidor ou Procurador Legal*:</t>
        </is>
      </c>
      <c r="O194" s="62" t="n"/>
      <c r="P194" s="62" t="n"/>
      <c r="Q194" s="245" t="inlineStr">
        <is>
          <t>LIVIMAR PINHEIRO DE OLIVEIRA JUNIOR</t>
        </is>
      </c>
      <c r="R194" s="241" t="n"/>
      <c r="S194" s="241" t="n"/>
      <c r="T194" s="241" t="n"/>
      <c r="U194" s="241" t="n"/>
      <c r="V194" s="241" t="n"/>
      <c r="W194" s="241" t="n"/>
      <c r="X194" s="241" t="n"/>
      <c r="Y194" s="241" t="n"/>
      <c r="Z194" s="241" t="n"/>
      <c r="AA194" s="241" t="n"/>
      <c r="AB194" s="241" t="n"/>
      <c r="AC194" s="241" t="n"/>
      <c r="AD194" s="241" t="n"/>
      <c r="AE194" s="241" t="n"/>
      <c r="AF194" s="241" t="n"/>
      <c r="AG194" s="241" t="n"/>
      <c r="AH194" s="241" t="n"/>
      <c r="AI194" s="241" t="n"/>
      <c r="AJ194" s="241" t="n"/>
      <c r="AK194" s="241" t="n"/>
      <c r="AL194" s="241" t="n"/>
      <c r="AM194" s="241" t="n"/>
      <c r="AN194" s="241" t="n"/>
      <c r="AO194" s="241" t="n"/>
      <c r="AP194" s="241" t="n"/>
      <c r="AQ194" s="241" t="n"/>
      <c r="AR194" s="241" t="n"/>
      <c r="AS194" s="241" t="n"/>
      <c r="AT194" s="241" t="n"/>
      <c r="AU194" s="241" t="n"/>
      <c r="AV194" s="242" t="n"/>
      <c r="AW194" s="8" t="n"/>
    </row>
    <row r="195" ht="3" customHeight="1" thickBot="1">
      <c r="B195" s="10" t="n"/>
      <c r="O195" s="189" t="n"/>
      <c r="P195" s="189" t="n"/>
      <c r="Q195" s="189" t="n"/>
      <c r="R195" s="189" t="n"/>
      <c r="S195" s="189" t="n"/>
      <c r="T195" s="189" t="n"/>
      <c r="U195" s="189" t="n"/>
      <c r="V195" s="189" t="n"/>
      <c r="W195" s="189" t="n"/>
      <c r="X195" s="189" t="n"/>
      <c r="Y195" s="189" t="n"/>
      <c r="Z195" s="189" t="n"/>
      <c r="AA195" s="189" t="n"/>
      <c r="AB195" s="189" t="n"/>
      <c r="AC195" s="189" t="n"/>
      <c r="AD195" s="189" t="n"/>
      <c r="AE195" s="189" t="n"/>
      <c r="AF195" s="189" t="n"/>
      <c r="AG195" s="189" t="n"/>
      <c r="AH195" s="189" t="n"/>
      <c r="AI195" s="189" t="n"/>
      <c r="AJ195" s="189" t="n"/>
      <c r="AK195" s="189" t="n"/>
      <c r="AL195" s="189" t="n"/>
      <c r="AM195" s="189" t="n"/>
      <c r="AN195" s="189" t="n"/>
      <c r="AO195" s="189" t="n"/>
      <c r="AP195" s="189" t="n"/>
      <c r="AQ195" s="189" t="n"/>
      <c r="AR195" s="189" t="n"/>
      <c r="AS195" s="189" t="n"/>
      <c r="AT195" s="189" t="n"/>
      <c r="AU195" s="189" t="n"/>
      <c r="AV195" s="189" t="n"/>
      <c r="AW195" s="8" t="n"/>
    </row>
    <row r="196">
      <c r="B196" s="188" t="inlineStr">
        <is>
          <t>Endereço de Correspondência*:</t>
        </is>
      </c>
      <c r="O196" s="245" t="inlineStr">
        <is>
          <t>RUA PEDRO SIEGA nº 1085 - PARQUE DAS GAMELEIRAS - CEP: 38037-190   UBERABA-MG</t>
        </is>
      </c>
      <c r="P196" s="241" t="n"/>
      <c r="Q196" s="241" t="n"/>
      <c r="R196" s="241" t="n"/>
      <c r="S196" s="241" t="n"/>
      <c r="T196" s="241" t="n"/>
      <c r="U196" s="241" t="n"/>
      <c r="V196" s="241" t="n"/>
      <c r="W196" s="241" t="n"/>
      <c r="X196" s="241" t="n"/>
      <c r="Y196" s="241" t="n"/>
      <c r="Z196" s="241" t="n"/>
      <c r="AA196" s="241" t="n"/>
      <c r="AB196" s="241" t="n"/>
      <c r="AC196" s="241" t="n"/>
      <c r="AD196" s="241" t="n"/>
      <c r="AE196" s="241" t="n"/>
      <c r="AF196" s="241" t="n"/>
      <c r="AG196" s="241" t="n"/>
      <c r="AH196" s="241" t="n"/>
      <c r="AI196" s="241" t="n"/>
      <c r="AJ196" s="241" t="n"/>
      <c r="AK196" s="241" t="n"/>
      <c r="AL196" s="241" t="n"/>
      <c r="AM196" s="241" t="n"/>
      <c r="AN196" s="241" t="n"/>
      <c r="AO196" s="241" t="n"/>
      <c r="AP196" s="241" t="n"/>
      <c r="AQ196" s="241" t="n"/>
      <c r="AR196" s="241" t="n"/>
      <c r="AS196" s="241" t="n"/>
      <c r="AT196" s="241" t="n"/>
      <c r="AU196" s="241" t="n"/>
      <c r="AV196" s="242" t="n"/>
      <c r="AW196" s="8" t="n"/>
    </row>
    <row r="197" ht="3" customHeight="1" thickBot="1">
      <c r="B197" s="10" t="n"/>
      <c r="O197" s="189" t="n"/>
      <c r="P197" s="189" t="n"/>
      <c r="Q197" s="189" t="n"/>
      <c r="R197" s="189" t="n"/>
      <c r="S197" s="189" t="n"/>
      <c r="T197" s="189" t="n"/>
      <c r="U197" s="189" t="n"/>
      <c r="V197" s="189" t="n"/>
      <c r="W197" s="189" t="n"/>
      <c r="X197" s="189" t="n"/>
      <c r="Y197" s="189" t="n"/>
      <c r="Z197" s="189" t="n"/>
      <c r="AA197" s="189" t="n"/>
      <c r="AB197" s="189" t="n"/>
      <c r="AC197" s="189" t="n"/>
      <c r="AD197" s="189" t="n"/>
      <c r="AE197" s="189" t="n"/>
      <c r="AF197" s="189" t="n"/>
      <c r="AG197" s="189" t="n"/>
      <c r="AH197" s="189" t="n"/>
      <c r="AI197" s="189" t="n"/>
      <c r="AJ197" s="189" t="n"/>
      <c r="AK197" s="189" t="n"/>
      <c r="AL197" s="189" t="n"/>
      <c r="AM197" s="189" t="n"/>
      <c r="AN197" s="189" t="n"/>
      <c r="AO197" s="189" t="n"/>
      <c r="AP197" s="189" t="n"/>
      <c r="AQ197" s="189" t="n"/>
      <c r="AR197" s="189" t="n"/>
      <c r="AS197" s="189" t="n"/>
      <c r="AT197" s="189" t="n"/>
      <c r="AU197" s="189" t="n"/>
      <c r="AV197" s="189" t="n"/>
      <c r="AW197" s="8" t="n"/>
    </row>
    <row r="198">
      <c r="B198" s="10" t="n"/>
      <c r="O198" s="245" t="n"/>
      <c r="P198" s="241" t="n"/>
      <c r="Q198" s="241" t="n"/>
      <c r="R198" s="241" t="n"/>
      <c r="S198" s="241" t="n"/>
      <c r="T198" s="241" t="n"/>
      <c r="U198" s="241" t="n"/>
      <c r="V198" s="241" t="n"/>
      <c r="W198" s="241" t="n"/>
      <c r="X198" s="241" t="n"/>
      <c r="Y198" s="241" t="n"/>
      <c r="Z198" s="241" t="n"/>
      <c r="AA198" s="241" t="n"/>
      <c r="AB198" s="241" t="n"/>
      <c r="AC198" s="241" t="n"/>
      <c r="AD198" s="241" t="n"/>
      <c r="AE198" s="241" t="n"/>
      <c r="AF198" s="241" t="n"/>
      <c r="AG198" s="241" t="n"/>
      <c r="AH198" s="241" t="n"/>
      <c r="AI198" s="241" t="n"/>
      <c r="AJ198" s="241" t="n"/>
      <c r="AK198" s="241" t="n"/>
      <c r="AL198" s="241" t="n"/>
      <c r="AM198" s="241" t="n"/>
      <c r="AN198" s="241" t="n"/>
      <c r="AO198" s="241" t="n"/>
      <c r="AP198" s="241" t="n"/>
      <c r="AQ198" s="241" t="n"/>
      <c r="AR198" s="241" t="n"/>
      <c r="AS198" s="241" t="n"/>
      <c r="AT198" s="241" t="n"/>
      <c r="AU198" s="241" t="n"/>
      <c r="AV198" s="242" t="n"/>
      <c r="AW198" s="8" t="n"/>
    </row>
    <row r="199" ht="7.5" customHeight="1" thickBot="1">
      <c r="B199" s="10" t="n"/>
      <c r="AW199" s="8" t="n"/>
    </row>
    <row r="200">
      <c r="B200" s="10" t="inlineStr">
        <is>
          <t>Telefone:</t>
        </is>
      </c>
      <c r="F200" s="248" t="inlineStr">
        <is>
          <t>(11) 99793-1516</t>
        </is>
      </c>
      <c r="G200" s="241" t="n"/>
      <c r="H200" s="241" t="n"/>
      <c r="I200" s="241" t="n"/>
      <c r="J200" s="242" t="n"/>
      <c r="L200" t="inlineStr">
        <is>
          <t>Celular*:</t>
        </is>
      </c>
      <c r="O200" s="249" t="inlineStr">
        <is>
          <t>(11) 99793-1516</t>
        </is>
      </c>
      <c r="P200" s="241" t="n"/>
      <c r="Q200" s="241" t="n"/>
      <c r="R200" s="241" t="n"/>
      <c r="S200" s="241" t="n"/>
      <c r="T200" s="242" t="n"/>
      <c r="V200" s="136" t="inlineStr">
        <is>
          <t>E-mail*:</t>
        </is>
      </c>
      <c r="Y200" s="250" t="inlineStr">
        <is>
          <t>carmotavarescaraca@gmail.com</t>
        </is>
      </c>
      <c r="Z200" s="241" t="n"/>
      <c r="AA200" s="241" t="n"/>
      <c r="AB200" s="241" t="n"/>
      <c r="AC200" s="241" t="n"/>
      <c r="AD200" s="241" t="n"/>
      <c r="AE200" s="241" t="n"/>
      <c r="AF200" s="241" t="n"/>
      <c r="AG200" s="241" t="n"/>
      <c r="AH200" s="241" t="n"/>
      <c r="AI200" s="241" t="n"/>
      <c r="AJ200" s="241" t="n"/>
      <c r="AK200" s="241" t="n"/>
      <c r="AL200" s="241" t="n"/>
      <c r="AM200" s="241" t="n"/>
      <c r="AN200" s="241" t="n"/>
      <c r="AO200" s="241" t="n"/>
      <c r="AP200" s="241" t="n"/>
      <c r="AQ200" s="241" t="n"/>
      <c r="AR200" s="241" t="n"/>
      <c r="AS200" s="241" t="n"/>
      <c r="AT200" s="241" t="n"/>
      <c r="AU200" s="241" t="n"/>
      <c r="AV200" s="242" t="n"/>
      <c r="AW200" s="8" t="n"/>
    </row>
    <row r="201" ht="3" customHeight="1">
      <c r="B201" s="10" t="n"/>
      <c r="F201" s="60" t="n"/>
      <c r="G201" s="60" t="n"/>
      <c r="H201" s="60" t="n"/>
      <c r="I201" s="60" t="n"/>
      <c r="J201" s="60" t="n"/>
      <c r="O201" s="61" t="n"/>
      <c r="P201" s="61" t="n"/>
      <c r="Q201" s="61" t="n"/>
      <c r="R201" s="61" t="n"/>
      <c r="S201" s="61" t="n"/>
      <c r="T201" s="61" t="n"/>
      <c r="V201" s="136" t="n"/>
      <c r="W201" s="136" t="n"/>
      <c r="X201" s="136" t="n"/>
      <c r="Y201" s="2" t="n"/>
      <c r="Z201" s="2" t="n"/>
      <c r="AA201" s="2" t="n"/>
      <c r="AB201" s="2" t="n"/>
      <c r="AC201" s="2" t="n"/>
      <c r="AD201" s="2" t="n"/>
      <c r="AE201" s="2" t="n"/>
      <c r="AF201" s="2" t="n"/>
      <c r="AG201" s="2" t="n"/>
      <c r="AH201" s="2" t="n"/>
      <c r="AI201" s="2" t="n"/>
      <c r="AJ201" s="2" t="n"/>
      <c r="AK201" s="2" t="n"/>
      <c r="AL201" s="2" t="n"/>
      <c r="AM201" s="2" t="n"/>
      <c r="AN201" s="2" t="n"/>
      <c r="AO201" s="2" t="n"/>
      <c r="AP201" s="2" t="n"/>
      <c r="AQ201" s="2" t="n"/>
      <c r="AR201" s="2" t="n"/>
      <c r="AS201" s="2" t="n"/>
      <c r="AT201" s="2" t="n"/>
      <c r="AU201" s="2" t="n"/>
      <c r="AV201" s="2" t="n"/>
      <c r="AW201" s="8" t="n"/>
    </row>
    <row r="202" ht="3" customHeight="1" thickBot="1">
      <c r="B202" s="10" t="n"/>
      <c r="AW202" s="8" t="n"/>
    </row>
    <row r="203" ht="15" customHeight="1">
      <c r="B203" s="10" t="inlineStr">
        <is>
          <t>Observações:</t>
        </is>
      </c>
      <c r="G203" s="244"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c r="AF203" s="241" t="n"/>
      <c r="AG203" s="241" t="n"/>
      <c r="AH203" s="241" t="n"/>
      <c r="AI203" s="241" t="n"/>
      <c r="AJ203" s="241" t="n"/>
      <c r="AK203" s="241" t="n"/>
      <c r="AL203" s="241" t="n"/>
      <c r="AM203" s="241" t="n"/>
      <c r="AN203" s="241" t="n"/>
      <c r="AO203" s="241" t="n"/>
      <c r="AP203" s="241" t="n"/>
      <c r="AQ203" s="241" t="n"/>
      <c r="AR203" s="241" t="n"/>
      <c r="AS203" s="241" t="n"/>
      <c r="AT203" s="241" t="n"/>
      <c r="AU203" s="241" t="n"/>
      <c r="AV203" s="242" t="n"/>
      <c r="AW203" s="8" t="n"/>
    </row>
    <row r="204" ht="3" customHeight="1" thickBot="1">
      <c r="B204" s="10" t="n"/>
      <c r="G204" s="124" t="n"/>
      <c r="H204" s="124" t="n"/>
      <c r="I204" s="124" t="n"/>
      <c r="J204" s="124" t="n"/>
      <c r="K204" s="124" t="n"/>
      <c r="L204" s="124" t="n"/>
      <c r="M204" s="124" t="n"/>
      <c r="N204" s="124" t="n"/>
      <c r="O204" s="124" t="n"/>
      <c r="P204" s="124" t="n"/>
      <c r="Q204" s="124" t="n"/>
      <c r="R204" s="124" t="n"/>
      <c r="S204" s="124" t="n"/>
      <c r="T204" s="124" t="n"/>
      <c r="U204" s="124" t="n"/>
      <c r="V204" s="124" t="n"/>
      <c r="W204" s="124" t="n"/>
      <c r="X204" s="124" t="n"/>
      <c r="Y204" s="124" t="n"/>
      <c r="Z204" s="124" t="n"/>
      <c r="AA204" s="124" t="n"/>
      <c r="AB204" s="124" t="n"/>
      <c r="AC204" s="124" t="n"/>
      <c r="AD204" s="124" t="n"/>
      <c r="AE204" s="124" t="n"/>
      <c r="AF204" s="124" t="n"/>
      <c r="AG204" s="124" t="n"/>
      <c r="AH204" s="124" t="n"/>
      <c r="AI204" s="124" t="n"/>
      <c r="AJ204" s="124" t="n"/>
      <c r="AK204" s="124" t="n"/>
      <c r="AL204" s="124" t="n"/>
      <c r="AM204" s="124" t="n"/>
      <c r="AN204" s="124" t="n"/>
      <c r="AO204" s="124" t="n"/>
      <c r="AP204" s="124" t="n"/>
      <c r="AQ204" s="124" t="n"/>
      <c r="AR204" s="124" t="n"/>
      <c r="AS204" s="124" t="n"/>
      <c r="AT204" s="124" t="n"/>
      <c r="AU204" s="124" t="n"/>
      <c r="AV204" s="124" t="n"/>
      <c r="AW204" s="8" t="n"/>
    </row>
    <row r="205" ht="15" customHeight="1">
      <c r="B205" s="10" t="n"/>
      <c r="G205" s="244"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c r="AF205" s="241" t="n"/>
      <c r="AG205" s="241" t="n"/>
      <c r="AH205" s="241" t="n"/>
      <c r="AI205" s="241" t="n"/>
      <c r="AJ205" s="241" t="n"/>
      <c r="AK205" s="241" t="n"/>
      <c r="AL205" s="241" t="n"/>
      <c r="AM205" s="241" t="n"/>
      <c r="AN205" s="241" t="n"/>
      <c r="AO205" s="241" t="n"/>
      <c r="AP205" s="241" t="n"/>
      <c r="AQ205" s="241" t="n"/>
      <c r="AR205" s="241" t="n"/>
      <c r="AS205" s="241" t="n"/>
      <c r="AT205" s="241" t="n"/>
      <c r="AU205" s="241" t="n"/>
      <c r="AV205" s="242" t="n"/>
      <c r="AW205" s="8" t="n"/>
    </row>
    <row r="206" ht="3" customHeight="1" thickBot="1">
      <c r="B206" s="10" t="n"/>
      <c r="AW206" s="8" t="n"/>
    </row>
    <row r="207" ht="15" customHeight="1">
      <c r="B207" s="10" t="n"/>
      <c r="G207" s="244"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c r="AF207" s="241" t="n"/>
      <c r="AG207" s="241" t="n"/>
      <c r="AH207" s="241" t="n"/>
      <c r="AI207" s="241" t="n"/>
      <c r="AJ207" s="241" t="n"/>
      <c r="AK207" s="241" t="n"/>
      <c r="AL207" s="241" t="n"/>
      <c r="AM207" s="241" t="n"/>
      <c r="AN207" s="241" t="n"/>
      <c r="AO207" s="241" t="n"/>
      <c r="AP207" s="241" t="n"/>
      <c r="AQ207" s="241" t="n"/>
      <c r="AR207" s="241" t="n"/>
      <c r="AS207" s="241" t="n"/>
      <c r="AT207" s="241" t="n"/>
      <c r="AU207" s="241" t="n"/>
      <c r="AV207" s="242" t="n"/>
      <c r="AW207" s="8" t="n"/>
    </row>
    <row r="208">
      <c r="B208" s="35" t="inlineStr">
        <is>
          <t xml:space="preserve">    Local e data*:</t>
        </is>
      </c>
      <c r="C208" s="36" t="n"/>
      <c r="D208" s="36" t="n"/>
      <c r="E208" s="36" t="n"/>
      <c r="F208" s="36" t="n"/>
      <c r="G208" s="36" t="n"/>
      <c r="H208" s="36" t="n"/>
      <c r="I208" s="36" t="n"/>
      <c r="J208" s="36" t="n"/>
      <c r="K208" s="36" t="n"/>
      <c r="L208" s="36" t="n"/>
      <c r="M208" s="36" t="n"/>
      <c r="N208" s="36" t="n"/>
      <c r="O208" s="36" t="n"/>
      <c r="P208" s="36" t="n"/>
      <c r="Q208" s="36" t="n"/>
      <c r="R208" s="36" t="n"/>
      <c r="S208" s="36" t="n"/>
      <c r="T208" s="36" t="n"/>
      <c r="V208" s="194" t="inlineStr">
        <is>
          <t>Assinatura do Consumidor/Responsável Legal:</t>
        </is>
      </c>
      <c r="W208" s="289" t="n"/>
      <c r="X208" s="289" t="n"/>
      <c r="Y208" s="289" t="n"/>
      <c r="Z208" s="289" t="n"/>
      <c r="AA208" s="289" t="n"/>
      <c r="AB208" s="289" t="n"/>
      <c r="AC208" s="289" t="n"/>
      <c r="AD208" s="289" t="n"/>
      <c r="AE208" s="289" t="n"/>
      <c r="AF208" s="289" t="n"/>
      <c r="AG208" s="289" t="n"/>
      <c r="AH208" s="289" t="n"/>
      <c r="AI208" s="289" t="n"/>
      <c r="AJ208" s="289" t="n"/>
      <c r="AK208" s="289" t="n"/>
      <c r="AL208" s="289" t="n"/>
      <c r="AM208" s="289" t="n"/>
      <c r="AN208" s="289" t="n"/>
      <c r="AO208" s="289" t="n"/>
      <c r="AP208" s="289" t="n"/>
      <c r="AQ208" s="289" t="n"/>
      <c r="AR208" s="289" t="n"/>
      <c r="AS208" s="289" t="n"/>
      <c r="AT208" s="289" t="n"/>
      <c r="AU208" s="289" t="n"/>
      <c r="AV208" s="289" t="n"/>
      <c r="AW208" s="8" t="n"/>
    </row>
    <row r="209" ht="3.75" customHeight="1" thickBot="1">
      <c r="B209" s="35" t="n"/>
      <c r="C209" s="36" t="n"/>
      <c r="D209" s="36" t="n"/>
      <c r="E209" s="36" t="n"/>
      <c r="F209" s="36" t="n"/>
      <c r="G209" s="36" t="n"/>
      <c r="H209" s="36" t="n"/>
      <c r="I209" s="36" t="n"/>
      <c r="J209" s="36" t="n"/>
      <c r="K209" s="36" t="n"/>
      <c r="L209" s="36" t="n"/>
      <c r="M209" s="36" t="n"/>
      <c r="N209" s="36" t="n"/>
      <c r="O209" s="36" t="n"/>
      <c r="P209" s="36" t="n"/>
      <c r="Q209" s="36" t="n"/>
      <c r="R209" s="36" t="n"/>
      <c r="S209" s="36" t="n"/>
      <c r="T209" s="36" t="n"/>
      <c r="V209" s="36" t="n"/>
      <c r="W209" s="36" t="n"/>
      <c r="X209" s="36" t="n"/>
      <c r="Y209" s="36" t="n"/>
      <c r="Z209" s="36" t="n"/>
      <c r="AA209" s="36" t="n"/>
      <c r="AB209" s="36" t="n"/>
      <c r="AC209" s="36" t="n"/>
      <c r="AD209" s="36" t="n"/>
      <c r="AE209" s="36" t="n"/>
      <c r="AF209" s="36" t="n"/>
      <c r="AG209" s="36" t="n"/>
      <c r="AH209" s="36" t="n"/>
      <c r="AI209" s="36" t="n"/>
      <c r="AJ209" s="36" t="n"/>
      <c r="AK209" s="36" t="n"/>
      <c r="AL209" s="36" t="n"/>
      <c r="AM209" s="36" t="n"/>
      <c r="AN209" s="36" t="n"/>
      <c r="AO209" s="36" t="n"/>
      <c r="AP209" s="36" t="n"/>
      <c r="AQ209" s="36" t="n"/>
      <c r="AR209" s="36" t="n"/>
      <c r="AS209" s="36" t="n"/>
      <c r="AT209" s="36" t="n"/>
      <c r="AU209" s="36" t="n"/>
      <c r="AV209" s="36" t="n"/>
      <c r="AW209" s="8" t="n"/>
    </row>
    <row r="210" ht="21" customHeight="1">
      <c r="B210" s="35" t="n"/>
      <c r="C210" s="243" t="inlineStr">
        <is>
          <t>UBERABA-MG, 31 de janeiro de 2024</t>
        </is>
      </c>
      <c r="D210" s="241" t="n"/>
      <c r="E210" s="241" t="n"/>
      <c r="F210" s="241" t="n"/>
      <c r="G210" s="241" t="n"/>
      <c r="H210" s="241" t="n"/>
      <c r="I210" s="241" t="n"/>
      <c r="J210" s="241" t="n"/>
      <c r="K210" s="241" t="n"/>
      <c r="L210" s="241" t="n"/>
      <c r="M210" s="241" t="n"/>
      <c r="N210" s="241" t="n"/>
      <c r="O210" s="241" t="n"/>
      <c r="P210" s="241" t="n"/>
      <c r="Q210" s="241" t="n"/>
      <c r="R210" s="241" t="n"/>
      <c r="S210" s="241" t="n"/>
      <c r="T210" s="242" t="n"/>
      <c r="V210" s="193" t="n"/>
      <c r="W210" s="1" t="n"/>
      <c r="X210" s="1" t="n"/>
      <c r="Y210" s="1" t="n"/>
      <c r="Z210" s="1" t="n"/>
      <c r="AA210" s="1" t="n"/>
      <c r="AB210" s="1" t="n"/>
      <c r="AC210" s="1" t="n"/>
      <c r="AD210" s="1" t="n"/>
      <c r="AE210" s="1" t="n"/>
      <c r="AF210" s="1" t="n"/>
      <c r="AG210" s="1" t="n"/>
      <c r="AH210" s="1" t="n"/>
      <c r="AI210" s="1" t="n"/>
      <c r="AJ210" s="1" t="n"/>
      <c r="AK210" s="1" t="n"/>
      <c r="AL210" s="1" t="n"/>
      <c r="AM210" s="1" t="n"/>
      <c r="AN210" s="1" t="n"/>
      <c r="AO210" s="1" t="n"/>
      <c r="AP210" s="1" t="n"/>
      <c r="AQ210" s="1" t="n"/>
      <c r="AR210" s="1" t="n"/>
      <c r="AS210" s="1" t="n"/>
      <c r="AT210" s="1" t="n"/>
      <c r="AU210" s="1" t="n"/>
      <c r="AV210" s="1" t="n"/>
      <c r="AW210" s="8" t="n"/>
    </row>
    <row r="211" ht="11.25" customHeight="1">
      <c r="B211" s="1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c r="W211" s="1" t="n"/>
      <c r="X211" s="1" t="n"/>
      <c r="Y211" s="1" t="n"/>
      <c r="Z211" s="1" t="n"/>
      <c r="AA211" s="1" t="n"/>
      <c r="AB211" s="1" t="n"/>
      <c r="AC211" s="1" t="n"/>
      <c r="AD211" s="1" t="n"/>
      <c r="AE211" s="1" t="n"/>
      <c r="AF211" s="1" t="n"/>
      <c r="AG211" s="1" t="n"/>
      <c r="AH211" s="1" t="n"/>
      <c r="AI211" s="1" t="n"/>
      <c r="AJ211" s="1" t="n"/>
      <c r="AK211" s="1" t="n"/>
      <c r="AL211" s="1" t="n"/>
      <c r="AM211" s="1" t="n"/>
      <c r="AN211" s="1" t="n"/>
      <c r="AO211" s="1" t="n"/>
      <c r="AP211" s="1" t="n"/>
      <c r="AQ211" s="1" t="n"/>
      <c r="AR211" s="1" t="n"/>
      <c r="AS211" s="1" t="n"/>
      <c r="AT211" s="1" t="n"/>
      <c r="AU211" s="1" t="n"/>
      <c r="AV211" s="1" t="n"/>
      <c r="AW211" s="12" t="n"/>
    </row>
    <row r="212" ht="3" customHeight="1"/>
    <row r="213" ht="3" customHeight="1"/>
    <row r="214" ht="15.75" customHeight="1">
      <c r="B214" s="13" t="n"/>
      <c r="C214" s="14" t="n"/>
      <c r="D214" s="14" t="n"/>
      <c r="E214" s="204" t="inlineStr">
        <is>
          <t>APENAS PARA FONTE HÍDRICA. Responda com base na LEI N° 12.334, de 20 de setembro de 2010 e na Resolução Normativa N° 696, de 15 de dezembro de 2015.</t>
        </is>
      </c>
      <c r="F214" s="239" t="n"/>
      <c r="G214" s="239" t="n"/>
      <c r="H214" s="239" t="n"/>
      <c r="I214" s="239" t="n"/>
      <c r="J214" s="239" t="n"/>
      <c r="K214" s="239" t="n"/>
      <c r="L214" s="239" t="n"/>
      <c r="M214" s="239" t="n"/>
      <c r="N214" s="239" t="n"/>
      <c r="O214" s="239" t="n"/>
      <c r="P214" s="239" t="n"/>
      <c r="Q214" s="239" t="n"/>
      <c r="R214" s="239" t="n"/>
      <c r="S214" s="239" t="n"/>
      <c r="T214" s="239" t="n"/>
      <c r="U214" s="239" t="n"/>
      <c r="V214" s="239" t="n"/>
      <c r="W214" s="239" t="n"/>
      <c r="X214" s="239" t="n"/>
      <c r="Y214" s="239" t="n"/>
      <c r="Z214" s="239" t="n"/>
      <c r="AA214" s="239" t="n"/>
      <c r="AB214" s="239" t="n"/>
      <c r="AC214" s="239" t="n"/>
      <c r="AD214" s="239" t="n"/>
      <c r="AE214" s="239" t="n"/>
      <c r="AF214" s="239" t="n"/>
      <c r="AG214" s="239" t="n"/>
      <c r="AH214" s="239" t="n"/>
      <c r="AI214" s="239" t="n"/>
      <c r="AJ214" s="239" t="n"/>
      <c r="AK214" s="239" t="n"/>
      <c r="AL214" s="239" t="n"/>
      <c r="AM214" s="239" t="n"/>
      <c r="AN214" s="239" t="n"/>
      <c r="AO214" s="239" t="n"/>
      <c r="AP214" s="239" t="n"/>
      <c r="AQ214" s="239" t="n"/>
      <c r="AR214" s="239" t="n"/>
      <c r="AS214" s="239" t="n"/>
      <c r="AT214" s="41" t="n"/>
      <c r="AU214" s="41" t="n"/>
      <c r="AV214" s="41" t="n"/>
      <c r="AW214" s="15" t="n"/>
    </row>
    <row r="215" ht="15.6" customHeight="1">
      <c r="B215" s="10" t="n"/>
      <c r="E215" s="28" t="n"/>
      <c r="F215" s="28" t="n"/>
      <c r="G215" s="28" t="n"/>
      <c r="H215" s="28" t="n"/>
      <c r="I215" s="28" t="n"/>
      <c r="J215" s="28" t="n"/>
      <c r="K215" s="28" t="n"/>
      <c r="L215" s="28" t="n"/>
      <c r="M215" s="28" t="n"/>
      <c r="N215" s="28" t="n"/>
      <c r="O215" s="28" t="n"/>
      <c r="P215" s="28" t="n"/>
      <c r="Q215" s="28" t="n"/>
      <c r="R215" s="28" t="n"/>
      <c r="S215" s="28" t="n"/>
      <c r="T215" s="28" t="n"/>
      <c r="U215" s="28" t="n"/>
      <c r="V215" s="28" t="n"/>
      <c r="W215" s="28" t="n"/>
      <c r="X215" s="28" t="n"/>
      <c r="Y215" s="28" t="n"/>
      <c r="Z215" s="28" t="n"/>
      <c r="AA215" s="28" t="n"/>
      <c r="AB215" s="28" t="n"/>
      <c r="AC215" s="28" t="n"/>
      <c r="AD215" s="28" t="n"/>
      <c r="AE215" s="28" t="n"/>
      <c r="AF215" s="28" t="n"/>
      <c r="AG215" s="28" t="n"/>
      <c r="AH215" s="28" t="n"/>
      <c r="AI215" s="28" t="n"/>
      <c r="AJ215" s="28" t="n"/>
      <c r="AK215" s="28" t="n"/>
      <c r="AL215" s="28" t="n"/>
      <c r="AM215" s="28" t="n"/>
      <c r="AN215" s="28" t="n"/>
      <c r="AO215" s="28" t="n"/>
      <c r="AP215" s="28" t="n"/>
      <c r="AQ215" s="28" t="n"/>
      <c r="AR215" s="28" t="n"/>
      <c r="AS215" s="28" t="n"/>
      <c r="AT215" s="42" t="n"/>
      <c r="AU215" s="42" t="n"/>
      <c r="AV215" s="42" t="n"/>
      <c r="AW215" s="8" t="n"/>
    </row>
    <row r="216" ht="15.6" customHeight="1">
      <c r="B216" s="10" t="n"/>
      <c r="E216" s="28" t="n"/>
      <c r="F216" s="28" t="n"/>
      <c r="G216" s="28" t="n"/>
      <c r="H216" s="28" t="n"/>
      <c r="I216" s="28" t="n"/>
      <c r="J216" s="28" t="n"/>
      <c r="K216" s="28" t="n"/>
      <c r="L216" s="28" t="n"/>
      <c r="M216" s="28" t="n"/>
      <c r="N216" s="28" t="n"/>
      <c r="O216" s="28" t="n"/>
      <c r="P216" s="28" t="n"/>
      <c r="Q216" s="28" t="n"/>
      <c r="R216" s="28" t="n"/>
      <c r="S216" s="28" t="n"/>
      <c r="T216" s="28" t="n"/>
      <c r="U216" s="28" t="n"/>
      <c r="V216" s="28" t="n"/>
      <c r="W216" s="28" t="n"/>
      <c r="X216" s="28" t="n"/>
      <c r="Y216" s="28" t="n"/>
      <c r="Z216" s="28" t="n"/>
      <c r="AA216" s="28" t="n"/>
      <c r="AB216" s="28" t="n"/>
      <c r="AC216" s="28" t="n"/>
      <c r="AD216" s="28" t="n"/>
      <c r="AE216" s="28" t="n"/>
      <c r="AF216" s="28" t="n"/>
      <c r="AG216" s="28" t="n"/>
      <c r="AH216" s="28" t="n"/>
      <c r="AI216" s="28" t="n"/>
      <c r="AJ216" s="28" t="n"/>
      <c r="AK216" s="28" t="n"/>
      <c r="AL216" s="28" t="n"/>
      <c r="AM216" s="28" t="n"/>
      <c r="AN216" s="28" t="n"/>
      <c r="AO216" s="28" t="n"/>
      <c r="AP216" s="28" t="n"/>
      <c r="AQ216" s="28" t="n"/>
      <c r="AR216" s="28" t="n"/>
      <c r="AS216" s="28" t="n"/>
      <c r="AT216" s="42" t="n"/>
      <c r="AU216" s="42" t="n"/>
      <c r="AV216" s="42" t="n"/>
      <c r="AW216" s="8" t="n"/>
    </row>
    <row r="217">
      <c r="B217" s="224" t="inlineStr">
        <is>
          <t>Gerência de Processos Especiais de Expansão da Média e Baixa Tensão - EM/PE - Revisão k - 14/03/2023</t>
        </is>
      </c>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c r="W217" s="1" t="n"/>
      <c r="X217" s="1" t="n"/>
      <c r="Y217" s="1" t="n"/>
      <c r="Z217" s="1" t="n"/>
      <c r="AA217" s="1" t="n"/>
      <c r="AB217" s="1" t="n"/>
      <c r="AC217" s="1" t="n"/>
      <c r="AD217" s="1" t="n"/>
      <c r="AE217" s="1" t="n"/>
      <c r="AF217" s="1" t="n"/>
      <c r="AG217" s="1" t="n"/>
      <c r="AH217" s="1" t="n"/>
      <c r="AI217" s="1" t="n"/>
      <c r="AJ217" s="1" t="n"/>
      <c r="AK217" s="1" t="n"/>
      <c r="AL217" s="1" t="n"/>
      <c r="AM217" s="1" t="n"/>
      <c r="AN217" s="1" t="n"/>
      <c r="AO217" s="1" t="n"/>
      <c r="AP217" s="1" t="n"/>
      <c r="AQ217" s="1" t="n"/>
      <c r="AR217" s="1" t="n"/>
      <c r="AS217" s="1" t="n"/>
      <c r="AT217" s="1" t="n"/>
      <c r="AU217" s="1" t="n"/>
      <c r="AV217" s="1" t="n"/>
      <c r="AW217" s="12" t="n"/>
    </row>
    <row r="218" ht="3" customHeight="1"/>
    <row r="219">
      <c r="A219" s="56" t="n"/>
      <c r="B219" s="222">
        <f>IF(OR(C225="",C229="",C232="",C236="",C240=""),"Há perguntas sem resposta. Favor conferir se as 5 perguntas foram respondidas","")</f>
        <v/>
      </c>
      <c r="C219" s="28" t="n"/>
      <c r="D219" s="28" t="n"/>
      <c r="E219" s="28" t="n"/>
      <c r="F219" s="28" t="n"/>
      <c r="G219" s="28" t="n"/>
      <c r="H219" s="28" t="n"/>
      <c r="I219" s="28" t="n"/>
      <c r="J219" s="28" t="n"/>
      <c r="K219" s="28" t="n"/>
      <c r="L219" s="28" t="n"/>
      <c r="M219" s="28" t="n"/>
      <c r="N219" s="28" t="n"/>
      <c r="O219" s="28" t="n"/>
      <c r="P219" s="28" t="n"/>
      <c r="Q219" s="28" t="n"/>
      <c r="R219" s="28" t="n"/>
      <c r="S219" s="28" t="n"/>
      <c r="T219" s="28" t="n"/>
      <c r="U219" s="28" t="n"/>
      <c r="V219" s="28" t="n"/>
      <c r="W219" s="28" t="n"/>
      <c r="X219" s="28" t="n"/>
      <c r="Y219" s="28" t="n"/>
      <c r="Z219" s="28" t="n"/>
      <c r="AA219" s="28" t="n"/>
      <c r="AB219" s="28" t="n"/>
      <c r="AC219" s="28" t="n"/>
      <c r="AD219" s="28" t="n"/>
      <c r="AE219" s="28" t="n"/>
      <c r="AF219" s="28" t="n"/>
      <c r="AG219" s="28" t="n"/>
      <c r="AH219" s="28" t="n"/>
      <c r="AI219" s="28" t="n"/>
      <c r="AJ219" s="28" t="n"/>
      <c r="AK219" s="28" t="n"/>
      <c r="AL219" s="28" t="n"/>
      <c r="AM219" s="28" t="n"/>
      <c r="AN219" s="28" t="n"/>
      <c r="AO219" s="28" t="n"/>
      <c r="AP219" s="28" t="n"/>
      <c r="AQ219" s="28" t="n"/>
      <c r="AR219" s="28" t="n"/>
      <c r="AS219" s="28" t="n"/>
      <c r="AT219" s="28" t="n"/>
      <c r="AU219" s="28" t="n"/>
      <c r="AV219" s="28" t="n"/>
      <c r="AW219" s="28" t="n"/>
      <c r="AX219" s="56" t="n"/>
    </row>
    <row r="220">
      <c r="A220" s="56" t="n"/>
      <c r="B220" s="28" t="n"/>
      <c r="C220" s="28" t="n"/>
      <c r="D220" s="28" t="n"/>
      <c r="E220" s="28" t="n"/>
      <c r="F220" s="28" t="n"/>
      <c r="G220" s="28" t="n"/>
      <c r="H220" s="28" t="n"/>
      <c r="I220" s="28" t="n"/>
      <c r="J220" s="28" t="n"/>
      <c r="K220" s="28" t="n"/>
      <c r="L220" s="28" t="n"/>
      <c r="M220" s="28" t="n"/>
      <c r="N220" s="28" t="n"/>
      <c r="O220" s="28" t="n"/>
      <c r="P220" s="28" t="n"/>
      <c r="Q220" s="28" t="n"/>
      <c r="R220" s="28" t="n"/>
      <c r="S220" s="28" t="n"/>
      <c r="T220" s="28" t="n"/>
      <c r="U220" s="28" t="n"/>
      <c r="V220" s="28" t="n"/>
      <c r="W220" s="28" t="n"/>
      <c r="X220" s="28" t="n"/>
      <c r="Y220" s="28" t="n"/>
      <c r="Z220" s="28" t="n"/>
      <c r="AA220" s="28" t="n"/>
      <c r="AB220" s="28" t="n"/>
      <c r="AC220" s="28" t="n"/>
      <c r="AD220" s="28" t="n"/>
      <c r="AE220" s="28" t="n"/>
      <c r="AF220" s="28" t="n"/>
      <c r="AG220" s="28" t="n"/>
      <c r="AH220" s="28" t="n"/>
      <c r="AI220" s="28" t="n"/>
      <c r="AJ220" s="28" t="n"/>
      <c r="AK220" s="28" t="n"/>
      <c r="AL220" s="28" t="n"/>
      <c r="AM220" s="28" t="n"/>
      <c r="AN220" s="28" t="n"/>
      <c r="AO220" s="28" t="n"/>
      <c r="AP220" s="28" t="n"/>
      <c r="AQ220" s="28" t="n"/>
      <c r="AR220" s="28" t="n"/>
      <c r="AS220" s="28" t="n"/>
      <c r="AT220" s="28" t="n"/>
      <c r="AU220" s="28" t="n"/>
      <c r="AV220" s="28" t="n"/>
      <c r="AW220" s="28" t="n"/>
      <c r="AX220" s="56" t="n"/>
    </row>
    <row r="221">
      <c r="B221" s="192" t="inlineStr">
        <is>
          <t>Dados de Segurança das Barragens no caso de sistemas com fontes hídricas</t>
        </is>
      </c>
      <c r="C221" s="32" t="n"/>
      <c r="D221" s="32" t="n"/>
      <c r="E221" s="32" t="n"/>
      <c r="F221" s="32" t="n"/>
      <c r="G221" s="32" t="n"/>
      <c r="H221" s="32" t="n"/>
      <c r="I221" s="32" t="n"/>
      <c r="J221" s="32" t="n"/>
      <c r="K221" s="32" t="n"/>
      <c r="L221" s="32" t="n"/>
      <c r="M221" s="32" t="n"/>
      <c r="N221" s="32" t="n"/>
      <c r="O221" s="32" t="n"/>
      <c r="P221" s="32" t="n"/>
      <c r="Q221" s="32" t="n"/>
      <c r="R221" s="32" t="n"/>
      <c r="S221" s="32" t="n"/>
      <c r="T221" s="32" t="n"/>
      <c r="U221" s="32" t="n"/>
      <c r="V221" s="32" t="n"/>
      <c r="W221" s="32" t="n"/>
      <c r="X221" s="32" t="n"/>
      <c r="Y221" s="32" t="n"/>
      <c r="Z221" s="32" t="n"/>
      <c r="AA221" s="32" t="n"/>
      <c r="AB221" s="32" t="n"/>
      <c r="AC221" s="32" t="n"/>
      <c r="AD221" s="32" t="n"/>
      <c r="AE221" s="32" t="n"/>
      <c r="AF221" s="32" t="n"/>
      <c r="AG221" s="32" t="n"/>
      <c r="AH221" s="32" t="n"/>
      <c r="AI221" s="32" t="n"/>
      <c r="AJ221" s="32" t="n"/>
      <c r="AK221" s="32" t="n"/>
      <c r="AL221" s="32" t="n"/>
      <c r="AM221" s="32" t="n"/>
      <c r="AN221" s="32" t="n"/>
      <c r="AO221" s="32" t="n"/>
      <c r="AP221" s="32" t="n"/>
      <c r="AQ221" s="32" t="n"/>
      <c r="AR221" s="32" t="n"/>
      <c r="AS221" s="32" t="n"/>
      <c r="AT221" s="32" t="n"/>
      <c r="AU221" s="32" t="n"/>
      <c r="AV221" s="32" t="n"/>
      <c r="AW221" s="276" t="n"/>
    </row>
    <row r="222" ht="3" customHeight="1">
      <c r="B222" s="10" t="n"/>
      <c r="E222" s="31" t="n"/>
      <c r="AW222" s="8" t="n"/>
    </row>
    <row r="223">
      <c r="A223" s="47" t="n"/>
      <c r="B223" s="199" t="inlineStr">
        <is>
          <t>1) A altura da barragem, contada do ponto mais baixo da fundação à crista, é maior ou igual a 15m (quinze metros)?</t>
        </is>
      </c>
      <c r="AV223" s="71" t="n"/>
      <c r="AW223" s="69" t="n"/>
      <c r="AX223" s="47" t="n"/>
    </row>
    <row r="224" ht="3" customHeight="1">
      <c r="A224" s="47" t="n"/>
      <c r="B224" s="223" t="n"/>
      <c r="C224" s="157" t="n"/>
      <c r="D224" s="157" t="n"/>
      <c r="E224" s="157" t="n"/>
      <c r="F224" s="157" t="n"/>
      <c r="G224" s="157" t="n"/>
      <c r="H224" s="157" t="n"/>
      <c r="I224" s="157" t="n"/>
      <c r="J224" s="157" t="n"/>
      <c r="K224" s="157" t="n"/>
      <c r="L224" s="157" t="n"/>
      <c r="M224" s="157" t="n"/>
      <c r="N224" s="157" t="n"/>
      <c r="O224" s="157" t="n"/>
      <c r="P224" s="157" t="n"/>
      <c r="Q224" s="157" t="n"/>
      <c r="R224" s="157" t="n"/>
      <c r="S224" s="157" t="n"/>
      <c r="T224" s="157" t="n"/>
      <c r="U224" s="157" t="n"/>
      <c r="V224" s="157" t="n"/>
      <c r="W224" s="157" t="n"/>
      <c r="X224" s="157" t="n"/>
      <c r="Y224" s="157" t="n"/>
      <c r="Z224" s="157" t="n"/>
      <c r="AA224" s="157" t="n"/>
      <c r="AB224" s="157" t="n"/>
      <c r="AC224" s="157" t="n"/>
      <c r="AD224" s="157" t="n"/>
      <c r="AE224" s="157" t="n"/>
      <c r="AF224" s="157" t="n"/>
      <c r="AG224" s="157" t="n"/>
      <c r="AH224" s="157" t="n"/>
      <c r="AI224" s="157" t="n"/>
      <c r="AJ224" s="157" t="n"/>
      <c r="AK224" s="157" t="n"/>
      <c r="AL224" s="157" t="n"/>
      <c r="AM224" s="157" t="n"/>
      <c r="AN224" s="157" t="n"/>
      <c r="AO224" s="71" t="n"/>
      <c r="AP224" s="71" t="n"/>
      <c r="AQ224" s="71" t="n"/>
      <c r="AR224" s="71" t="n"/>
      <c r="AS224" s="71" t="n"/>
      <c r="AT224" s="71" t="n"/>
      <c r="AU224" s="71" t="n"/>
      <c r="AV224" s="157" t="n"/>
      <c r="AW224" s="48" t="n"/>
      <c r="AX224" s="47" t="n"/>
    </row>
    <row r="225" ht="35.1" customHeight="1">
      <c r="A225" s="47" t="n"/>
      <c r="B225" s="46" t="n"/>
      <c r="C225" s="290" t="n"/>
      <c r="D225" s="291" t="n"/>
      <c r="E225" s="291" t="n"/>
      <c r="F225" s="291" t="n"/>
      <c r="G225" s="291" t="n"/>
      <c r="H225" s="291" t="n"/>
      <c r="I225" s="291" t="n"/>
      <c r="J225" s="291" t="n"/>
      <c r="K225" s="291" t="n"/>
      <c r="L225" s="291" t="n"/>
      <c r="M225" s="291" t="n"/>
      <c r="N225" s="291" t="n"/>
      <c r="O225" s="291" t="n"/>
      <c r="P225" s="291" t="n"/>
      <c r="Q225" s="291" t="n"/>
      <c r="R225" s="291" t="n"/>
      <c r="S225" s="291" t="n"/>
      <c r="T225" s="291" t="n"/>
      <c r="U225" s="291" t="n"/>
      <c r="V225" s="291" t="n"/>
      <c r="W225" s="291" t="n"/>
      <c r="X225" s="291" t="n"/>
      <c r="Y225" s="291" t="n"/>
      <c r="Z225" s="291" t="n"/>
      <c r="AA225" s="291" t="n"/>
      <c r="AB225" s="291" t="n"/>
      <c r="AC225" s="291" t="n"/>
      <c r="AD225" s="291" t="n"/>
      <c r="AE225" s="291" t="n"/>
      <c r="AF225" s="291" t="n"/>
      <c r="AG225" s="291" t="n"/>
      <c r="AH225" s="291" t="n"/>
      <c r="AI225" s="291" t="n"/>
      <c r="AJ225" s="291" t="n"/>
      <c r="AK225" s="291" t="n"/>
      <c r="AL225" s="291" t="n"/>
      <c r="AM225" s="291" t="n"/>
      <c r="AN225" s="291" t="n"/>
      <c r="AO225" s="291" t="n"/>
      <c r="AP225" s="291" t="n"/>
      <c r="AQ225" s="291" t="n"/>
      <c r="AR225" s="291" t="n"/>
      <c r="AS225" s="291" t="n"/>
      <c r="AT225" s="291" t="n"/>
      <c r="AU225" s="292" t="n"/>
      <c r="AV225" s="47" t="n"/>
      <c r="AW225" s="48" t="n"/>
      <c r="AX225" s="47" t="n"/>
    </row>
    <row r="226" ht="3" customHeight="1">
      <c r="A226" s="47" t="n"/>
      <c r="B226" s="46" t="n"/>
      <c r="C226" s="47" t="n"/>
      <c r="D226" s="47" t="n"/>
      <c r="E226" s="47" t="n"/>
      <c r="F226" s="47" t="n"/>
      <c r="G226" s="47" t="n"/>
      <c r="H226" s="47" t="n"/>
      <c r="I226" s="47" t="n"/>
      <c r="J226" s="47" t="n"/>
      <c r="K226" s="47" t="n"/>
      <c r="L226" s="47" t="n"/>
      <c r="M226" s="47" t="n"/>
      <c r="N226" s="47" t="n"/>
      <c r="O226" s="47" t="n"/>
      <c r="P226" s="47" t="n"/>
      <c r="Q226" s="47" t="n"/>
      <c r="R226" s="47" t="n"/>
      <c r="S226" s="47" t="n"/>
      <c r="T226" s="47" t="n"/>
      <c r="U226" s="47" t="n"/>
      <c r="V226" s="47" t="n"/>
      <c r="W226" s="47" t="n"/>
      <c r="X226" s="47" t="n"/>
      <c r="Y226" s="47" t="n"/>
      <c r="Z226" s="47" t="n"/>
      <c r="AA226" s="47" t="n"/>
      <c r="AB226" s="47" t="n"/>
      <c r="AC226" s="47" t="n"/>
      <c r="AD226" s="47" t="n"/>
      <c r="AE226" s="47" t="n"/>
      <c r="AF226" s="47" t="n"/>
      <c r="AG226" s="47" t="n"/>
      <c r="AH226" s="47" t="n"/>
      <c r="AI226" s="47" t="n"/>
      <c r="AJ226" s="47" t="n"/>
      <c r="AK226" s="47" t="n"/>
      <c r="AL226" s="47" t="n"/>
      <c r="AM226" s="47" t="n"/>
      <c r="AN226" s="47" t="n"/>
      <c r="AO226" s="47" t="n"/>
      <c r="AP226" s="47" t="n"/>
      <c r="AQ226" s="47" t="n"/>
      <c r="AR226" s="47" t="n"/>
      <c r="AS226" s="47" t="n"/>
      <c r="AT226" s="47" t="n"/>
      <c r="AU226" s="47" t="n"/>
      <c r="AV226" s="47" t="n"/>
      <c r="AW226" s="48" t="n"/>
      <c r="AX226" s="47" t="n"/>
    </row>
    <row r="227">
      <c r="A227" s="47" t="n"/>
      <c r="B227" s="199" t="inlineStr">
        <is>
          <t>2) Volume Total do Reservatório para barragens de uso múltiplo ou aproveitamento energético:</t>
        </is>
      </c>
      <c r="AL227" s="71" t="n"/>
      <c r="AM227" s="71" t="n"/>
      <c r="AN227" s="71" t="n"/>
      <c r="AO227" s="71" t="n"/>
      <c r="AP227" s="71" t="n"/>
      <c r="AQ227" s="71" t="n"/>
      <c r="AR227" s="71" t="n"/>
      <c r="AS227" s="71" t="n"/>
      <c r="AT227" s="71" t="n"/>
      <c r="AU227" s="71" t="n"/>
      <c r="AV227" s="71" t="n"/>
      <c r="AW227" s="48" t="n"/>
      <c r="AX227" s="47" t="n"/>
    </row>
    <row r="228" ht="3" customHeight="1">
      <c r="A228" s="47" t="n"/>
      <c r="B228" s="109" t="n"/>
      <c r="C228" s="110" t="n"/>
      <c r="D228" s="110" t="n"/>
      <c r="E228" s="110" t="n"/>
      <c r="F228" s="110" t="n"/>
      <c r="G228" s="110" t="n"/>
      <c r="H228" s="110" t="n"/>
      <c r="I228" s="110" t="n"/>
      <c r="J228" s="110" t="n"/>
      <c r="K228" s="110" t="n"/>
      <c r="L228" s="110" t="n"/>
      <c r="M228" s="110" t="n"/>
      <c r="N228" s="110" t="n"/>
      <c r="O228" s="110" t="n"/>
      <c r="P228" s="110" t="n"/>
      <c r="Q228" s="110" t="n"/>
      <c r="R228" s="110" t="n"/>
      <c r="S228" s="110" t="n"/>
      <c r="T228" s="110" t="n"/>
      <c r="U228" s="110" t="n"/>
      <c r="V228" s="110" t="n"/>
      <c r="W228" s="110" t="n"/>
      <c r="X228" s="110" t="n"/>
      <c r="Y228" s="110" t="n"/>
      <c r="Z228" s="110" t="n"/>
      <c r="AA228" s="110" t="n"/>
      <c r="AB228" s="110" t="n"/>
      <c r="AC228" s="110" t="n"/>
      <c r="AD228" s="110" t="n"/>
      <c r="AE228" s="110" t="n"/>
      <c r="AF228" s="110" t="n"/>
      <c r="AG228" s="110" t="n"/>
      <c r="AH228" s="110" t="n"/>
      <c r="AI228" s="110" t="n"/>
      <c r="AJ228" s="110" t="n"/>
      <c r="AK228" s="110" t="n"/>
      <c r="AL228" s="110" t="n"/>
      <c r="AM228" s="110" t="n"/>
      <c r="AN228" s="110" t="n"/>
      <c r="AO228" s="110" t="n"/>
      <c r="AP228" s="110" t="n"/>
      <c r="AQ228" s="110" t="n"/>
      <c r="AR228" s="110" t="n"/>
      <c r="AS228" s="110" t="n"/>
      <c r="AT228" s="110" t="n"/>
      <c r="AU228" s="110" t="n"/>
      <c r="AV228" s="110" t="n"/>
      <c r="AW228" s="48" t="n"/>
      <c r="AX228" s="47" t="n"/>
    </row>
    <row r="229" ht="35.1" customHeight="1">
      <c r="A229" s="47" t="n"/>
      <c r="B229" s="46" t="n"/>
      <c r="C229" s="290" t="n"/>
      <c r="D229" s="291" t="n"/>
      <c r="E229" s="291" t="n"/>
      <c r="F229" s="291" t="n"/>
      <c r="G229" s="291" t="n"/>
      <c r="H229" s="291" t="n"/>
      <c r="I229" s="291" t="n"/>
      <c r="J229" s="291" t="n"/>
      <c r="K229" s="291" t="n"/>
      <c r="L229" s="291" t="n"/>
      <c r="M229" s="291" t="n"/>
      <c r="N229" s="291" t="n"/>
      <c r="O229" s="291" t="n"/>
      <c r="P229" s="291" t="n"/>
      <c r="Q229" s="291" t="n"/>
      <c r="R229" s="291" t="n"/>
      <c r="S229" s="291" t="n"/>
      <c r="T229" s="291" t="n"/>
      <c r="U229" s="291" t="n"/>
      <c r="V229" s="291" t="n"/>
      <c r="W229" s="291" t="n"/>
      <c r="X229" s="291" t="n"/>
      <c r="Y229" s="291" t="n"/>
      <c r="Z229" s="291" t="n"/>
      <c r="AA229" s="291" t="n"/>
      <c r="AB229" s="291" t="n"/>
      <c r="AC229" s="291" t="n"/>
      <c r="AD229" s="291" t="n"/>
      <c r="AE229" s="291" t="n"/>
      <c r="AF229" s="291" t="n"/>
      <c r="AG229" s="291" t="n"/>
      <c r="AH229" s="291" t="n"/>
      <c r="AI229" s="291" t="n"/>
      <c r="AJ229" s="291" t="n"/>
      <c r="AK229" s="291" t="n"/>
      <c r="AL229" s="291" t="n"/>
      <c r="AM229" s="291" t="n"/>
      <c r="AN229" s="291" t="n"/>
      <c r="AO229" s="291" t="n"/>
      <c r="AP229" s="291" t="n"/>
      <c r="AQ229" s="291" t="n"/>
      <c r="AR229" s="291" t="n"/>
      <c r="AS229" s="291" t="n"/>
      <c r="AT229" s="291" t="n"/>
      <c r="AU229" s="292" t="n"/>
      <c r="AV229" s="47" t="n"/>
      <c r="AW229" s="48" t="n"/>
      <c r="AX229" s="47" t="n"/>
    </row>
    <row r="230" ht="3" customHeight="1">
      <c r="A230" s="47" t="n"/>
      <c r="B230" s="109" t="n"/>
      <c r="C230" s="110" t="n"/>
      <c r="D230" s="110" t="n"/>
      <c r="E230" s="110" t="n"/>
      <c r="F230" s="110" t="n"/>
      <c r="G230" s="110" t="n"/>
      <c r="H230" s="110" t="n"/>
      <c r="I230" s="110" t="n"/>
      <c r="J230" s="110" t="n"/>
      <c r="K230" s="110" t="n"/>
      <c r="L230" s="110" t="n"/>
      <c r="M230" s="110" t="n"/>
      <c r="N230" s="110" t="n"/>
      <c r="O230" s="110" t="n"/>
      <c r="P230" s="110" t="n"/>
      <c r="Q230" s="110" t="n"/>
      <c r="R230" s="110" t="n"/>
      <c r="S230" s="110" t="n"/>
      <c r="T230" s="110" t="n"/>
      <c r="U230" s="110" t="n"/>
      <c r="V230" s="110" t="n"/>
      <c r="W230" s="110" t="n"/>
      <c r="X230" s="110" t="n"/>
      <c r="Y230" s="110" t="n"/>
      <c r="Z230" s="110" t="n"/>
      <c r="AA230" s="110" t="n"/>
      <c r="AB230" s="110" t="n"/>
      <c r="AC230" s="110" t="n"/>
      <c r="AD230" s="110" t="n"/>
      <c r="AE230" s="110" t="n"/>
      <c r="AF230" s="110" t="n"/>
      <c r="AG230" s="110" t="n"/>
      <c r="AH230" s="110" t="n"/>
      <c r="AI230" s="110" t="n"/>
      <c r="AJ230" s="110" t="n"/>
      <c r="AK230" s="110" t="n"/>
      <c r="AL230" s="110" t="n"/>
      <c r="AM230" s="110" t="n"/>
      <c r="AN230" s="110" t="n"/>
      <c r="AO230" s="110" t="n"/>
      <c r="AP230" s="110" t="n"/>
      <c r="AQ230" s="110" t="n"/>
      <c r="AR230" s="110" t="n"/>
      <c r="AS230" s="110" t="n"/>
      <c r="AT230" s="110" t="n"/>
      <c r="AU230" s="110" t="n"/>
      <c r="AV230" s="110" t="n"/>
      <c r="AW230" s="48" t="n"/>
      <c r="AX230" s="47" t="n"/>
    </row>
    <row r="231">
      <c r="A231" s="47" t="n"/>
      <c r="B231" s="199" t="inlineStr">
        <is>
          <t>3) Potencial de perdas de vidas humanas:</t>
        </is>
      </c>
      <c r="AH231" s="71" t="n"/>
      <c r="AI231" s="71" t="n"/>
      <c r="AJ231" s="71" t="n"/>
      <c r="AK231" s="71" t="n"/>
      <c r="AL231" s="71" t="n"/>
      <c r="AM231" s="71" t="n"/>
      <c r="AN231" s="71" t="n"/>
      <c r="AO231" s="71" t="n"/>
      <c r="AP231" s="71" t="n"/>
      <c r="AQ231" s="71" t="n"/>
      <c r="AR231" s="71" t="n"/>
      <c r="AS231" s="71" t="n"/>
      <c r="AT231" s="71" t="n"/>
      <c r="AU231" s="71" t="n"/>
      <c r="AV231" s="71" t="n"/>
      <c r="AW231" s="48" t="n"/>
      <c r="AX231" s="47" t="n"/>
    </row>
    <row r="232" ht="35.1" customHeight="1">
      <c r="A232" s="47" t="n"/>
      <c r="B232" s="70" t="n"/>
      <c r="C232" s="293" t="n"/>
      <c r="D232" s="291" t="n"/>
      <c r="E232" s="291" t="n"/>
      <c r="F232" s="291" t="n"/>
      <c r="G232" s="291" t="n"/>
      <c r="H232" s="291" t="n"/>
      <c r="I232" s="291" t="n"/>
      <c r="J232" s="291" t="n"/>
      <c r="K232" s="291" t="n"/>
      <c r="L232" s="291" t="n"/>
      <c r="M232" s="291" t="n"/>
      <c r="N232" s="291" t="n"/>
      <c r="O232" s="291" t="n"/>
      <c r="P232" s="291" t="n"/>
      <c r="Q232" s="291" t="n"/>
      <c r="R232" s="291" t="n"/>
      <c r="S232" s="291" t="n"/>
      <c r="T232" s="291" t="n"/>
      <c r="U232" s="291" t="n"/>
      <c r="V232" s="291" t="n"/>
      <c r="W232" s="291" t="n"/>
      <c r="X232" s="291" t="n"/>
      <c r="Y232" s="291" t="n"/>
      <c r="Z232" s="291" t="n"/>
      <c r="AA232" s="291" t="n"/>
      <c r="AB232" s="291" t="n"/>
      <c r="AC232" s="291" t="n"/>
      <c r="AD232" s="291" t="n"/>
      <c r="AE232" s="291" t="n"/>
      <c r="AF232" s="291" t="n"/>
      <c r="AG232" s="291" t="n"/>
      <c r="AH232" s="291" t="n"/>
      <c r="AI232" s="291" t="n"/>
      <c r="AJ232" s="291" t="n"/>
      <c r="AK232" s="291" t="n"/>
      <c r="AL232" s="291" t="n"/>
      <c r="AM232" s="291" t="n"/>
      <c r="AN232" s="291" t="n"/>
      <c r="AO232" s="291" t="n"/>
      <c r="AP232" s="291" t="n"/>
      <c r="AQ232" s="291" t="n"/>
      <c r="AR232" s="291" t="n"/>
      <c r="AS232" s="291" t="n"/>
      <c r="AT232" s="291" t="n"/>
      <c r="AU232" s="292" t="n"/>
      <c r="AV232" s="71" t="n"/>
      <c r="AW232" s="48" t="n"/>
      <c r="AX232" s="47" t="n"/>
    </row>
    <row r="233" ht="3" customHeight="1">
      <c r="A233" s="47" t="n"/>
      <c r="B233" s="109" t="n"/>
      <c r="C233" s="110" t="n"/>
      <c r="D233" s="110" t="n"/>
      <c r="E233" s="110" t="n"/>
      <c r="F233" s="110" t="n"/>
      <c r="G233" s="110" t="n"/>
      <c r="H233" s="110" t="n"/>
      <c r="I233" s="110" t="n"/>
      <c r="J233" s="110" t="n"/>
      <c r="K233" s="110" t="n"/>
      <c r="L233" s="110" t="n"/>
      <c r="M233" s="110" t="n"/>
      <c r="N233" s="110" t="n"/>
      <c r="O233" s="110" t="n"/>
      <c r="P233" s="110" t="n"/>
      <c r="Q233" s="110" t="n"/>
      <c r="R233" s="110" t="n"/>
      <c r="S233" s="110" t="n"/>
      <c r="T233" s="110" t="n"/>
      <c r="U233" s="110" t="n"/>
      <c r="V233" s="110" t="n"/>
      <c r="W233" s="110" t="n"/>
      <c r="X233" s="110" t="n"/>
      <c r="Y233" s="110" t="n"/>
      <c r="Z233" s="110" t="n"/>
      <c r="AA233" s="110" t="n"/>
      <c r="AB233" s="110" t="n"/>
      <c r="AC233" s="110" t="n"/>
      <c r="AD233" s="110" t="n"/>
      <c r="AE233" s="110" t="n"/>
      <c r="AF233" s="110" t="n"/>
      <c r="AG233" s="110" t="n"/>
      <c r="AH233" s="110" t="n"/>
      <c r="AI233" s="110" t="n"/>
      <c r="AJ233" s="110" t="n"/>
      <c r="AK233" s="110" t="n"/>
      <c r="AL233" s="110" t="n"/>
      <c r="AM233" s="110" t="n"/>
      <c r="AN233" s="110" t="n"/>
      <c r="AO233" s="110" t="n"/>
      <c r="AP233" s="110" t="n"/>
      <c r="AQ233" s="110" t="n"/>
      <c r="AR233" s="110" t="n"/>
      <c r="AS233" s="110" t="n"/>
      <c r="AT233" s="110" t="n"/>
      <c r="AU233" s="110" t="n"/>
      <c r="AV233" s="110" t="n"/>
      <c r="AW233" s="48" t="n"/>
      <c r="AX233" s="47" t="n"/>
    </row>
    <row r="234">
      <c r="A234" s="47" t="n"/>
      <c r="B234" s="199" t="inlineStr">
        <is>
          <t>4) Impacto ambiental:</t>
        </is>
      </c>
      <c r="AH234" s="71" t="n"/>
      <c r="AI234" s="71" t="n"/>
      <c r="AJ234" s="71" t="n"/>
      <c r="AK234" s="71" t="n"/>
      <c r="AL234" s="71" t="n"/>
      <c r="AM234" s="71" t="n"/>
      <c r="AN234" s="71" t="n"/>
      <c r="AO234" s="71" t="n"/>
      <c r="AP234" s="71" t="n"/>
      <c r="AQ234" s="71" t="n"/>
      <c r="AR234" s="71" t="n"/>
      <c r="AS234" s="71" t="n"/>
      <c r="AT234" s="71" t="n"/>
      <c r="AU234" s="71" t="n"/>
      <c r="AV234" s="71" t="n"/>
      <c r="AW234" s="48" t="n"/>
      <c r="AX234" s="47" t="n"/>
    </row>
    <row r="235" ht="3" customHeight="1">
      <c r="A235" s="47" t="n"/>
      <c r="B235" s="109" t="n"/>
      <c r="C235" s="110" t="n"/>
      <c r="D235" s="110" t="n"/>
      <c r="E235" s="110" t="n"/>
      <c r="F235" s="110" t="n"/>
      <c r="G235" s="110" t="n"/>
      <c r="H235" s="110" t="n"/>
      <c r="I235" s="110" t="n"/>
      <c r="J235" s="110" t="n"/>
      <c r="K235" s="110" t="n"/>
      <c r="L235" s="110" t="n"/>
      <c r="M235" s="110" t="n"/>
      <c r="N235" s="110" t="n"/>
      <c r="O235" s="110" t="n"/>
      <c r="P235" s="110" t="n"/>
      <c r="Q235" s="110" t="n"/>
      <c r="R235" s="110" t="n"/>
      <c r="S235" s="110" t="n"/>
      <c r="T235" s="110" t="n"/>
      <c r="U235" s="110" t="n"/>
      <c r="V235" s="110" t="n"/>
      <c r="W235" s="110" t="n"/>
      <c r="X235" s="110" t="n"/>
      <c r="Y235" s="110" t="n"/>
      <c r="Z235" s="110" t="n"/>
      <c r="AA235" s="110" t="n"/>
      <c r="AB235" s="110" t="n"/>
      <c r="AC235" s="110" t="n"/>
      <c r="AD235" s="110" t="n"/>
      <c r="AE235" s="110" t="n"/>
      <c r="AF235" s="110" t="n"/>
      <c r="AG235" s="110" t="n"/>
      <c r="AH235" s="110" t="n"/>
      <c r="AI235" s="110" t="n"/>
      <c r="AJ235" s="110" t="n"/>
      <c r="AK235" s="110" t="n"/>
      <c r="AL235" s="110" t="n"/>
      <c r="AM235" s="110" t="n"/>
      <c r="AN235" s="110" t="n"/>
      <c r="AO235" s="110" t="n"/>
      <c r="AP235" s="110" t="n"/>
      <c r="AQ235" s="110" t="n"/>
      <c r="AR235" s="110" t="n"/>
      <c r="AS235" s="110" t="n"/>
      <c r="AT235" s="110" t="n"/>
      <c r="AU235" s="110" t="n"/>
      <c r="AV235" s="110" t="n"/>
      <c r="AW235" s="48" t="n"/>
      <c r="AX235" s="47" t="n"/>
    </row>
    <row r="236" ht="35.1" customHeight="1">
      <c r="A236" s="47" t="n"/>
      <c r="B236" s="46" t="n"/>
      <c r="C236" s="293" t="n"/>
      <c r="D236" s="291" t="n"/>
      <c r="E236" s="291" t="n"/>
      <c r="F236" s="291" t="n"/>
      <c r="G236" s="291" t="n"/>
      <c r="H236" s="291" t="n"/>
      <c r="I236" s="291" t="n"/>
      <c r="J236" s="291" t="n"/>
      <c r="K236" s="291" t="n"/>
      <c r="L236" s="291" t="n"/>
      <c r="M236" s="291" t="n"/>
      <c r="N236" s="291" t="n"/>
      <c r="O236" s="291" t="n"/>
      <c r="P236" s="291" t="n"/>
      <c r="Q236" s="291" t="n"/>
      <c r="R236" s="291" t="n"/>
      <c r="S236" s="291" t="n"/>
      <c r="T236" s="291" t="n"/>
      <c r="U236" s="291" t="n"/>
      <c r="V236" s="291" t="n"/>
      <c r="W236" s="291" t="n"/>
      <c r="X236" s="291" t="n"/>
      <c r="Y236" s="291" t="n"/>
      <c r="Z236" s="291" t="n"/>
      <c r="AA236" s="291" t="n"/>
      <c r="AB236" s="291" t="n"/>
      <c r="AC236" s="291" t="n"/>
      <c r="AD236" s="291" t="n"/>
      <c r="AE236" s="291" t="n"/>
      <c r="AF236" s="291" t="n"/>
      <c r="AG236" s="291" t="n"/>
      <c r="AH236" s="291" t="n"/>
      <c r="AI236" s="291" t="n"/>
      <c r="AJ236" s="291" t="n"/>
      <c r="AK236" s="291" t="n"/>
      <c r="AL236" s="291" t="n"/>
      <c r="AM236" s="291" t="n"/>
      <c r="AN236" s="291" t="n"/>
      <c r="AO236" s="291" t="n"/>
      <c r="AP236" s="291" t="n"/>
      <c r="AQ236" s="291" t="n"/>
      <c r="AR236" s="291" t="n"/>
      <c r="AS236" s="291" t="n"/>
      <c r="AT236" s="291" t="n"/>
      <c r="AU236" s="292" t="n"/>
      <c r="AV236" s="47" t="n"/>
      <c r="AW236" s="48" t="n"/>
      <c r="AX236" s="47" t="n"/>
    </row>
    <row r="237" ht="3" customHeight="1">
      <c r="A237" s="47" t="n"/>
      <c r="B237" s="109" t="n"/>
      <c r="C237" s="110" t="n"/>
      <c r="D237" s="110" t="n"/>
      <c r="E237" s="110" t="n"/>
      <c r="F237" s="110" t="n"/>
      <c r="G237" s="110" t="n"/>
      <c r="H237" s="110" t="n"/>
      <c r="I237" s="110" t="n"/>
      <c r="J237" s="110" t="n"/>
      <c r="K237" s="110" t="n"/>
      <c r="L237" s="110" t="n"/>
      <c r="M237" s="110" t="n"/>
      <c r="N237" s="110" t="n"/>
      <c r="O237" s="110" t="n"/>
      <c r="P237" s="110" t="n"/>
      <c r="Q237" s="110" t="n"/>
      <c r="R237" s="110" t="n"/>
      <c r="S237" s="110" t="n"/>
      <c r="T237" s="110" t="n"/>
      <c r="U237" s="110" t="n"/>
      <c r="V237" s="110" t="n"/>
      <c r="W237" s="110" t="n"/>
      <c r="X237" s="110" t="n"/>
      <c r="Y237" s="110" t="n"/>
      <c r="Z237" s="110" t="n"/>
      <c r="AA237" s="110" t="n"/>
      <c r="AB237" s="110" t="n"/>
      <c r="AC237" s="110" t="n"/>
      <c r="AD237" s="110" t="n"/>
      <c r="AE237" s="110" t="n"/>
      <c r="AF237" s="110" t="n"/>
      <c r="AG237" s="110" t="n"/>
      <c r="AH237" s="110" t="n"/>
      <c r="AI237" s="110" t="n"/>
      <c r="AJ237" s="110" t="n"/>
      <c r="AK237" s="110" t="n"/>
      <c r="AL237" s="110" t="n"/>
      <c r="AM237" s="110" t="n"/>
      <c r="AN237" s="110" t="n"/>
      <c r="AO237" s="110" t="n"/>
      <c r="AP237" s="110" t="n"/>
      <c r="AQ237" s="110" t="n"/>
      <c r="AR237" s="110" t="n"/>
      <c r="AS237" s="110" t="n"/>
      <c r="AT237" s="110" t="n"/>
      <c r="AU237" s="110" t="n"/>
      <c r="AV237" s="110" t="n"/>
      <c r="AW237" s="48" t="n"/>
      <c r="AX237" s="47" t="n"/>
    </row>
    <row r="238">
      <c r="A238" s="47" t="n"/>
      <c r="B238" s="199" t="inlineStr">
        <is>
          <t>5) Impacto sócio-econômico:</t>
        </is>
      </c>
      <c r="AG238" s="71" t="n"/>
      <c r="AH238" s="71" t="n"/>
      <c r="AI238" s="71" t="n"/>
      <c r="AJ238" s="71" t="n"/>
      <c r="AK238" s="71" t="n"/>
      <c r="AL238" s="71" t="n"/>
      <c r="AM238" s="71" t="n"/>
      <c r="AN238" s="71" t="n"/>
      <c r="AO238" s="71" t="n"/>
      <c r="AP238" s="71" t="n"/>
      <c r="AQ238" s="71" t="n"/>
      <c r="AR238" s="71" t="n"/>
      <c r="AS238" s="71" t="n"/>
      <c r="AT238" s="71" t="n"/>
      <c r="AU238" s="71" t="n"/>
      <c r="AV238" s="71" t="n"/>
      <c r="AW238" s="48" t="n"/>
      <c r="AX238" s="47" t="n"/>
    </row>
    <row r="239" ht="3" customHeight="1">
      <c r="A239" s="47" t="n"/>
      <c r="B239" s="109" t="n"/>
      <c r="C239" s="110" t="n"/>
      <c r="D239" s="110" t="n"/>
      <c r="E239" s="110" t="n"/>
      <c r="F239" s="110" t="n"/>
      <c r="G239" s="110" t="n"/>
      <c r="H239" s="110" t="n"/>
      <c r="I239" s="110" t="n"/>
      <c r="J239" s="110" t="n"/>
      <c r="K239" s="110" t="n"/>
      <c r="L239" s="110" t="n"/>
      <c r="M239" s="110" t="n"/>
      <c r="N239" s="110" t="n"/>
      <c r="O239" s="110" t="n"/>
      <c r="P239" s="110" t="n"/>
      <c r="Q239" s="110" t="n"/>
      <c r="R239" s="110" t="n"/>
      <c r="S239" s="110" t="n"/>
      <c r="T239" s="110" t="n"/>
      <c r="U239" s="110" t="n"/>
      <c r="V239" s="110" t="n"/>
      <c r="W239" s="110" t="n"/>
      <c r="X239" s="110" t="n"/>
      <c r="Y239" s="110" t="n"/>
      <c r="Z239" s="110" t="n"/>
      <c r="AA239" s="110" t="n"/>
      <c r="AB239" s="110" t="n"/>
      <c r="AC239" s="110" t="n"/>
      <c r="AD239" s="110" t="n"/>
      <c r="AE239" s="110" t="n"/>
      <c r="AF239" s="110" t="n"/>
      <c r="AG239" s="110" t="n"/>
      <c r="AH239" s="110" t="n"/>
      <c r="AI239" s="110" t="n"/>
      <c r="AJ239" s="110" t="n"/>
      <c r="AK239" s="110" t="n"/>
      <c r="AL239" s="110" t="n"/>
      <c r="AM239" s="110" t="n"/>
      <c r="AN239" s="110" t="n"/>
      <c r="AO239" s="110" t="n"/>
      <c r="AP239" s="110" t="n"/>
      <c r="AQ239" s="110" t="n"/>
      <c r="AR239" s="110" t="n"/>
      <c r="AS239" s="110" t="n"/>
      <c r="AT239" s="110" t="n"/>
      <c r="AU239" s="110" t="n"/>
      <c r="AV239" s="110" t="n"/>
      <c r="AW239" s="48" t="n"/>
      <c r="AX239" s="47" t="n"/>
    </row>
    <row r="240" ht="35.1" customHeight="1">
      <c r="A240" s="47" t="n"/>
      <c r="B240" s="109" t="n"/>
      <c r="C240" s="293" t="n"/>
      <c r="D240" s="291" t="n"/>
      <c r="E240" s="291" t="n"/>
      <c r="F240" s="291" t="n"/>
      <c r="G240" s="291" t="n"/>
      <c r="H240" s="291" t="n"/>
      <c r="I240" s="291" t="n"/>
      <c r="J240" s="291" t="n"/>
      <c r="K240" s="291" t="n"/>
      <c r="L240" s="291" t="n"/>
      <c r="M240" s="291" t="n"/>
      <c r="N240" s="291" t="n"/>
      <c r="O240" s="291" t="n"/>
      <c r="P240" s="291" t="n"/>
      <c r="Q240" s="291" t="n"/>
      <c r="R240" s="291" t="n"/>
      <c r="S240" s="291" t="n"/>
      <c r="T240" s="291" t="n"/>
      <c r="U240" s="291" t="n"/>
      <c r="V240" s="291" t="n"/>
      <c r="W240" s="291" t="n"/>
      <c r="X240" s="291" t="n"/>
      <c r="Y240" s="291" t="n"/>
      <c r="Z240" s="291" t="n"/>
      <c r="AA240" s="291" t="n"/>
      <c r="AB240" s="291" t="n"/>
      <c r="AC240" s="291" t="n"/>
      <c r="AD240" s="291" t="n"/>
      <c r="AE240" s="291" t="n"/>
      <c r="AF240" s="291" t="n"/>
      <c r="AG240" s="291" t="n"/>
      <c r="AH240" s="291" t="n"/>
      <c r="AI240" s="291" t="n"/>
      <c r="AJ240" s="291" t="n"/>
      <c r="AK240" s="291" t="n"/>
      <c r="AL240" s="291" t="n"/>
      <c r="AM240" s="291" t="n"/>
      <c r="AN240" s="291" t="n"/>
      <c r="AO240" s="291" t="n"/>
      <c r="AP240" s="291" t="n"/>
      <c r="AQ240" s="291" t="n"/>
      <c r="AR240" s="291" t="n"/>
      <c r="AS240" s="291" t="n"/>
      <c r="AT240" s="291" t="n"/>
      <c r="AU240" s="292" t="n"/>
      <c r="AV240" s="110" t="n"/>
      <c r="AW240" s="48" t="n"/>
      <c r="AX240" s="47" t="n"/>
    </row>
    <row r="241" ht="3" customHeight="1">
      <c r="A241" s="47" t="n"/>
      <c r="B241" s="109" t="n"/>
      <c r="C241" s="110" t="n"/>
      <c r="D241" s="110" t="n"/>
      <c r="E241" s="110" t="n"/>
      <c r="F241" s="110" t="n"/>
      <c r="G241" s="110" t="n"/>
      <c r="H241" s="110" t="n"/>
      <c r="I241" s="110" t="n"/>
      <c r="J241" s="110" t="n"/>
      <c r="K241" s="110" t="n"/>
      <c r="L241" s="110" t="n"/>
      <c r="M241" s="110" t="n"/>
      <c r="N241" s="110" t="n"/>
      <c r="O241" s="110" t="n"/>
      <c r="P241" s="110" t="n"/>
      <c r="Q241" s="110" t="n"/>
      <c r="R241" s="110" t="n"/>
      <c r="S241" s="110" t="n"/>
      <c r="T241" s="110" t="n"/>
      <c r="U241" s="110" t="n"/>
      <c r="V241" s="110" t="n"/>
      <c r="W241" s="110" t="n"/>
      <c r="X241" s="110" t="n"/>
      <c r="Y241" s="110" t="n"/>
      <c r="Z241" s="110" t="n"/>
      <c r="AA241" s="110" t="n"/>
      <c r="AB241" s="110" t="n"/>
      <c r="AC241" s="110" t="n"/>
      <c r="AD241" s="110" t="n"/>
      <c r="AE241" s="110" t="n"/>
      <c r="AF241" s="110" t="n"/>
      <c r="AG241" s="110" t="n"/>
      <c r="AH241" s="110" t="n"/>
      <c r="AI241" s="110" t="n"/>
      <c r="AJ241" s="110" t="n"/>
      <c r="AK241" s="110" t="n"/>
      <c r="AL241" s="110" t="n"/>
      <c r="AM241" s="110" t="n"/>
      <c r="AN241" s="110" t="n"/>
      <c r="AO241" s="110" t="n"/>
      <c r="AP241" s="110" t="n"/>
      <c r="AQ241" s="110" t="n"/>
      <c r="AR241" s="110" t="n"/>
      <c r="AS241" s="110" t="n"/>
      <c r="AT241" s="110" t="n"/>
      <c r="AU241" s="110" t="n"/>
      <c r="AV241" s="110" t="n"/>
      <c r="AW241" s="48" t="n"/>
      <c r="AX241" s="47" t="n"/>
    </row>
    <row r="242">
      <c r="B242" s="11" t="n"/>
      <c r="C242" s="1" t="n"/>
      <c r="D242" s="1" t="n"/>
      <c r="E242" s="1" t="n"/>
      <c r="F242" s="1" t="n"/>
      <c r="G242" s="1" t="n"/>
      <c r="H242" s="1" t="n"/>
      <c r="I242" s="1" t="n"/>
      <c r="J242" s="1" t="n"/>
      <c r="K242" s="1" t="n"/>
      <c r="L242" s="1" t="n"/>
      <c r="M242" s="1" t="n"/>
      <c r="N242" s="1" t="n"/>
      <c r="O242" s="1" t="n"/>
      <c r="P242" s="1" t="n"/>
      <c r="Q242" s="1" t="n"/>
      <c r="R242" s="1" t="n"/>
      <c r="S242" s="1" t="n"/>
      <c r="T242" s="1" t="n"/>
      <c r="U242" s="1" t="n"/>
      <c r="V242" s="1" t="n"/>
      <c r="W242" s="1" t="n"/>
      <c r="X242" s="1" t="n"/>
      <c r="Y242" s="1" t="n"/>
      <c r="Z242" s="1" t="n"/>
      <c r="AA242" s="1" t="n"/>
      <c r="AB242" s="1" t="n"/>
      <c r="AC242" s="1" t="n"/>
      <c r="AD242" s="1" t="n"/>
      <c r="AE242" s="1" t="n"/>
      <c r="AF242" s="1" t="n"/>
      <c r="AG242" s="1" t="n"/>
      <c r="AH242" s="1" t="n"/>
      <c r="AI242" s="1" t="n"/>
      <c r="AJ242" s="1" t="n"/>
      <c r="AK242" s="1" t="n"/>
      <c r="AL242" s="1" t="n"/>
      <c r="AM242" s="1" t="n"/>
      <c r="AN242" s="1" t="n"/>
      <c r="AO242" s="1" t="n"/>
      <c r="AP242" s="1" t="n"/>
      <c r="AQ242" s="1" t="n"/>
      <c r="AR242" s="1" t="n"/>
      <c r="AS242" s="1" t="n"/>
      <c r="AT242" s="1" t="n"/>
      <c r="AU242" s="1" t="n"/>
      <c r="AV242" s="1" t="n"/>
      <c r="AW242" s="12" t="n"/>
    </row>
    <row r="243" ht="3" customHeight="1"/>
    <row r="244" ht="3" customHeight="1"/>
    <row r="245">
      <c r="B245" s="192" t="inlineStr">
        <is>
          <t>Declaração</t>
        </is>
      </c>
      <c r="C245" s="32" t="n"/>
      <c r="D245" s="32" t="n"/>
      <c r="E245" s="32" t="n"/>
      <c r="F245" s="32" t="n"/>
      <c r="G245" s="32" t="n"/>
      <c r="H245" s="32" t="n"/>
      <c r="I245" s="32" t="n"/>
      <c r="J245" s="32" t="n"/>
      <c r="K245" s="32" t="n"/>
      <c r="L245" s="32" t="n"/>
      <c r="M245" s="32" t="n"/>
      <c r="N245" s="32" t="n"/>
      <c r="O245" s="32" t="n"/>
      <c r="P245" s="32" t="n"/>
      <c r="Q245" s="32" t="n"/>
      <c r="R245" s="32" t="n"/>
      <c r="S245" s="32" t="n"/>
      <c r="T245" s="32" t="n"/>
      <c r="U245" s="32" t="n"/>
      <c r="V245" s="32" t="n"/>
      <c r="W245" s="32" t="n"/>
      <c r="X245" s="32" t="n"/>
      <c r="Y245" s="32" t="n"/>
      <c r="Z245" s="32" t="n"/>
      <c r="AA245" s="32" t="n"/>
      <c r="AB245" s="32" t="n"/>
      <c r="AC245" s="32" t="n"/>
      <c r="AD245" s="32" t="n"/>
      <c r="AE245" s="32" t="n"/>
      <c r="AF245" s="32" t="n"/>
      <c r="AG245" s="32" t="n"/>
      <c r="AH245" s="32" t="n"/>
      <c r="AI245" s="32" t="n"/>
      <c r="AJ245" s="32" t="n"/>
      <c r="AK245" s="32" t="n"/>
      <c r="AL245" s="32" t="n"/>
      <c r="AM245" s="32" t="n"/>
      <c r="AN245" s="32" t="n"/>
      <c r="AO245" s="32" t="n"/>
      <c r="AP245" s="32" t="n"/>
      <c r="AQ245" s="32" t="n"/>
      <c r="AR245" s="32" t="n"/>
      <c r="AS245" s="32" t="n"/>
      <c r="AT245" s="32" t="n"/>
      <c r="AU245" s="32" t="n"/>
      <c r="AV245" s="32" t="n"/>
      <c r="AW245" s="276" t="n"/>
    </row>
    <row r="246" ht="3" customHeight="1">
      <c r="B246" s="10" t="n"/>
      <c r="AW246" s="8" t="n"/>
    </row>
    <row r="247" ht="3" customHeight="1">
      <c r="B247" s="10" t="n"/>
      <c r="AW247" s="8" t="n"/>
    </row>
    <row r="248" ht="78" customHeight="1">
      <c r="B248" s="10" t="n"/>
      <c r="D248" s="112" t="inlineStr">
        <is>
          <t>Declaro, para fins de direito, sob as penas da lei e em atendimento à Resolução Normativa n° 696, de 15 de dezembro de 2015 , que as informações prestadas neste sistema são verdadeiras, autênticas e condizentes com a realidade da barragem e/ou do dique da central geradora em referência.
Nada mais a declarar, e ciente das responsabilidades pelas declarações prestadas, submeto este formulário.
Estou ciente que a falsidade dos dados configura crime previsto no Código Penal Brasileiro e passível de apuração na forma da Lei.</t>
        </is>
      </c>
      <c r="AW248" s="8" t="n"/>
    </row>
    <row r="249" ht="3" customHeight="1">
      <c r="B249" s="10" t="n"/>
      <c r="AW249" s="8" t="n"/>
    </row>
    <row r="250" ht="3" customHeight="1">
      <c r="B250" s="10"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c r="AA250" s="5" t="n"/>
      <c r="AB250" s="5" t="n"/>
      <c r="AC250" s="5" t="n"/>
      <c r="AD250" s="5" t="n"/>
      <c r="AE250" s="5" t="n"/>
      <c r="AF250" s="5" t="n"/>
      <c r="AG250" s="5" t="n"/>
      <c r="AH250" s="5" t="n"/>
      <c r="AI250" s="5" t="n"/>
      <c r="AJ250" s="5" t="n"/>
      <c r="AK250" s="5" t="n"/>
      <c r="AL250" s="5" t="n"/>
      <c r="AM250" s="5" t="n"/>
      <c r="AN250" s="5" t="n"/>
      <c r="AO250" s="5" t="n"/>
      <c r="AP250" s="5" t="n"/>
      <c r="AQ250" s="5" t="n"/>
      <c r="AR250" s="5" t="n"/>
      <c r="AS250" s="5" t="n"/>
      <c r="AT250" s="5" t="n"/>
      <c r="AU250" s="5" t="n"/>
      <c r="AV250" s="5" t="n"/>
      <c r="AW250" s="8" t="n"/>
    </row>
    <row r="251">
      <c r="B251" s="35" t="inlineStr">
        <is>
          <t xml:space="preserve">    Local e data*:</t>
        </is>
      </c>
      <c r="C251" s="36" t="n"/>
      <c r="D251" s="36" t="n"/>
      <c r="E251" s="36" t="n"/>
      <c r="F251" s="36" t="n"/>
      <c r="G251" s="36" t="n"/>
      <c r="H251" s="36" t="n"/>
      <c r="I251" s="36" t="n"/>
      <c r="J251" s="36" t="n"/>
      <c r="K251" s="36" t="n"/>
      <c r="L251" s="36" t="n"/>
      <c r="M251" s="36" t="n"/>
      <c r="N251" s="36" t="n"/>
      <c r="O251" s="36" t="n"/>
      <c r="P251" s="36" t="n"/>
      <c r="Q251" s="36" t="n"/>
      <c r="R251" s="36" t="n"/>
      <c r="S251" s="36" t="n"/>
      <c r="T251" s="36" t="n"/>
      <c r="V251" s="36" t="inlineStr">
        <is>
          <t>Assinatura do Cliente/Responsável Legal:</t>
        </is>
      </c>
      <c r="W251" s="36" t="n"/>
      <c r="X251" s="36" t="n"/>
      <c r="Y251" s="36" t="n"/>
      <c r="Z251" s="36" t="n"/>
      <c r="AA251" s="36" t="n"/>
      <c r="AB251" s="36" t="n"/>
      <c r="AC251" s="36" t="n"/>
      <c r="AD251" s="36" t="n"/>
      <c r="AE251" s="36" t="n"/>
      <c r="AF251" s="36" t="n"/>
      <c r="AG251" s="36" t="n"/>
      <c r="AH251" s="36" t="n"/>
      <c r="AI251" s="36" t="n"/>
      <c r="AJ251" s="36" t="n"/>
      <c r="AK251" s="36" t="n"/>
      <c r="AL251" s="36" t="n"/>
      <c r="AM251" s="36" t="n"/>
      <c r="AN251" s="36" t="n"/>
      <c r="AO251" s="36" t="n"/>
      <c r="AP251" s="36" t="n"/>
      <c r="AQ251" s="36" t="n"/>
      <c r="AR251" s="36" t="n"/>
      <c r="AS251" s="36" t="n"/>
      <c r="AT251" s="36" t="n"/>
      <c r="AU251" s="36" t="n"/>
      <c r="AV251" s="36" t="n"/>
      <c r="AW251" s="8" t="n"/>
    </row>
    <row r="252" ht="3" customHeight="1" thickBot="1">
      <c r="B252" s="35" t="n"/>
      <c r="C252" s="36" t="n"/>
      <c r="D252" s="36" t="n"/>
      <c r="E252" s="36" t="n"/>
      <c r="F252" s="36" t="n"/>
      <c r="G252" s="36" t="n"/>
      <c r="H252" s="36" t="n"/>
      <c r="I252" s="36" t="n"/>
      <c r="J252" s="36" t="n"/>
      <c r="K252" s="36" t="n"/>
      <c r="L252" s="36" t="n"/>
      <c r="M252" s="36" t="n"/>
      <c r="N252" s="36" t="n"/>
      <c r="O252" s="36" t="n"/>
      <c r="P252" s="36" t="n"/>
      <c r="Q252" s="36" t="n"/>
      <c r="R252" s="36" t="n"/>
      <c r="S252" s="36" t="n"/>
      <c r="T252" s="36" t="n"/>
      <c r="V252" s="36" t="n"/>
      <c r="W252" s="36" t="n"/>
      <c r="X252" s="36" t="n"/>
      <c r="Y252" s="36" t="n"/>
      <c r="Z252" s="36" t="n"/>
      <c r="AA252" s="36" t="n"/>
      <c r="AB252" s="36" t="n"/>
      <c r="AC252" s="36" t="n"/>
      <c r="AD252" s="36" t="n"/>
      <c r="AE252" s="36" t="n"/>
      <c r="AF252" s="36" t="n"/>
      <c r="AG252" s="36" t="n"/>
      <c r="AH252" s="36" t="n"/>
      <c r="AI252" s="36" t="n"/>
      <c r="AJ252" s="36" t="n"/>
      <c r="AK252" s="36" t="n"/>
      <c r="AL252" s="36" t="n"/>
      <c r="AM252" s="36" t="n"/>
      <c r="AN252" s="36" t="n"/>
      <c r="AO252" s="36" t="n"/>
      <c r="AP252" s="36" t="n"/>
      <c r="AQ252" s="36" t="n"/>
      <c r="AR252" s="36" t="n"/>
      <c r="AS252" s="36" t="n"/>
      <c r="AT252" s="36" t="n"/>
      <c r="AU252" s="36" t="n"/>
      <c r="AV252" s="36" t="n"/>
      <c r="AW252" s="8" t="n"/>
    </row>
    <row r="253" ht="21" customHeight="1">
      <c r="B253" s="35" t="n"/>
      <c r="C253" s="240" t="n"/>
      <c r="D253" s="241" t="n"/>
      <c r="E253" s="241" t="n"/>
      <c r="F253" s="241" t="n"/>
      <c r="G253" s="241" t="n"/>
      <c r="H253" s="241" t="n"/>
      <c r="I253" s="241" t="n"/>
      <c r="J253" s="241" t="n"/>
      <c r="K253" s="241" t="n"/>
      <c r="L253" s="241" t="n"/>
      <c r="M253" s="241" t="n"/>
      <c r="N253" s="241" t="n"/>
      <c r="O253" s="241" t="n"/>
      <c r="P253" s="241" t="n"/>
      <c r="Q253" s="241" t="n"/>
      <c r="R253" s="241" t="n"/>
      <c r="S253" s="241" t="n"/>
      <c r="T253" s="242" t="n"/>
      <c r="V253" s="210" t="n"/>
      <c r="W253" s="1" t="n"/>
      <c r="X253" s="1" t="n"/>
      <c r="Y253" s="1" t="n"/>
      <c r="Z253" s="1" t="n"/>
      <c r="AA253" s="1" t="n"/>
      <c r="AB253" s="1" t="n"/>
      <c r="AC253" s="1" t="n"/>
      <c r="AD253" s="1" t="n"/>
      <c r="AE253" s="1" t="n"/>
      <c r="AF253" s="1" t="n"/>
      <c r="AG253" s="1" t="n"/>
      <c r="AH253" s="1" t="n"/>
      <c r="AI253" s="1" t="n"/>
      <c r="AJ253" s="1" t="n"/>
      <c r="AK253" s="1" t="n"/>
      <c r="AL253" s="1" t="n"/>
      <c r="AM253" s="1" t="n"/>
      <c r="AN253" s="1" t="n"/>
      <c r="AO253" s="1" t="n"/>
      <c r="AP253" s="1" t="n"/>
      <c r="AQ253" s="1" t="n"/>
      <c r="AR253" s="1" t="n"/>
      <c r="AS253" s="1" t="n"/>
      <c r="AT253" s="1" t="n"/>
      <c r="AU253" s="1" t="n"/>
      <c r="AV253" s="1" t="n"/>
      <c r="AW253" s="8" t="n"/>
    </row>
    <row r="254">
      <c r="B254" s="11" t="n"/>
      <c r="C254" s="1" t="n"/>
      <c r="D254" s="1" t="n"/>
      <c r="E254" s="1" t="n"/>
      <c r="F254" s="1" t="n"/>
      <c r="G254" s="1" t="n"/>
      <c r="H254" s="1" t="n"/>
      <c r="I254" s="1" t="n"/>
      <c r="J254" s="1" t="n"/>
      <c r="K254" s="1" t="n"/>
      <c r="L254" s="1" t="n"/>
      <c r="M254" s="1" t="n"/>
      <c r="N254" s="1" t="n"/>
      <c r="O254" s="1" t="n"/>
      <c r="P254" s="1" t="n"/>
      <c r="Q254" s="1" t="n"/>
      <c r="R254" s="1" t="n"/>
      <c r="S254" s="1" t="n"/>
      <c r="T254" s="1" t="n"/>
      <c r="U254" s="1" t="n"/>
      <c r="V254" s="1" t="n"/>
      <c r="W254" s="1" t="n"/>
      <c r="X254" s="1" t="n"/>
      <c r="Y254" s="1" t="n"/>
      <c r="Z254" s="1" t="n"/>
      <c r="AA254" s="1" t="n"/>
      <c r="AB254" s="1" t="n"/>
      <c r="AC254" s="1" t="n"/>
      <c r="AD254" s="1" t="n"/>
      <c r="AE254" s="1" t="n"/>
      <c r="AF254" s="1" t="n"/>
      <c r="AG254" s="1" t="n"/>
      <c r="AH254" s="1" t="n"/>
      <c r="AI254" s="1" t="n"/>
      <c r="AJ254" s="1" t="n"/>
      <c r="AK254" s="1" t="n"/>
      <c r="AL254" s="1" t="n"/>
      <c r="AM254" s="1" t="n"/>
      <c r="AN254" s="1" t="n"/>
      <c r="AO254" s="1" t="n"/>
      <c r="AP254" s="1" t="n"/>
      <c r="AQ254" s="1" t="n"/>
      <c r="AR254" s="1" t="n"/>
      <c r="AS254" s="1" t="n"/>
      <c r="AT254" s="1" t="n"/>
      <c r="AU254" s="1" t="n"/>
      <c r="AV254" s="1" t="n"/>
      <c r="AW254" s="12" t="n"/>
    </row>
  </sheetData>
  <mergeCells count="180">
    <mergeCell ref="P106:AU106"/>
    <mergeCell ref="O196:AV196"/>
    <mergeCell ref="E181:AV182"/>
    <mergeCell ref="L84:AD84"/>
    <mergeCell ref="R123:V123"/>
    <mergeCell ref="L52:O52"/>
    <mergeCell ref="O198:AV198"/>
    <mergeCell ref="AO39:AT39"/>
    <mergeCell ref="B86:AW86"/>
    <mergeCell ref="B75:AV75"/>
    <mergeCell ref="Y22:AV22"/>
    <mergeCell ref="AN20:AO20"/>
    <mergeCell ref="AH49:AJ49"/>
    <mergeCell ref="X34:Y34"/>
    <mergeCell ref="C236:AU236"/>
    <mergeCell ref="G205:AV205"/>
    <mergeCell ref="AT49:AV49"/>
    <mergeCell ref="P20:S20"/>
    <mergeCell ref="C232:AU232"/>
    <mergeCell ref="C253:T253"/>
    <mergeCell ref="Q194:AV194"/>
    <mergeCell ref="V22:X22"/>
    <mergeCell ref="AK34:AL34"/>
    <mergeCell ref="R54:S54"/>
    <mergeCell ref="E20:N20"/>
    <mergeCell ref="B219:AW220"/>
    <mergeCell ref="B73:AV73"/>
    <mergeCell ref="B87:AV87"/>
    <mergeCell ref="Y12:AF12"/>
    <mergeCell ref="B10:AV10"/>
    <mergeCell ref="N118:R118"/>
    <mergeCell ref="AB174:AW174"/>
    <mergeCell ref="B217:AV217"/>
    <mergeCell ref="T27:U27"/>
    <mergeCell ref="H45:T45"/>
    <mergeCell ref="AJ127:AN127"/>
    <mergeCell ref="H116:R116"/>
    <mergeCell ref="B121:AW121"/>
    <mergeCell ref="AU39:AV39"/>
    <mergeCell ref="AM41:AT41"/>
    <mergeCell ref="E187:AV189"/>
    <mergeCell ref="AQ20:AR20"/>
    <mergeCell ref="AB82:AT82"/>
    <mergeCell ref="B173:AA173"/>
    <mergeCell ref="B223:AN223"/>
    <mergeCell ref="D248:AS248"/>
    <mergeCell ref="K114:R114"/>
    <mergeCell ref="E214:AS216"/>
    <mergeCell ref="AP34:AR34"/>
    <mergeCell ref="U139:AB139"/>
    <mergeCell ref="B170:AW170"/>
    <mergeCell ref="B57:AW57"/>
    <mergeCell ref="K16:Q16"/>
    <mergeCell ref="AP36:AR36"/>
    <mergeCell ref="C90:AU90"/>
    <mergeCell ref="P104:V104"/>
    <mergeCell ref="AS20:AV20"/>
    <mergeCell ref="I12:M12"/>
    <mergeCell ref="O127:S127"/>
    <mergeCell ref="B231:AG231"/>
    <mergeCell ref="T135:AA135"/>
    <mergeCell ref="AS84:AV84"/>
    <mergeCell ref="B67:AV67"/>
    <mergeCell ref="B61:AV61"/>
    <mergeCell ref="Y114:AK114"/>
    <mergeCell ref="P96:V96"/>
    <mergeCell ref="V208:AV208"/>
    <mergeCell ref="AU41:AV41"/>
    <mergeCell ref="F22:J22"/>
    <mergeCell ref="C240:AU240"/>
    <mergeCell ref="AF34:AH34"/>
    <mergeCell ref="Y29:AE29"/>
    <mergeCell ref="B234:AG234"/>
    <mergeCell ref="B69:AV69"/>
    <mergeCell ref="B142:AW142"/>
    <mergeCell ref="B78:AV78"/>
    <mergeCell ref="E16:F16"/>
    <mergeCell ref="B34:F36"/>
    <mergeCell ref="AE52:AT52"/>
    <mergeCell ref="Y200:AV200"/>
    <mergeCell ref="V210:AV210"/>
    <mergeCell ref="AT80:AV80"/>
    <mergeCell ref="P102:AU102"/>
    <mergeCell ref="AK36:AL36"/>
    <mergeCell ref="AL114:AS114"/>
    <mergeCell ref="AM36:AN36"/>
    <mergeCell ref="X27:AB27"/>
    <mergeCell ref="O200:T200"/>
    <mergeCell ref="C225:AU225"/>
    <mergeCell ref="B164:AV164"/>
    <mergeCell ref="P129:W129"/>
    <mergeCell ref="H47:Z47"/>
    <mergeCell ref="B196:N198"/>
    <mergeCell ref="AS36:AU36"/>
    <mergeCell ref="X52:AB52"/>
    <mergeCell ref="B176:AW176"/>
    <mergeCell ref="AK20:AM20"/>
    <mergeCell ref="B111:AW111"/>
    <mergeCell ref="G18:AD18"/>
    <mergeCell ref="P131:W131"/>
    <mergeCell ref="U54:AV54"/>
    <mergeCell ref="AC34:AE34"/>
    <mergeCell ref="P92:V92"/>
    <mergeCell ref="B25:AV25"/>
    <mergeCell ref="AM34:AN34"/>
    <mergeCell ref="B156:AV156"/>
    <mergeCell ref="S36:U36"/>
    <mergeCell ref="AG27:AK27"/>
    <mergeCell ref="R133:Y133"/>
    <mergeCell ref="AC16:AI16"/>
    <mergeCell ref="H82:Z82"/>
    <mergeCell ref="P94:V94"/>
    <mergeCell ref="T20:AI20"/>
    <mergeCell ref="F200:J200"/>
    <mergeCell ref="B146:AV147"/>
    <mergeCell ref="G207:AV207"/>
    <mergeCell ref="V27:W27"/>
    <mergeCell ref="N14:AV14"/>
    <mergeCell ref="AF36:AH36"/>
    <mergeCell ref="B59:AU59"/>
    <mergeCell ref="B238:AF238"/>
    <mergeCell ref="AG12:AK12"/>
    <mergeCell ref="AE84:AR84"/>
    <mergeCell ref="B110:AW110"/>
    <mergeCell ref="Z34:AA34"/>
    <mergeCell ref="AL27:AN27"/>
    <mergeCell ref="T34:U34"/>
    <mergeCell ref="C229:AU229"/>
    <mergeCell ref="B227:AK227"/>
    <mergeCell ref="L80:S80"/>
    <mergeCell ref="L5:AV5"/>
    <mergeCell ref="P98:V98"/>
    <mergeCell ref="X36:Y36"/>
    <mergeCell ref="B158:AV158"/>
    <mergeCell ref="Z36:AA36"/>
    <mergeCell ref="P108:AU108"/>
    <mergeCell ref="P29:Q29"/>
    <mergeCell ref="AR18:AV18"/>
    <mergeCell ref="AG29:AN29"/>
    <mergeCell ref="O22:T22"/>
    <mergeCell ref="AB45:AF45"/>
    <mergeCell ref="AL18:AQ18"/>
    <mergeCell ref="B151:AV152"/>
    <mergeCell ref="B144:AV144"/>
    <mergeCell ref="T137:AA137"/>
    <mergeCell ref="P100:AU100"/>
    <mergeCell ref="AB47:AF47"/>
    <mergeCell ref="AL116:AM116"/>
    <mergeCell ref="R29:U29"/>
    <mergeCell ref="AI18:AK18"/>
    <mergeCell ref="B71:AV71"/>
    <mergeCell ref="B7:AW8"/>
    <mergeCell ref="AH31:AI31"/>
    <mergeCell ref="I41:AH41"/>
    <mergeCell ref="B245:AW245"/>
    <mergeCell ref="AH45:AJ45"/>
    <mergeCell ref="AS34:AU34"/>
    <mergeCell ref="AC27:AE27"/>
    <mergeCell ref="E178:AV179"/>
    <mergeCell ref="L2:AS4"/>
    <mergeCell ref="AC36:AE36"/>
    <mergeCell ref="AE18:AH18"/>
    <mergeCell ref="R125:V125"/>
    <mergeCell ref="B192:AW192"/>
    <mergeCell ref="B172:AA172"/>
    <mergeCell ref="E184:AV185"/>
    <mergeCell ref="AO45:AV47"/>
    <mergeCell ref="AH47:AJ47"/>
    <mergeCell ref="B162:AV162"/>
    <mergeCell ref="G203:AV203"/>
    <mergeCell ref="B174:AA174"/>
    <mergeCell ref="V200:X200"/>
    <mergeCell ref="C210:T210"/>
    <mergeCell ref="H49:Z49"/>
    <mergeCell ref="T80:Z80"/>
    <mergeCell ref="B45:G49"/>
    <mergeCell ref="B221:AW221"/>
    <mergeCell ref="V253:AV253"/>
    <mergeCell ref="I39:AN39"/>
    <mergeCell ref="AB49:AF49"/>
  </mergeCells>
  <conditionalFormatting sqref="A34:A36">
    <cfRule type="expression" priority="34" dxfId="46">
      <formula>$E$16="B"</formula>
    </cfRule>
  </conditionalFormatting>
  <conditionalFormatting sqref="A36">
    <cfRule type="expression" priority="66" dxfId="46">
      <formula>Grupo="B"</formula>
    </cfRule>
  </conditionalFormatting>
  <conditionalFormatting sqref="A90:A102 A105 A107:A109">
    <cfRule type="expression" priority="32" dxfId="46">
      <formula>$L$80=""</formula>
    </cfRule>
  </conditionalFormatting>
  <conditionalFormatting sqref="A214:XFD255">
    <cfRule type="expression" priority="7" dxfId="2">
      <formula>$L$80&lt;&gt;"Hidráulica"</formula>
    </cfRule>
  </conditionalFormatting>
  <conditionalFormatting sqref="B90:AU109">
    <cfRule type="expression" priority="9" dxfId="2">
      <formula>$L$80=""</formula>
    </cfRule>
  </conditionalFormatting>
  <conditionalFormatting sqref="B34:AV36">
    <cfRule type="expression" priority="14" dxfId="43">
      <formula>$E$16="B"</formula>
    </cfRule>
  </conditionalFormatting>
  <conditionalFormatting sqref="B7:AW8">
    <cfRule type="cellIs" priority="74" operator="notEqual" dxfId="41">
      <formula>""</formula>
    </cfRule>
  </conditionalFormatting>
  <conditionalFormatting sqref="B219:AW220">
    <cfRule type="cellIs" priority="8" operator="notEqual" dxfId="41">
      <formula>""</formula>
    </cfRule>
  </conditionalFormatting>
  <conditionalFormatting sqref="C125:AR139">
    <cfRule type="expression" priority="4" dxfId="40">
      <formula>$R$123&lt;&gt;"Sim"</formula>
    </cfRule>
  </conditionalFormatting>
  <conditionalFormatting sqref="C90:AU90">
    <cfRule type="expression" priority="64" dxfId="15">
      <formula>$C$90=""</formula>
    </cfRule>
  </conditionalFormatting>
  <conditionalFormatting sqref="M127:AP127">
    <cfRule type="expression" priority="3" dxfId="2">
      <formula>$R$125&lt;&gt;"Sim"</formula>
    </cfRule>
  </conditionalFormatting>
  <conditionalFormatting sqref="P29:Q29">
    <cfRule type="expression" priority="24" dxfId="37">
      <formula>$E$16="A"</formula>
    </cfRule>
  </conditionalFormatting>
  <conditionalFormatting sqref="P106:AU108">
    <cfRule type="expression" priority="33" dxfId="2">
      <formula>OR($L$80="Biomassa",$L$80="Cogeração Qualificada",$L$80="Eólica")</formula>
    </cfRule>
  </conditionalFormatting>
  <conditionalFormatting sqref="P107:AU108">
    <cfRule type="expression" priority="10" dxfId="2">
      <formula>$L$80="Hidráulica"</formula>
    </cfRule>
  </conditionalFormatting>
  <conditionalFormatting sqref="R54:S54">
    <cfRule type="expression" priority="78" dxfId="6">
      <formula>OR($I$39="",$I$39="Ligação de Nova Unidade Consumidora COM Geração Distribuída")</formula>
    </cfRule>
  </conditionalFormatting>
  <conditionalFormatting sqref="R29:U29">
    <cfRule type="expression" priority="23" dxfId="33">
      <formula>OR($E$16="B",$E$16="")</formula>
    </cfRule>
  </conditionalFormatting>
  <conditionalFormatting sqref="T80:Z80">
    <cfRule type="expression" priority="84" dxfId="29">
      <formula>$L$80&lt;&gt;"Outra (especificar)"</formula>
    </cfRule>
  </conditionalFormatting>
  <conditionalFormatting sqref="U54:AV54">
    <cfRule type="expression" priority="26" dxfId="1">
      <formula>$U$54="&lt;-- Para SE Nº 1 não pode haver mudança de local do Padrão de Entrada. Altere..."</formula>
    </cfRule>
  </conditionalFormatting>
  <conditionalFormatting sqref="X34:AH34">
    <cfRule type="expression" priority="22" dxfId="2">
      <formula>AND(OR($T$34="Nº 2",$T$34="Nº 4"),$S$36=1)</formula>
    </cfRule>
  </conditionalFormatting>
  <conditionalFormatting sqref="X34:AU36">
    <cfRule type="expression" priority="35" dxfId="2">
      <formula>OR($T$34="Nº 1",$T$34="Nº 5",$T$34="Nº 8")</formula>
    </cfRule>
    <cfRule type="expression" priority="17" dxfId="2">
      <formula>$S$36=""</formula>
    </cfRule>
  </conditionalFormatting>
  <conditionalFormatting sqref="AB47:AF47">
    <cfRule type="expression" priority="12" dxfId="2">
      <formula>$H$47=""</formula>
    </cfRule>
  </conditionalFormatting>
  <conditionalFormatting sqref="AB49:AF49 AH49:AX49">
    <cfRule type="expression" priority="89" dxfId="5">
      <formula>$H$49=""</formula>
    </cfRule>
  </conditionalFormatting>
  <conditionalFormatting sqref="AB45:AK45">
    <cfRule type="expression" priority="25" dxfId="2">
      <formula>$H$45=" Relé de Proteção Secundária"</formula>
    </cfRule>
  </conditionalFormatting>
  <conditionalFormatting sqref="AE52:AT52">
    <cfRule type="expression" priority="69" dxfId="15">
      <formula>$AE$52=""</formula>
    </cfRule>
  </conditionalFormatting>
  <conditionalFormatting sqref="AH47:AJ47">
    <cfRule type="expression" priority="88" dxfId="5">
      <formula>$H$47=""</formula>
    </cfRule>
  </conditionalFormatting>
  <conditionalFormatting sqref="AH47:AK47">
    <cfRule type="expression" priority="27" dxfId="2">
      <formula>OR($AB$47="Sem Disj. Geral",$AB$47="Sem Alter. Carga",)</formula>
    </cfRule>
  </conditionalFormatting>
  <conditionalFormatting sqref="AH49:AV49">
    <cfRule type="expression" priority="28" dxfId="2">
      <formula>$AB$49="Sem Disj. Geral"</formula>
    </cfRule>
  </conditionalFormatting>
  <conditionalFormatting sqref="AJ97:AU97">
    <cfRule type="expression" priority="47" dxfId="2">
      <formula>TipoFonte="Cogeração Qualificada"</formula>
    </cfRule>
    <cfRule type="expression" priority="50" dxfId="2">
      <formula>TipoFonte = "Eólica"</formula>
    </cfRule>
    <cfRule type="expression" priority="51" dxfId="2">
      <formula>TipoFonte = "Biomassa"</formula>
    </cfRule>
    <cfRule type="expression" priority="52" dxfId="5">
      <formula>TipoFonte = "Hidráulica"</formula>
    </cfRule>
  </conditionalFormatting>
  <conditionalFormatting sqref="AK34:AU34">
    <cfRule type="expression" priority="20" dxfId="2">
      <formula>AND(OR($T$34="Nº 2",$T$34="Nº 4"),$S$36&lt;=2)</formula>
    </cfRule>
  </conditionalFormatting>
  <conditionalFormatting sqref="AK36:AU36">
    <cfRule type="expression" priority="18" dxfId="6">
      <formula>AND(OR($T$34="Nº 2",$T$34="Nº 4"),$S$36&lt;=3)</formula>
    </cfRule>
  </conditionalFormatting>
  <conditionalFormatting sqref="AO99:AU99">
    <cfRule type="expression" priority="55" dxfId="3">
      <formula>TipoFonte="Biomassa"</formula>
    </cfRule>
    <cfRule type="expression" priority="54" dxfId="3">
      <formula>TipoFonte = "Eólica"</formula>
    </cfRule>
  </conditionalFormatting>
  <conditionalFormatting sqref="AU39:AV39 AU41:AV41">
    <cfRule type="expression" priority="79" dxfId="0">
      <formula>$AO$39=""</formula>
    </cfRule>
  </conditionalFormatting>
  <dataValidations count="36">
    <dataValidation sqref="I42" showDropDown="0" showInputMessage="1" showErrorMessage="1" allowBlank="0" type="list">
      <formula1>"Edificação Individual,Edificação Coletiva ou Agrupamento"</formula1>
    </dataValidation>
    <dataValidation sqref="X53" showDropDown="0" showInputMessage="1" showErrorMessage="1" allowBlank="0" type="list">
      <formula1>"Aéreo,Subterrâneo"</formula1>
    </dataValidation>
    <dataValidation sqref="AC16:AI17" showDropDown="0" showInputMessage="1" showErrorMessage="1" allowBlank="0" prompt="Apenas números" type="whole" operator="greaterThan">
      <formula1>0</formula1>
    </dataValidation>
    <dataValidation sqref="I12" showDropDown="0" showInputMessage="1" showErrorMessage="1" allowBlank="0" errorTitle="Valor não permitido" error="O número deve estar entre 7000000000 e 7999999999" promptTitle="Número do Cliente" prompt="Número de identificação do consumidor na distribuidora. É iniciado, sempre, pelo dígito 7" type="whole">
      <formula1>7000000000</formula1>
      <formula2>7999999999</formula2>
    </dataValidation>
    <dataValidation sqref="AG12" showDropDown="0" showInputMessage="1" showErrorMessage="1" allowBlank="0" promptTitle="Número de instalação" prompt="Número de identificação da unidade consumidora na distribuidora. É iniciado, sempre, pelo dígito 3._x000a__x000a_Se ligação nova, não preencher este campo." type="whole">
      <formula1>3000000000</formula1>
      <formula2>3999999999</formula2>
    </dataValidation>
    <dataValidation sqref="AN20:AO20" showDropDown="0" showInputMessage="1" showErrorMessage="1" allowBlank="0" type="list">
      <formula1>"MG"</formula1>
    </dataValidation>
    <dataValidation sqref="K16" showDropDown="0" showInputMessage="1" showErrorMessage="1" allowBlank="0" type="list">
      <formula1>"Residencial,Industrial,Comercial,Rural,Poder Público,Iluminação Pública,Serviço Público"</formula1>
    </dataValidation>
    <dataValidation sqref="E16:F16" showDropDown="0" showInputMessage="1" showErrorMessage="1" allowBlank="0" promptTitle="Grupo de Tensão" prompt="A - Clientes Atendidos em Média e Alta Tensão_x000a_B - Clientes Atendidos em Baixa Tensão e Iluminação Pública" type="list">
      <formula1>"A,B"</formula1>
    </dataValidation>
    <dataValidation sqref="V27:W27 AH28:AI28" showDropDown="0" showInputMessage="1" showErrorMessage="1" allowBlank="0" type="list">
      <formula1>"22,23,24"</formula1>
    </dataValidation>
    <dataValidation sqref="T34:U34" showDropDown="0" showInputMessage="1" showErrorMessage="1" allowBlank="0" type="list">
      <formula1>"Nº 1,Nº 2,Nº 4,Nº 5,Nº 8"</formula1>
    </dataValidation>
    <dataValidation sqref="K114:R114" showDropDown="0" showInputMessage="1" showErrorMessage="1" allowBlank="0" prompt="GGG.FF.UF.999999-9.VV"/>
    <dataValidation sqref="AS84:AV84" showDropDown="0" showInputMessage="1" showErrorMessage="1" allowBlank="0" prompt="Instalação geradora + Instalações recebedoras"/>
    <dataValidation sqref="AS20:AV20" showDropDown="0" showInputMessage="1" showErrorMessage="1" allowBlank="0" prompt="Apenas números" type="whole">
      <formula1>0</formula1>
      <formula2>99999999</formula2>
    </dataValidation>
    <dataValidation sqref="F22:J22 F200:J201" showDropDown="0" showInputMessage="1" showErrorMessage="1" allowBlank="0" errorTitle="Informar telefone" error="Informe o telefone com 10 dígitos" promptTitle="Telefone" prompt="Informe apenas os números de seu telefone com o DDD" type="whole" errorStyle="warning">
      <formula1>1000000000</formula1>
      <formula2>9999999999</formula2>
    </dataValidation>
    <dataValidation sqref="O22:T22 O200:T201" showDropDown="0" showInputMessage="1" showErrorMessage="1" allowBlank="0" promptTitle="Celular" prompt="Informe apenas os números de seu celular com o DDD" type="whole">
      <formula1>10000000000</formula1>
      <formula2>99999999999</formula2>
    </dataValidation>
    <dataValidation sqref="I41:AH41" showDropDown="0" showInputMessage="1" showErrorMessage="1" allowBlank="0" type="list">
      <formula1>Tipos_Edificações</formula1>
    </dataValidation>
    <dataValidation sqref="I39:AN39" showDropDown="0" showInputMessage="1" showErrorMessage="1" allowBlank="0" type="list">
      <formula1>Tipos_Solicitação</formula1>
    </dataValidation>
    <dataValidation sqref="P29:Q29" showDropDown="0" showInputMessage="1" showErrorMessage="1" allowBlank="0" promptTitle="Carga Instalada" prompt="Campo com preenchimento automático."/>
    <dataValidation sqref="AT80:AV80" showDropDown="0" showInputMessage="1" showErrorMessage="1" allowBlank="0" promptTitle="Atenção" prompt="Campo com preenchimento automático." type="decimal">
      <formula1>0</formula1>
      <formula2>75</formula2>
    </dataValidation>
    <dataValidation sqref="X52:AB52" showDropDown="0" showInputMessage="1" showErrorMessage="1" allowBlank="0" type="list">
      <formula1>TipoRamal</formula1>
    </dataValidation>
    <dataValidation sqref="AB49:AF49" showDropDown="0" showInputMessage="1" showErrorMessage="1" allowBlank="0" type="list">
      <formula1>Fases_Disjuntor_2</formula1>
    </dataValidation>
    <dataValidation sqref="AH45:AJ45" showDropDown="0" showInputMessage="1" showErrorMessage="1" allowBlank="0" type="list">
      <formula1>IF(Grupo="B",IF(Cod_Solicitação=4,TblDisj_2,TblDisj),TblDisj)</formula1>
    </dataValidation>
    <dataValidation sqref="AH47:AJ47" showDropDown="0" showInputMessage="1" showErrorMessage="1" allowBlank="0" type="list">
      <formula1>TblDisj_2</formula1>
    </dataValidation>
    <dataValidation sqref="AH49:AJ49" showDropDown="0" showInputMessage="1" showErrorMessage="1" allowBlank="0" type="list">
      <formula1>TblDisj_3</formula1>
    </dataValidation>
    <dataValidation sqref="AC27:AE27" showDropDown="0" showInputMessage="1" showErrorMessage="1" allowBlank="0" type="whole">
      <formula1>E_Mínimo</formula1>
      <formula2>E_Máximo</formula2>
    </dataValidation>
    <dataValidation sqref="AL27:AN27" showDropDown="0" showInputMessage="1" showErrorMessage="1" allowBlank="0" type="whole">
      <formula1>N_Mínimo</formula1>
      <formula2>N_Máximo</formula2>
    </dataValidation>
    <dataValidation sqref="S36:U36" showDropDown="0" showInputMessage="1" showErrorMessage="1" allowBlank="0" promptTitle="Transformadores Grupo A" prompt="Se o tipo de SE for Nº 1, Nº 5 ou Nº 8, indique aqui a potência do transformador._x000a__x000a_Se o tipo de SE for Nº 2 ou Nº 4, indique aqui a quantidade de potência distinta na SE. Ex: Se tiver trafo de 75 kVA e 150 kVA, indique a quantidade 2." type="list">
      <formula1>TrafosPorSE</formula1>
    </dataValidation>
    <dataValidation sqref="L80:S80" showDropDown="0" showInputMessage="1" showErrorMessage="1" allowBlank="0" type="list">
      <formula1>"Solar,Hidráulica,Biomassa,Cogeração Qualificada,Eólica"</formula1>
    </dataValidation>
    <dataValidation sqref="AT49:AV49" showDropDown="0" showInputMessage="1" showErrorMessage="1" allowBlank="0" promptTitle="Qte disjuntor geral" prompt="Informe aqui a quantidade de disjuntor geral."/>
    <dataValidation sqref="R54:S54" showDropDown="0" showInputMessage="1" showErrorMessage="1" allowBlank="0" type="list">
      <formula1>MudançaLocal</formula1>
    </dataValidation>
    <dataValidation sqref="AB47:AF47" showDropDown="0" showInputMessage="1" showErrorMessage="1" allowBlank="0" type="list">
      <formula1>Fases_Disjuntores</formula1>
    </dataValidation>
    <dataValidation sqref="AB45:AF45" showDropDown="0" showInputMessage="1" showErrorMessage="1" allowBlank="0" type="list">
      <formula1>Fases_Disjuntores_3</formula1>
    </dataValidation>
    <dataValidation sqref="V210:AV210" showDropDown="0" showInputMessage="1" showErrorMessage="1" allowBlank="0" promptTitle="Assin. do Consumidor/Responsável" prompt="Neste campo deve conter uma assinatura de próprio punho ou uma assinatura digital com certificação válida."/>
    <dataValidation sqref="R29:U29" showDropDown="0" showInputMessage="1" showErrorMessage="1" allowBlank="0" prompt="Para os consumidores do grupo A, informe a carga demandada ou  a soma das cargas instaladas (consumo próprio)."/>
    <dataValidation sqref="V253:AV253" showDropDown="0" showInputMessage="1" showErrorMessage="1" allowBlank="0" promptTitle="Assin. Consumidor/Responsável" prompt="Neste campo deve conter uma assinatura de próprio punho ou uma assinatura digital com certificação válida."/>
    <dataValidation sqref="U139:AB139" showDropDown="0" showInputMessage="1" showErrorMessage="1" allowBlank="0" prompt="Caso seja central geradora nova, informar estimativa de produção mensal (12 meses). Se for central geradora existente, informar valores mensais verificados (12 meses)"/>
  </dataValidations>
  <printOptions horizontalCentered="1"/>
  <pageMargins left="0.7086614173228347" right="0.7086614173228347" top="0.7480314960629921" bottom="0.3543307086614174" header="0.3149606299212598" footer="0.3149606299212598"/>
  <pageSetup orientation="portrait" paperSize="9" scale="67" fitToHeight="0"/>
  <headerFooter>
    <oddHeader/>
    <oddFooter>&amp;R&amp;"Calibri"&amp;10 &amp;K000000_x000d_# Classificação: Público</oddFooter>
    <evenHeader/>
    <evenFooter/>
    <firstHeader/>
    <firstFooter/>
  </headerFooter>
  <rowBreaks count="2" manualBreakCount="2">
    <brk id="120" min="1" max="48" man="1"/>
    <brk id="212" min="1" max="48" man="1"/>
  </rowBreaks>
  <drawing xmlns:r="http://schemas.openxmlformats.org/officeDocument/2006/relationships" r:id="rId1"/>
</worksheet>
</file>

<file path=xl/worksheets/sheet2.xml><?xml version="1.0" encoding="utf-8"?>
<worksheet xmlns="http://schemas.openxmlformats.org/spreadsheetml/2006/main">
  <sheetPr codeName="Planilha1">
    <tabColor rgb="FFFFFF00"/>
    <outlinePr summaryBelow="1" summaryRight="1"/>
    <pageSetUpPr/>
  </sheetPr>
  <dimension ref="B2:AH166"/>
  <sheetViews>
    <sheetView showGridLines="0" showRowColHeaders="0" zoomScaleNormal="100" workbookViewId="0">
      <selection activeCell="A1" sqref="A1"/>
    </sheetView>
  </sheetViews>
  <sheetFormatPr baseColWidth="8" defaultRowHeight="14.4"/>
  <cols>
    <col width="4.109375" customWidth="1" min="1" max="1"/>
    <col width="3.44140625" customWidth="1" min="2" max="25"/>
    <col width="4" customWidth="1" min="26" max="29"/>
    <col width="4.109375" customWidth="1" min="30" max="34"/>
  </cols>
  <sheetData>
    <row r="2">
      <c r="B2" s="55" t="inlineStr">
        <is>
          <t>Notas Explicativas:</t>
        </is>
      </c>
    </row>
    <row r="3" ht="3" customHeight="1"/>
    <row r="4">
      <c r="B4" s="112" t="inlineStr">
        <is>
          <t>As informações contidas neste Formulário de Solicitação de Acesso devem estar em conformidade com o Diagrama Unifilar Básico e o Memorial Descritivo enviados à Cemig.</t>
        </is>
      </c>
    </row>
    <row r="5" ht="3" customHeight="1"/>
    <row r="6" ht="15" customHeight="1"/>
    <row r="7" ht="3" customHeight="1"/>
    <row r="8" ht="15" customHeight="1">
      <c r="B8" s="112" t="inlineStr">
        <is>
          <t>1 - Número da Instalação: O número da unidade consumidora na qual será instalada a geração distribuída. Caso tratar-se de ligação nova, não preencher.</t>
        </is>
      </c>
    </row>
    <row r="9" ht="15" customHeight="1"/>
    <row r="10" ht="3" customHeight="1"/>
    <row r="11">
      <c r="B11" s="112" t="inlineStr">
        <is>
          <t>2 - Grupo e Subgrupo: Informe o código de subgrupo aplicável conforme o nível de tensão para o grupo A ou finalidade para o grupo B.</t>
        </is>
      </c>
    </row>
    <row r="12" ht="14.25" customHeight="1"/>
    <row r="13" ht="3" customHeight="1"/>
    <row r="14">
      <c r="B14" t="inlineStr">
        <is>
          <t>Grupo A - grupamento composto de unidades consumidoras com fornecimento em tensão igual ou superior a 2,3 kV</t>
        </is>
      </c>
    </row>
    <row r="16">
      <c r="F16" s="234" t="inlineStr">
        <is>
          <t>Subgrupo</t>
        </is>
      </c>
      <c r="G16" s="32" t="n"/>
      <c r="H16" s="32" t="n"/>
      <c r="I16" s="32" t="n"/>
      <c r="J16" s="234" t="inlineStr">
        <is>
          <t>Nível de Tensão</t>
        </is>
      </c>
      <c r="K16" s="32" t="n"/>
      <c r="L16" s="32" t="n"/>
      <c r="M16" s="32" t="n"/>
      <c r="N16" s="32" t="n"/>
      <c r="O16" s="32" t="n"/>
      <c r="P16" s="32" t="n"/>
      <c r="Q16" s="32" t="n"/>
      <c r="R16" s="235" t="inlineStr">
        <is>
          <t>Subgrupo</t>
        </is>
      </c>
      <c r="S16" s="32" t="n"/>
      <c r="T16" s="32" t="n"/>
      <c r="U16" s="32" t="n"/>
      <c r="V16" s="234" t="inlineStr">
        <is>
          <t>Finalidade</t>
        </is>
      </c>
      <c r="W16" s="32" t="n"/>
      <c r="X16" s="32" t="n"/>
      <c r="Y16" s="32" t="n"/>
      <c r="Z16" s="32" t="n"/>
      <c r="AA16" s="32" t="n"/>
    </row>
    <row r="17">
      <c r="F17" s="232" t="inlineStr">
        <is>
          <t>A1</t>
        </is>
      </c>
      <c r="G17" s="32" t="n"/>
      <c r="H17" s="32" t="n"/>
      <c r="I17" s="32" t="n"/>
      <c r="J17" s="197" t="inlineStr">
        <is>
          <t>Igual ou superior a 230 kV</t>
        </is>
      </c>
      <c r="K17" s="32" t="n"/>
      <c r="L17" s="32" t="n"/>
      <c r="M17" s="32" t="n"/>
      <c r="N17" s="32" t="n"/>
      <c r="O17" s="32" t="n"/>
      <c r="P17" s="32" t="n"/>
      <c r="Q17" s="32" t="n"/>
      <c r="R17" s="233" t="inlineStr">
        <is>
          <t>B1</t>
        </is>
      </c>
      <c r="S17" s="32" t="n"/>
      <c r="T17" s="32" t="n"/>
      <c r="U17" s="32" t="n"/>
      <c r="V17" s="197" t="inlineStr">
        <is>
          <t>Residencial</t>
        </is>
      </c>
      <c r="W17" s="32" t="n"/>
      <c r="X17" s="32" t="n"/>
      <c r="Y17" s="32" t="n"/>
      <c r="Z17" s="32" t="n"/>
      <c r="AA17" s="32" t="n"/>
    </row>
    <row r="18">
      <c r="F18" s="232" t="inlineStr">
        <is>
          <t>A2</t>
        </is>
      </c>
      <c r="G18" s="32" t="n"/>
      <c r="H18" s="32" t="n"/>
      <c r="I18" s="32" t="n"/>
      <c r="J18" s="197" t="inlineStr">
        <is>
          <t>88 kV a 138 kV</t>
        </is>
      </c>
      <c r="K18" s="32" t="n"/>
      <c r="L18" s="32" t="n"/>
      <c r="M18" s="32" t="n"/>
      <c r="N18" s="32" t="n"/>
      <c r="O18" s="32" t="n"/>
      <c r="P18" s="32" t="n"/>
      <c r="Q18" s="32" t="n"/>
      <c r="R18" s="233" t="inlineStr">
        <is>
          <t>B2</t>
        </is>
      </c>
      <c r="S18" s="32" t="n"/>
      <c r="T18" s="32" t="n"/>
      <c r="U18" s="32" t="n"/>
      <c r="V18" s="197" t="inlineStr">
        <is>
          <t>Rural</t>
        </is>
      </c>
      <c r="W18" s="32" t="n"/>
      <c r="X18" s="32" t="n"/>
      <c r="Y18" s="32" t="n"/>
      <c r="Z18" s="32" t="n"/>
      <c r="AA18" s="32" t="n"/>
    </row>
    <row r="19">
      <c r="F19" s="232" t="inlineStr">
        <is>
          <t>A3</t>
        </is>
      </c>
      <c r="G19" s="32" t="n"/>
      <c r="H19" s="32" t="n"/>
      <c r="I19" s="32" t="n"/>
      <c r="J19" s="197" t="inlineStr">
        <is>
          <t>69 kV</t>
        </is>
      </c>
      <c r="K19" s="32" t="n"/>
      <c r="L19" s="32" t="n"/>
      <c r="M19" s="32" t="n"/>
      <c r="N19" s="32" t="n"/>
      <c r="O19" s="32" t="n"/>
      <c r="P19" s="32" t="n"/>
      <c r="Q19" s="32" t="n"/>
      <c r="R19" s="233" t="inlineStr">
        <is>
          <t>B3</t>
        </is>
      </c>
      <c r="S19" s="32" t="n"/>
      <c r="T19" s="32" t="n"/>
      <c r="U19" s="32" t="n"/>
      <c r="V19" s="197" t="inlineStr">
        <is>
          <t>Industrial</t>
        </is>
      </c>
      <c r="W19" s="32" t="n"/>
      <c r="X19" s="32" t="n"/>
      <c r="Y19" s="32" t="n"/>
      <c r="Z19" s="32" t="n"/>
      <c r="AA19" s="32" t="n"/>
    </row>
    <row r="20">
      <c r="F20" s="232" t="inlineStr">
        <is>
          <t>A3a</t>
        </is>
      </c>
      <c r="G20" s="32" t="n"/>
      <c r="H20" s="32" t="n"/>
      <c r="I20" s="32" t="n"/>
      <c r="J20" s="197" t="inlineStr">
        <is>
          <t>30 kV a 44 kV</t>
        </is>
      </c>
      <c r="K20" s="32" t="n"/>
      <c r="L20" s="32" t="n"/>
      <c r="M20" s="32" t="n"/>
      <c r="N20" s="32" t="n"/>
      <c r="O20" s="32" t="n"/>
      <c r="P20" s="32" t="n"/>
      <c r="Q20" s="32" t="n"/>
      <c r="R20" s="233" t="inlineStr">
        <is>
          <t>B3</t>
        </is>
      </c>
      <c r="S20" s="32" t="n"/>
      <c r="T20" s="32" t="n"/>
      <c r="U20" s="32" t="n"/>
      <c r="V20" s="197" t="inlineStr">
        <is>
          <t>Demais Classes</t>
        </is>
      </c>
      <c r="W20" s="32" t="n"/>
      <c r="X20" s="32" t="n"/>
      <c r="Y20" s="32" t="n"/>
      <c r="Z20" s="32" t="n"/>
      <c r="AA20" s="32" t="n"/>
    </row>
    <row r="21">
      <c r="F21" s="232" t="inlineStr">
        <is>
          <t>A4</t>
        </is>
      </c>
      <c r="G21" s="32" t="n"/>
      <c r="H21" s="32" t="n"/>
      <c r="I21" s="32" t="n"/>
      <c r="J21" s="197" t="inlineStr">
        <is>
          <t>2,3 kV a 25 kV</t>
        </is>
      </c>
      <c r="K21" s="32" t="n"/>
      <c r="L21" s="32" t="n"/>
      <c r="M21" s="32" t="n"/>
      <c r="N21" s="32" t="n"/>
      <c r="O21" s="32" t="n"/>
      <c r="P21" s="32" t="n"/>
      <c r="Q21" s="32" t="n"/>
      <c r="R21" s="233" t="inlineStr">
        <is>
          <t>B4</t>
        </is>
      </c>
      <c r="S21" s="32" t="n"/>
      <c r="T21" s="32" t="n"/>
      <c r="U21" s="32" t="n"/>
      <c r="V21" s="197" t="inlineStr">
        <is>
          <t>Iluminação Pública</t>
        </is>
      </c>
      <c r="W21" s="32" t="n"/>
      <c r="X21" s="32" t="n"/>
      <c r="Y21" s="32" t="n"/>
      <c r="Z21" s="32" t="n"/>
      <c r="AA21" s="32" t="n"/>
    </row>
    <row r="23">
      <c r="B23" s="112" t="inlineStr">
        <is>
          <t>3 - Classe: Informe a classificação da unidade consumidora em Residencial, Industrial, Comercial, Rural, Poder Público, Iluminação Pública ou Serviço Público.</t>
        </is>
      </c>
    </row>
    <row r="24"/>
    <row r="25" ht="3" customHeight="1"/>
    <row r="26" ht="15" customHeight="1">
      <c r="B26" s="112" t="inlineStr">
        <is>
          <t>4 - Localização em Coordenadas: Informe as coordenadas da localização do ponto de conexão da energia no formato UTM Modelo: "6 dígitos numéricos, 7 dígitos numéricos". Obrigatório informar Fuso, E (Abscissa) e N (Ordenada). A central geradora deverá estar conectada a no máximo 5,0 metros da divisa da propriedade em áreas urbanas e a no máximo 30 metros da primeira estrutura na propriedade do consumidor em áreas rurais.</t>
        </is>
      </c>
    </row>
    <row r="27"/>
    <row r="28"/>
    <row r="29">
      <c r="B29" t="inlineStr">
        <is>
          <t>Site para conversão de coordenadas geográficas: http://www.dpi.inpe.br/calcula/. Selecione o Datum: SIRGAS2000.</t>
        </is>
      </c>
    </row>
    <row r="30" ht="3" customHeight="1"/>
    <row r="31" ht="15" customHeight="1">
      <c r="B31" s="112" t="inlineStr">
        <is>
          <t>5 - Haverá Mudança de Local do Padrão de Entrada: Informe se haverá mudança de local do padrão de entrada de energia. Na planta de situação anexada indique o novo local da medição considerando as coordenadas informadas na seção “2 – Dados da Unidade Consumidora” deste formulário e os critérios permitidos nas normas técnicas da Cemig.</t>
        </is>
      </c>
    </row>
    <row r="32"/>
    <row r="33"/>
    <row r="34" ht="3" customHeight="1">
      <c r="B34" s="231" t="n"/>
      <c r="C34" s="231" t="n"/>
      <c r="D34" s="231" t="n"/>
      <c r="E34" s="231" t="n"/>
      <c r="F34" s="231" t="n"/>
      <c r="G34" s="231" t="n"/>
      <c r="H34" s="231" t="n"/>
      <c r="I34" s="231" t="n"/>
      <c r="J34" s="231" t="n"/>
      <c r="K34" s="231" t="n"/>
      <c r="L34" s="231" t="n"/>
      <c r="M34" s="231" t="n"/>
      <c r="N34" s="231" t="n"/>
      <c r="O34" s="231" t="n"/>
      <c r="P34" s="231" t="n"/>
      <c r="Q34" s="231" t="n"/>
      <c r="R34" s="231" t="n"/>
      <c r="S34" s="231" t="n"/>
      <c r="T34" s="231" t="n"/>
      <c r="U34" s="231" t="n"/>
      <c r="V34" s="231" t="n"/>
      <c r="W34" s="231" t="n"/>
      <c r="X34" s="231" t="n"/>
      <c r="Y34" s="231" t="n"/>
      <c r="Z34" s="231" t="n"/>
      <c r="AA34" s="231" t="n"/>
      <c r="AB34" s="231" t="n"/>
      <c r="AC34" s="231" t="n"/>
      <c r="AD34" s="231" t="n"/>
      <c r="AE34" s="231" t="n"/>
      <c r="AF34" s="231" t="n"/>
      <c r="AG34" s="231" t="n"/>
    </row>
    <row r="35">
      <c r="B35" s="112" t="inlineStr">
        <is>
          <t>6 - Grupo Motor Gerador de Emergência - Diesel ou Gás (kVA): Caso exista outra modalidade de geração, com operação em paralelo com a Cemig, e que não seja habilitada para o sistema de compensação de energia, tal como geração a diesel, ela deverá contar com disjuntor independente, com as funções de proteção ANSI conforme especificações das ND’s 5.30 e 5.31.</t>
        </is>
      </c>
    </row>
    <row r="36"/>
    <row r="37"/>
    <row r="38" ht="6" customHeight="1"/>
    <row r="39">
      <c r="B39" s="112" t="inlineStr">
        <is>
          <t>7 - Transformador particular (kVA): Informe a potência instalada de transformação da subestação de entrada ou o arranjo de transformadores utilizados.</t>
        </is>
      </c>
    </row>
    <row r="40"/>
    <row r="41" ht="3" customHeight="1"/>
    <row r="42">
      <c r="B42" s="112" t="inlineStr">
        <is>
          <t>8 - Tipo de Subestação Conforme ND 5.3: Para a construção da subestação de entrada de média tensão o cliente deve optar por um dos tipos de subestações, considerando suas aplicações e características, que podem ser consultadas no site da Cemig pelo endereço eletrônico: https://www.cemig.com.br/wp-content/uploads/2020/07/nd5_3_000001p.pdf</t>
        </is>
      </c>
    </row>
    <row r="43"/>
    <row r="44"/>
    <row r="45">
      <c r="B45" s="112" t="inlineStr">
        <is>
          <t>As subestações tipo Nº 5 e Nº 8 somente são aplicáveis para potências de transformação até 300 kVA e não podem ser de uso compartilhado.</t>
        </is>
      </c>
    </row>
    <row r="46"/>
    <row r="47">
      <c r="B47" s="112" t="inlineStr">
        <is>
          <t>O uso da subestação tipo Nº 1 foi descontinuado das normas Cemig, portanto NÃO é permitida para ligação de novas Unidades Consumidoras usando esse padrão de construção</t>
        </is>
      </c>
    </row>
    <row r="48"/>
    <row r="49" ht="3.9" customHeight="1"/>
    <row r="50" ht="15" customHeight="1">
      <c r="B50" s="112" t="inlineStr">
        <is>
          <t>9 - Tipo de Padrão de Entrada: Neste campo deverá ser informado a capacidade em amperes do disjuntor individual do padrão Cemig que atende à instalação. Se existir disjuntor geral, no caso de mais de uma unidade consumidora, informe a corrente nominal do disjuntor geral instalado. Caso haja modificações no padrão de entrada de uso coletivo com disjuntor geral, é necessário solicitar uma vistoria do quadro de medição coletivo antes do pedido de vistoria e conexão da GD.</t>
        </is>
      </c>
    </row>
    <row r="51"/>
    <row r="52"/>
    <row r="53"/>
    <row r="54" ht="6" customHeight="1"/>
    <row r="55">
      <c r="B55" s="112" t="inlineStr">
        <is>
          <t>10 - Disjuntor Solicitado para Alteração de Carga: Informe a capacidade do novo disjuntor, caso haja necessidade de alteração de carga. Vale destacar que deverá ser anexado também o formulário de alteração de carga com informações específicas.</t>
        </is>
      </c>
    </row>
    <row r="56"/>
    <row r="57" ht="6" customHeight="1">
      <c r="B57" t="inlineStr">
        <is>
          <t xml:space="preserve">  </t>
        </is>
      </c>
    </row>
    <row r="58">
      <c r="B58" t="inlineStr">
        <is>
          <t>11 - Tensão de Atendimento (V): Tensão nominal do ponto de conexão com a rede da concessionária.</t>
        </is>
      </c>
    </row>
    <row r="59" ht="6" customHeight="1"/>
    <row r="60">
      <c r="B60" t="inlineStr">
        <is>
          <t>12 - Tipo de Ramal: Assinalar o tipo de ramal de conexão, se aéreo ou subterrâneo, no qual a unidade consumidora será atendida.</t>
        </is>
      </c>
    </row>
    <row r="61" ht="6" customHeight="1"/>
    <row r="62">
      <c r="B62" t="inlineStr">
        <is>
          <t>13 - Localização dos Módulos Solares:</t>
        </is>
      </c>
    </row>
    <row r="63">
      <c r="B63" t="inlineStr">
        <is>
          <t>De acordo com as definições contidas nas ND’s 5.1 e 5.2:</t>
        </is>
      </c>
    </row>
    <row r="64">
      <c r="B64" t="inlineStr">
        <is>
          <t>Edificação Individual: É toda e qualquer construção, reconhecida pelos poderes públicos, contendo uma única unidade consumidora.</t>
        </is>
      </c>
    </row>
    <row r="65" ht="6" customHeight="1"/>
    <row r="66">
      <c r="B66" s="112" t="inlineStr">
        <is>
          <t>Edificações de Uso Coletivo: É toda e qualquer construção, reconhecida pelos poderes públicos, constituída por duas ou mais unidades consumidoras, cujas áreas comuns, com consumo de energia, sejam juridicamente de responsabilidade do condomínio.</t>
        </is>
      </c>
    </row>
    <row r="67"/>
    <row r="68" ht="6" customHeight="1">
      <c r="B68" s="112" t="n"/>
    </row>
    <row r="69" ht="15" customHeight="1">
      <c r="B69" s="112" t="inlineStr">
        <is>
          <t>Edificações Agrupadas ou Agrupamentos: Conjunto de edificações, reconhecidas pelos poderes públicos, constituído por duas ou mais unidades consumidoras, construídas no mesmo terreno ou em terrenos distintos sem separação física entre eles e juridicamente demarcada pela prefeitura e com área de circulação comum às unidades, sem caracterizar condomínio.</t>
        </is>
      </c>
    </row>
    <row r="70"/>
    <row r="71"/>
    <row r="72" ht="6" customHeight="1"/>
    <row r="73" ht="15" customHeight="1">
      <c r="B73" s="112" t="inlineStr">
        <is>
          <t>De acordo com o item 3.2.2 da ND 5.30: “Conexão de microgeração particular em unidade consumidora pertencente ao empreendimento, para uso e benefício próprio desta única unidade consumidora, não envolvendo outras unidades do empreendimento: Nesta modalidade, deverá ser comprovada a propriedade do imóvel que abriga a unidade consumidora e as instalações de geração. Quando se tratar de empreendimentos com condomínio formalizado, e caso haja a utilização de áreas de uso comum para abrigar as instalações de geração, deverá ser comprovada a autorização do condomínio para utilização da área comum. Poderá ser utilizada a própria caixa de medição já existente na unidade consumidora, desde que esteja em bom estado de conservação e condições de segurança adequadas.”</t>
        </is>
      </c>
    </row>
    <row r="74"/>
    <row r="75"/>
    <row r="76"/>
    <row r="77"/>
    <row r="78"/>
    <row r="79"/>
    <row r="80">
      <c r="B80" s="112" t="n"/>
      <c r="C80" s="112" t="n"/>
      <c r="D80" s="112" t="n"/>
      <c r="E80" s="112" t="n"/>
      <c r="F80" s="112" t="n"/>
      <c r="G80" s="112" t="n"/>
      <c r="H80" s="112" t="n"/>
      <c r="I80" s="112" t="n"/>
      <c r="J80" s="112" t="n"/>
      <c r="K80" s="112" t="n"/>
      <c r="L80" s="112" t="n"/>
      <c r="M80" s="112" t="n"/>
      <c r="N80" s="112" t="n"/>
      <c r="O80" s="112" t="n"/>
      <c r="P80" s="112" t="n"/>
      <c r="Q80" s="112" t="n"/>
      <c r="R80" s="112" t="n"/>
      <c r="S80" s="112" t="n"/>
      <c r="T80" s="112" t="n"/>
      <c r="U80" s="112" t="n"/>
      <c r="V80" s="112" t="n"/>
      <c r="W80" s="112" t="n"/>
      <c r="X80" s="112" t="n"/>
      <c r="Y80" s="112" t="n"/>
      <c r="Z80" s="112" t="n"/>
      <c r="AA80" s="112" t="n"/>
      <c r="AB80" s="112" t="n"/>
      <c r="AC80" s="112" t="n"/>
      <c r="AD80" s="112" t="n"/>
      <c r="AE80" s="112" t="n"/>
      <c r="AF80" s="112" t="n"/>
      <c r="AG80" s="112" t="n"/>
    </row>
    <row r="81" ht="6" customHeight="1"/>
    <row r="82">
      <c r="B82" s="112" t="inlineStr">
        <is>
          <t>“Para os casos de aluguel, cessão ou arrendamento de áreas, telhados ou estruturas para instalação de microgeração em edificações coletivas e agrupamentos, deverá ser criada unidade consumidora adicional para conexão da central geradora e deverá ser comprovado o direito de posse do terreno, telhado ou estrutura pelo proprietário da usina. O titular da nova unidade consumidora com GD deverá ser o proprietário da usina”.</t>
        </is>
      </c>
    </row>
    <row r="83"/>
    <row r="84"/>
    <row r="85"/>
    <row r="86" ht="3" customHeight="1"/>
    <row r="87">
      <c r="B87" t="inlineStr">
        <is>
          <t>Diante do exposto acima, será necessário apresentar documentação específica nos seguintes casos:</t>
        </is>
      </c>
    </row>
    <row r="88" ht="3" customHeight="1"/>
    <row r="89">
      <c r="C89" s="112" t="inlineStr">
        <is>
          <t>• Edificações de uso coletivo (telhado coletivo ou em área comum do condomínio): Comprovação de posse do proprietário do imóvel e autorização do condomínio.</t>
        </is>
      </c>
    </row>
    <row r="90"/>
    <row r="91" ht="3" customHeight="1"/>
    <row r="92">
      <c r="C92" t="inlineStr">
        <is>
          <t>• Edificações de uso coletivo (telhado independente e privativo): Comprovação de posse do proprietário do imóvel.</t>
        </is>
      </c>
    </row>
    <row r="93" ht="3" customHeight="1"/>
    <row r="94">
      <c r="C94" t="inlineStr">
        <is>
          <t>• Agrupamentos: Comprovação de posse do proprietário do imóvel.</t>
        </is>
      </c>
    </row>
    <row r="95" ht="3" customHeight="1"/>
    <row r="96" ht="15" customHeight="1">
      <c r="C96" s="112" t="inlineStr">
        <is>
          <t>• Aluguel, cessão ou arrendamento de áreas, telhados ou estruturas: Comprovação do direito de posse do terreno, telhado ou estrutura pelo proprietário da usina. Nestes casos será necessário criar uma unidade consumidora exclusiva para a microgeração, devendo ser provida caixa de medição adicional para abrigar o medidor bidirecional. Ao protocolar a solicitação de acesso, deve ser informado que se trata de uma ligação nova e devem ser atendidas as normas técnicas referentes a edificações coletivas (ND 5.2).</t>
        </is>
      </c>
    </row>
    <row r="97"/>
    <row r="98"/>
    <row r="99"/>
    <row r="100"/>
    <row r="101" ht="3" customHeight="1"/>
    <row r="102">
      <c r="B102" t="inlineStr">
        <is>
          <t>14 - Tipo de Solicitação:</t>
        </is>
      </c>
    </row>
    <row r="103" ht="3" customHeight="1"/>
    <row r="104">
      <c r="C104" s="112" t="inlineStr">
        <is>
          <t>Ligação de Nova Unidade Consumidora COM Geração Distribuída: as ligações de novas unidades consumidoras são as que podem ser caracterizadas por pontos de conexão ainda não atendidos pela concessionária. Para novas unidades consumidoras do grupo B deverá também ser anexado, no APR Web, o Formulário de Ligação Nova.</t>
        </is>
      </c>
    </row>
    <row r="105"/>
    <row r="106"/>
    <row r="107" ht="3" customHeight="1"/>
    <row r="108">
      <c r="C108" s="112" t="inlineStr">
        <is>
          <t>Conexão de GD em Unidade Consumidora Existente SEM Alteração de Potência Disponibilizada: trata-se de conexão de GD em unidade consumidora do grupo B (que não precisará alterar o disjuntor existente) ou do grupo A (que não precisará alterar o contrato de demanda - CUSD).</t>
        </is>
      </c>
    </row>
    <row r="109"/>
    <row r="110"/>
    <row r="111" ht="3" customHeight="1"/>
    <row r="112" ht="15" customHeight="1">
      <c r="C112" s="112" t="inlineStr">
        <is>
          <t>Conexão de GD em Unidade Consumidora Existente COM Alteração de Potência Disponibilizada: no caso de solicitações de conexão de geração distribuída em unidade consumidora existente com alteração de potência disponibilizada, também deve ser informada a capacidade em amperes do novo disjuntor que está sendo solicitado para atendimento individual à instalação. Para unidades consumidoras do grupo B deverá também ser anexado, no APR Web, o Formulário de Análise de Carga específico para unidades individuais ou de atendimento coletivo.</t>
        </is>
      </c>
    </row>
    <row r="113"/>
    <row r="114"/>
    <row r="115"/>
    <row r="116"/>
    <row r="117" ht="3" customHeight="1"/>
    <row r="118">
      <c r="C118" s="112" t="inlineStr">
        <is>
          <t>GD Existente COM Alteração de Potência Ativa Instalada Total: trata-se de unidade consumidora existente na qual já possui geração distribuída e o acessante deseja alterar a potência de injeção da central geradora.</t>
        </is>
      </c>
    </row>
    <row r="119"/>
    <row r="120" ht="3" customHeight="1"/>
    <row r="121" ht="15" customHeight="1">
      <c r="C121" s="112" t="inlineStr">
        <is>
          <t>ATENÇÃO: Por potência disponibilizada (Seção 1.1, Módulo 1, da Resolução Normativa nº 956/2021), considera-se a potência que o sistema elétrico da distribuidora deve dispor para atender aos equipamentos elétricos e instalações do usuário, calculada da seguinte forma:</t>
        </is>
      </c>
    </row>
    <row r="122"/>
    <row r="123"/>
    <row r="124" ht="3" customHeight="1"/>
    <row r="125" ht="15" customHeight="1">
      <c r="C125" s="112" t="inlineStr">
        <is>
          <t>a) unidade consumidora do grupo A: a demanda contratada, expressa em quilowatts (kW); 
b) unidade consumidora do grupo B: a resultante da multiplicação da capacidade nominal de condução de corrente elétrica do dispositivo de proteção geral da unidade consumidora pela tensão nominal, observado o fator específico referente ao número de fases, expressa em quilovolt-ampère (kVA). Verifique as tabelas nas normas técnicas da Cemig.</t>
        </is>
      </c>
    </row>
    <row r="126"/>
    <row r="127"/>
    <row r="128"/>
    <row r="129" ht="3" customHeight="1"/>
    <row r="130">
      <c r="B130" t="inlineStr">
        <is>
          <t>15 - Modalidade de compensação: Modalidade de alocação de créditos utilizada no sistema de compensação de energia elétrica.</t>
        </is>
      </c>
    </row>
    <row r="131" ht="3" customHeight="1"/>
    <row r="132">
      <c r="B132" s="112" t="inlineStr">
        <is>
          <t>16 - Potência Ativa Instalada Total de Geração (kW): Corresponde à máxima potência ativa gerada pela central geradora, em kW. Para centrais geradoras fotovoltaicas, trata-se do menor valor entre a Potência Total dos Inversores (kW) e a Potência Total dos Módulos (kWp).</t>
        </is>
      </c>
    </row>
    <row r="133"/>
    <row r="134"/>
    <row r="135" ht="3" customHeight="1"/>
    <row r="136">
      <c r="B136" t="inlineStr">
        <is>
          <t>ATENÇÃO: O usuário deve atentar-se ao disposto no Art. 353 da Resolução Normativa ANEEL nº 1000/2021:</t>
        </is>
      </c>
    </row>
    <row r="137" ht="3" customHeight="1"/>
    <row r="138">
      <c r="B138" s="112" t="inlineStr">
        <is>
          <t>Art. 353. A distribuidora deve suspender imediatamente o fornecimento de energia elétrica quando for constatada deficiência técnica ou de segurança nas instalações do consumidor e demais usuários, que caracterize risco iminente de danos a pessoas, bens ou ao funcionamento do sistema elétrico.</t>
        </is>
      </c>
    </row>
    <row r="139"/>
    <row r="140"/>
    <row r="141" ht="3" customHeight="1"/>
    <row r="142">
      <c r="B142" t="inlineStr">
        <is>
          <t>§ 1º Enquadram-se no caput:</t>
        </is>
      </c>
    </row>
    <row r="143" ht="3" customHeight="1"/>
    <row r="144">
      <c r="B144" t="inlineStr">
        <is>
          <t>(...)</t>
        </is>
      </c>
    </row>
    <row r="145" ht="3" customHeight="1"/>
    <row r="146">
      <c r="B146" t="inlineStr">
        <is>
          <t>II - o aumento da geração instalada sem consulta à distribuidora, em qualquer hipótese</t>
        </is>
      </c>
    </row>
    <row r="147" ht="3" customHeight="1"/>
    <row r="148">
      <c r="B148" s="112" t="inlineStr">
        <is>
          <t>17 - Tipo de fonte renovável de energia elétrica ou cogeração qualificada (conforme Resolução Normativa nº 235/2006) utilizada pela central geradora.</t>
        </is>
      </c>
    </row>
    <row r="149"/>
    <row r="150" ht="3" customHeight="1"/>
    <row r="151">
      <c r="B151" t="inlineStr">
        <is>
          <t>18 - Dados para Sistema de Registro de Geração Distribuída – SISGD de Outorga ou Registro.</t>
        </is>
      </c>
    </row>
    <row r="152" ht="3" customHeight="1"/>
    <row r="153">
      <c r="B153" t="inlineStr">
        <is>
          <t>19 - Dados para Sistema de Registro de Geração Distribuída – SISGD - Central Geradora Fotovoltaica.</t>
        </is>
      </c>
    </row>
    <row r="154" ht="3" customHeight="1"/>
    <row r="155">
      <c r="C155" s="231" t="inlineStr">
        <is>
          <t>Potência Total Módulos (kWp): Informe a potência elétrica total, em kWp, obtida a partir do efeito fotovoltaico, somando todos os módulos agrupados em arranjos.</t>
        </is>
      </c>
    </row>
    <row r="156"/>
    <row r="157" ht="3" customHeight="1"/>
    <row r="158" ht="15" customHeight="1">
      <c r="C158" s="112" t="inlineStr">
        <is>
          <t>Potência Total Inversores (kW): Informe a potência nominal elétrica total, em kW, somando todas as saídas dos inversores, respeitadas limitações de potência decorrentes dos módulos, do controle de potência do inversor ou de outras restrições técnicas.</t>
        </is>
      </c>
    </row>
    <row r="159"/>
    <row r="160"/>
    <row r="161" ht="3" customHeight="1"/>
    <row r="162">
      <c r="B162" t="inlineStr">
        <is>
          <t>20 - Dados para Sistema de Registro de Geração Distribuída – SISGD Central Geradora Hidrelétrica - CGH.</t>
        </is>
      </c>
    </row>
    <row r="163" ht="3" customHeight="1"/>
    <row r="164">
      <c r="B164" t="inlineStr">
        <is>
          <t>21 - Dados para Sistema de Registro de Geração Distribuída – SISGD de Central Geradora Térmica - UTE.</t>
        </is>
      </c>
    </row>
    <row r="165" ht="3" customHeight="1"/>
    <row r="166">
      <c r="B166" t="inlineStr">
        <is>
          <t>22 - Dados para Sistema de Registro de Geração Distribuída – SISGD de Central Geradora Eólica - EOL.</t>
        </is>
      </c>
    </row>
  </sheetData>
  <mergeCells count="55">
    <mergeCell ref="R17:U17"/>
    <mergeCell ref="V19:AA19"/>
    <mergeCell ref="C112:AG116"/>
    <mergeCell ref="B8:AG9"/>
    <mergeCell ref="B23:AG24"/>
    <mergeCell ref="B39:AG40"/>
    <mergeCell ref="J17:Q17"/>
    <mergeCell ref="J19:Q19"/>
    <mergeCell ref="B35:AG37"/>
    <mergeCell ref="B4:AG6"/>
    <mergeCell ref="B26:AG28"/>
    <mergeCell ref="B138:AG140"/>
    <mergeCell ref="B82:AG85"/>
    <mergeCell ref="R18:U18"/>
    <mergeCell ref="B31:AG33"/>
    <mergeCell ref="C96:AH100"/>
    <mergeCell ref="F16:I16"/>
    <mergeCell ref="C118:AG119"/>
    <mergeCell ref="F19:I19"/>
    <mergeCell ref="C158:AG160"/>
    <mergeCell ref="V16:AA16"/>
    <mergeCell ref="B55:AG56"/>
    <mergeCell ref="R19:U19"/>
    <mergeCell ref="J18:Q18"/>
    <mergeCell ref="J20:Q20"/>
    <mergeCell ref="B42:AG44"/>
    <mergeCell ref="C108:AG110"/>
    <mergeCell ref="B45:AG46"/>
    <mergeCell ref="R16:U16"/>
    <mergeCell ref="V18:AA18"/>
    <mergeCell ref="J16:Q16"/>
    <mergeCell ref="F21:I21"/>
    <mergeCell ref="B66:AG67"/>
    <mergeCell ref="F20:I20"/>
    <mergeCell ref="V21:AA21"/>
    <mergeCell ref="V17:AA17"/>
    <mergeCell ref="F18:I18"/>
    <mergeCell ref="B73:AG79"/>
    <mergeCell ref="B69:AG71"/>
    <mergeCell ref="B132:AG134"/>
    <mergeCell ref="C104:AG106"/>
    <mergeCell ref="V20:AA20"/>
    <mergeCell ref="F17:I17"/>
    <mergeCell ref="J21:Q21"/>
    <mergeCell ref="C121:AG123"/>
    <mergeCell ref="R21:U21"/>
    <mergeCell ref="C125:AG128"/>
    <mergeCell ref="B47:AG48"/>
    <mergeCell ref="R20:U20"/>
    <mergeCell ref="B68:AG68"/>
    <mergeCell ref="C155:AG156"/>
    <mergeCell ref="C89:AH90"/>
    <mergeCell ref="B50:AG53"/>
    <mergeCell ref="B11:AG12"/>
    <mergeCell ref="B148:AG149"/>
  </mergeCells>
  <pageMargins left="0.7086614173228346" right="0.7086614173228346" top="0.7480314960629921" bottom="0.3543307086614173" header="0.3149606299212598" footer="0.3149606299212598"/>
  <pageSetup orientation="landscape" paperSize="9"/>
  <headerFooter>
    <oddHeader>&amp;C </oddHeader>
    <oddFooter>&amp;R&amp;"Calibri"&amp;10 &amp;K000000_x000d_# Classificação: Público</oddFooter>
    <evenHeader/>
    <evenFooter/>
    <firstHeader/>
    <firstFooter/>
  </headerFooter>
</worksheet>
</file>

<file path=xl/worksheets/sheet3.xml><?xml version="1.0" encoding="utf-8"?>
<worksheet xmlns="http://schemas.openxmlformats.org/spreadsheetml/2006/main">
  <sheetPr codeName="Planilha2">
    <outlinePr summaryBelow="1" summaryRight="1"/>
    <pageSetUpPr/>
  </sheetPr>
  <dimension ref="B2:V57"/>
  <sheetViews>
    <sheetView workbookViewId="0">
      <selection activeCell="H20" sqref="H20"/>
    </sheetView>
  </sheetViews>
  <sheetFormatPr baseColWidth="8" defaultRowHeight="14.4"/>
  <cols>
    <col width="87.44140625" bestFit="1" customWidth="1" min="2" max="2"/>
    <col width="12.44140625" bestFit="1" customWidth="1" min="3" max="3"/>
    <col width="15.33203125" customWidth="1" min="6" max="6"/>
    <col width="14.109375" bestFit="1" customWidth="1" min="8" max="8"/>
    <col width="15.33203125" bestFit="1" customWidth="1" min="9" max="9"/>
    <col width="15.5546875" bestFit="1" customWidth="1" min="10" max="10"/>
    <col width="17" bestFit="1" customWidth="1" min="11" max="11"/>
    <col width="17.44140625" bestFit="1" customWidth="1" min="12" max="12"/>
    <col width="9.109375" customWidth="1" style="124" min="15" max="15"/>
    <col width="22.5546875" bestFit="1" customWidth="1" style="124" min="16" max="16"/>
    <col width="7" customWidth="1" style="124" min="17" max="17"/>
    <col width="12.88671875" customWidth="1" style="124" min="18" max="18"/>
    <col width="24.109375" bestFit="1" customWidth="1" min="20" max="20"/>
  </cols>
  <sheetData>
    <row r="2">
      <c r="V2" t="inlineStr">
        <is>
          <t>Sinaliza tipo de SE</t>
        </is>
      </c>
    </row>
    <row r="3">
      <c r="B3" s="27" t="inlineStr">
        <is>
          <t>Tipos Solicitações</t>
        </is>
      </c>
      <c r="D3" t="inlineStr">
        <is>
          <t>Cod_Solicitação</t>
        </is>
      </c>
      <c r="H3" t="inlineStr">
        <is>
          <t>Fuso</t>
        </is>
      </c>
      <c r="I3" t="inlineStr">
        <is>
          <t>E (Abscissa) Min</t>
        </is>
      </c>
      <c r="J3" t="inlineStr">
        <is>
          <t>E (Abscissa) Max</t>
        </is>
      </c>
      <c r="K3" t="inlineStr">
        <is>
          <t>N (Ordenada) Min</t>
        </is>
      </c>
      <c r="L3" t="inlineStr">
        <is>
          <t>N (Ordenada) Max</t>
        </is>
      </c>
      <c r="O3" s="124" t="inlineStr">
        <is>
          <t>SE</t>
        </is>
      </c>
      <c r="P3" s="124" t="inlineStr">
        <is>
          <t>Potência Transformador</t>
        </is>
      </c>
      <c r="R3" s="124" t="inlineStr">
        <is>
          <t>Qte Potências</t>
        </is>
      </c>
      <c r="T3" t="inlineStr">
        <is>
          <t>Outros Trafos Particulares</t>
        </is>
      </c>
      <c r="V3">
        <f>IF(TipoSE="Nº 1",1,0)</f>
        <v/>
      </c>
    </row>
    <row r="4">
      <c r="B4" t="inlineStr">
        <is>
          <t>Conexão de GD em Unidade Consumidora Existente COM Alteração de Potência Disponibilizada</t>
        </is>
      </c>
      <c r="C4">
        <f>B4=Formulário!$I$39</f>
        <v/>
      </c>
      <c r="D4">
        <f>IF(Formulário!$I$39=Dados!B4,1,0)</f>
        <v/>
      </c>
      <c r="H4" t="n">
        <v>22</v>
      </c>
      <c r="I4" t="n">
        <v>487307</v>
      </c>
      <c r="J4" t="n">
        <v>833012</v>
      </c>
      <c r="K4" t="n">
        <v>7733378</v>
      </c>
      <c r="L4" t="n">
        <v>7981566</v>
      </c>
      <c r="O4" s="124" t="inlineStr">
        <is>
          <t>Nº 1</t>
        </is>
      </c>
      <c r="P4" s="124" t="n">
        <v>75</v>
      </c>
      <c r="R4" s="124" t="n">
        <v>1</v>
      </c>
      <c r="T4" s="124" t="n">
        <v>100</v>
      </c>
    </row>
    <row r="5">
      <c r="B5" t="inlineStr">
        <is>
          <t>Conexão de GD em Unidade Consumidora Existente SEM Alteração de Potência Disponibilizada</t>
        </is>
      </c>
      <c r="C5">
        <f>B5=Formulário!$I$39</f>
        <v/>
      </c>
      <c r="D5">
        <f>IF(Formulário!$I$39=Dados!B5,2,0)</f>
        <v/>
      </c>
      <c r="H5" t="n">
        <v>23</v>
      </c>
      <c r="I5" t="n">
        <v>161564</v>
      </c>
      <c r="J5" t="n">
        <v>840139</v>
      </c>
      <c r="K5" t="n">
        <v>7460145</v>
      </c>
      <c r="L5" t="n">
        <v>8435094</v>
      </c>
      <c r="O5" s="124" t="inlineStr">
        <is>
          <t>Nº 1</t>
        </is>
      </c>
      <c r="P5" s="124" t="n">
        <v>112.5</v>
      </c>
      <c r="R5" s="124" t="n">
        <v>2</v>
      </c>
      <c r="T5" s="124" t="n">
        <v>200</v>
      </c>
      <c r="V5" t="inlineStr">
        <is>
          <t>Sim</t>
        </is>
      </c>
    </row>
    <row r="6">
      <c r="B6" t="inlineStr">
        <is>
          <t>GD Existente COM Alteração de Potência Ativa Instalada Total</t>
        </is>
      </c>
      <c r="C6">
        <f>B6=Formulário!$I$39</f>
        <v/>
      </c>
      <c r="D6">
        <f>IF(Formulário!$I$39=Dados!B6,3,0)</f>
        <v/>
      </c>
      <c r="H6" t="n">
        <v>24</v>
      </c>
      <c r="I6" t="n">
        <v>164869</v>
      </c>
      <c r="J6" t="n">
        <v>417150</v>
      </c>
      <c r="K6" t="n">
        <v>7673180</v>
      </c>
      <c r="L6" t="n">
        <v>8336360</v>
      </c>
      <c r="O6" s="124" t="inlineStr">
        <is>
          <t>Nº 1</t>
        </is>
      </c>
      <c r="P6" s="124" t="n">
        <v>150</v>
      </c>
      <c r="R6" s="124" t="n">
        <v>3</v>
      </c>
      <c r="T6" s="124" t="n">
        <v>300</v>
      </c>
      <c r="V6" t="inlineStr">
        <is>
          <t>Não</t>
        </is>
      </c>
    </row>
    <row r="7">
      <c r="B7" t="inlineStr">
        <is>
          <t>Ligação de Nova Unidade Consumidora COM Geração Distribuída</t>
        </is>
      </c>
      <c r="C7">
        <f>B7=Formulário!$I$39</f>
        <v/>
      </c>
      <c r="D7">
        <f>IF(Formulário!$I$39=Dados!B7,4,0)</f>
        <v/>
      </c>
      <c r="O7" s="124" t="inlineStr">
        <is>
          <t>Nº 1</t>
        </is>
      </c>
      <c r="P7" s="124" t="n">
        <v>225</v>
      </c>
      <c r="R7" s="124" t="n">
        <v>4</v>
      </c>
      <c r="T7" s="124" t="n">
        <v>500</v>
      </c>
    </row>
    <row r="8">
      <c r="O8" s="124" t="inlineStr">
        <is>
          <t>Nº 1</t>
        </is>
      </c>
      <c r="P8" s="124" t="n">
        <v>300</v>
      </c>
      <c r="T8" s="124" t="n">
        <v>700</v>
      </c>
    </row>
    <row r="9">
      <c r="H9" t="inlineStr">
        <is>
          <t>Fuso_Escolhido</t>
        </is>
      </c>
      <c r="I9" t="inlineStr">
        <is>
          <t>E_Mínimo</t>
        </is>
      </c>
      <c r="J9" t="inlineStr">
        <is>
          <t>E_Máximo</t>
        </is>
      </c>
      <c r="K9" t="inlineStr">
        <is>
          <t>N_Mínimo</t>
        </is>
      </c>
      <c r="L9" t="inlineStr">
        <is>
          <t>N_Máximo</t>
        </is>
      </c>
      <c r="O9" s="124" t="inlineStr">
        <is>
          <t>Nº 5</t>
        </is>
      </c>
      <c r="P9" s="124" t="n">
        <v>75</v>
      </c>
    </row>
    <row r="10">
      <c r="H10">
        <f>Formulário!V27</f>
        <v/>
      </c>
      <c r="I10">
        <f>VLOOKUP($H$10,$H$4:$L$6,COLUMN()-7,FALSE)</f>
        <v/>
      </c>
      <c r="J10">
        <f>VLOOKUP($H$10,$H$4:$L$6,COLUMN()-7,FALSE)</f>
        <v/>
      </c>
      <c r="K10">
        <f>VLOOKUP($H$10,$H$4:$L$6,COLUMN()-7,FALSE)</f>
        <v/>
      </c>
      <c r="L10">
        <f>VLOOKUP($H$10,$H$4:$L$6,COLUMN()-7,FALSE)</f>
        <v/>
      </c>
      <c r="O10" s="124" t="inlineStr">
        <is>
          <t>Nº 5</t>
        </is>
      </c>
      <c r="P10" s="124" t="n">
        <v>112.5</v>
      </c>
    </row>
    <row r="11">
      <c r="O11" s="124" t="inlineStr">
        <is>
          <t>Nº 5</t>
        </is>
      </c>
      <c r="P11" s="124" t="n">
        <v>150</v>
      </c>
    </row>
    <row r="12">
      <c r="B12" t="inlineStr">
        <is>
          <t>Tipos Edificações</t>
        </is>
      </c>
      <c r="D12" t="inlineStr">
        <is>
          <t>Cod_Edificação</t>
        </is>
      </c>
      <c r="O12" s="124" t="inlineStr">
        <is>
          <t>Nº 5</t>
        </is>
      </c>
      <c r="P12" s="124" t="n">
        <v>225</v>
      </c>
    </row>
    <row r="13">
      <c r="B13" s="27" t="inlineStr">
        <is>
          <t xml:space="preserve">Edificação Individual </t>
        </is>
      </c>
      <c r="D13">
        <f>IF(Formulário!$I$41=Dados!B13,1,0)</f>
        <v/>
      </c>
      <c r="O13" s="124" t="inlineStr">
        <is>
          <t>Nº 5</t>
        </is>
      </c>
      <c r="P13" s="124" t="n">
        <v>300</v>
      </c>
    </row>
    <row r="14">
      <c r="B14" s="27" t="inlineStr">
        <is>
          <t xml:space="preserve">Edificação de Uso Coletivo (telhado coletivo ou em área comum do condomínio)      </t>
        </is>
      </c>
      <c r="D14">
        <f>IF(Formulário!$I$41=Dados!B14,2,0)</f>
        <v/>
      </c>
      <c r="O14" s="124" t="inlineStr">
        <is>
          <t>Nº 8</t>
        </is>
      </c>
      <c r="P14" s="124" t="n">
        <v>75</v>
      </c>
    </row>
    <row r="15">
      <c r="B15" s="27" t="inlineStr">
        <is>
          <t xml:space="preserve">Edificação de Uso Coletivo (telhado independente e privativo)   </t>
        </is>
      </c>
      <c r="D15">
        <f>IF(Formulário!$I$41=Dados!B15,3,0)</f>
        <v/>
      </c>
      <c r="O15" s="124" t="inlineStr">
        <is>
          <t>Nº 8</t>
        </is>
      </c>
      <c r="P15" s="124" t="n">
        <v>112.5</v>
      </c>
    </row>
    <row r="16">
      <c r="B16" s="27" t="inlineStr">
        <is>
          <t>Agrupamento</t>
        </is>
      </c>
      <c r="D16">
        <f>IF(Formulário!$I$41=Dados!B16,4,0)</f>
        <v/>
      </c>
      <c r="O16" s="124" t="inlineStr">
        <is>
          <t>Nº 8</t>
        </is>
      </c>
      <c r="P16" s="124" t="n">
        <v>150</v>
      </c>
    </row>
    <row r="17">
      <c r="O17" s="124" t="inlineStr">
        <is>
          <t>Nº 8</t>
        </is>
      </c>
      <c r="P17" s="124" t="n">
        <v>225</v>
      </c>
    </row>
    <row r="18">
      <c r="C18" s="124">
        <f>Grupo</f>
        <v/>
      </c>
      <c r="I18">
        <f t="array" ref="I18">IF(OR(TipoSE="Nº 1",TipoSE="Nº 5",TipoSE="Nº 8"),Dados!$P$4:$P$8,"---")</f>
        <v/>
      </c>
      <c r="O18" s="124" t="inlineStr">
        <is>
          <t>Nº 8</t>
        </is>
      </c>
      <c r="P18" s="124" t="n">
        <v>300</v>
      </c>
    </row>
    <row r="19">
      <c r="B19" s="124" t="inlineStr">
        <is>
          <t>Tensão Grupo A</t>
        </is>
      </c>
      <c r="C19" s="124" t="inlineStr">
        <is>
          <t>Tensão Grupo</t>
        </is>
      </c>
      <c r="E19" t="inlineStr">
        <is>
          <t>Tensão SE N° 2 + Ligação nova</t>
        </is>
      </c>
    </row>
    <row r="20">
      <c r="B20" s="124" t="n">
        <v>13800</v>
      </c>
      <c r="C20" s="124">
        <f>IF(Grupo="A",B20,IF(Grupo="B",B26,""))</f>
        <v/>
      </c>
      <c r="E20" s="124" t="n">
        <v>22000</v>
      </c>
    </row>
    <row r="21">
      <c r="B21" s="124" t="n">
        <v>22000</v>
      </c>
      <c r="C21" s="124">
        <f>IF(Grupo="A",B21,IF(Grupo="B",B27,""))</f>
        <v/>
      </c>
      <c r="E21" s="124" t="n">
        <v>34500</v>
      </c>
    </row>
    <row r="22">
      <c r="B22" s="124" t="n">
        <v>34500</v>
      </c>
      <c r="C22" s="124">
        <f>IF(Grupo="A",B22,IF(Grupo="B","",""))</f>
        <v/>
      </c>
    </row>
    <row r="23">
      <c r="C23" s="124" t="n"/>
    </row>
    <row r="24">
      <c r="C24" s="124" t="n"/>
    </row>
    <row r="25">
      <c r="B25" s="124" t="inlineStr">
        <is>
          <t>Tensão Grupo B</t>
        </is>
      </c>
      <c r="C25" s="124" t="n"/>
    </row>
    <row r="26">
      <c r="B26" s="124" t="inlineStr">
        <is>
          <t>127/220</t>
        </is>
      </c>
      <c r="C26" s="124" t="n"/>
    </row>
    <row r="27">
      <c r="B27" s="124" t="inlineStr">
        <is>
          <t>120/240</t>
        </is>
      </c>
    </row>
    <row r="28">
      <c r="B28" s="124" t="n"/>
      <c r="C28">
        <f>IF(OR(Formulário!$AH$45&gt;=300,Formulário!$AH$47&gt;=300),"1Tipo","2Tipos")</f>
        <v/>
      </c>
    </row>
    <row r="29">
      <c r="B29" s="124" t="inlineStr">
        <is>
          <t>Tipo de Ramal</t>
        </is>
      </c>
      <c r="C29" t="inlineStr">
        <is>
          <t>TipoRamal</t>
        </is>
      </c>
    </row>
    <row r="30">
      <c r="B30" s="124" t="inlineStr">
        <is>
          <t>Aéreo</t>
        </is>
      </c>
      <c r="C30">
        <f>IF($C$28="2Tipos",B30,B31)</f>
        <v/>
      </c>
    </row>
    <row r="31">
      <c r="B31" s="124" t="inlineStr">
        <is>
          <t>Subterrâneo</t>
        </is>
      </c>
      <c r="C31">
        <f>IF($C$28="2Tipos",B31,B32)</f>
        <v/>
      </c>
    </row>
    <row r="34">
      <c r="B34" s="124" t="inlineStr">
        <is>
          <t>TiposDisjuntores_Fases</t>
        </is>
      </c>
    </row>
    <row r="35">
      <c r="B35" s="124" t="inlineStr">
        <is>
          <t>Monopolar</t>
        </is>
      </c>
    </row>
    <row r="36">
      <c r="B36" s="124" t="inlineStr">
        <is>
          <t>Bipolar</t>
        </is>
      </c>
    </row>
    <row r="37">
      <c r="B37" s="124" t="inlineStr">
        <is>
          <t>Tripolar</t>
        </is>
      </c>
    </row>
    <row r="38">
      <c r="B38" s="124" t="inlineStr">
        <is>
          <t>Sem Disj. Geral</t>
        </is>
      </c>
    </row>
    <row r="40">
      <c r="B40" s="124" t="n"/>
    </row>
    <row r="41">
      <c r="B41" s="124" t="inlineStr">
        <is>
          <t>TiposDisjuntores_Fases</t>
        </is>
      </c>
    </row>
    <row r="42">
      <c r="B42" s="124" t="inlineStr">
        <is>
          <t>Monopolar</t>
        </is>
      </c>
    </row>
    <row r="43">
      <c r="B43" s="124" t="inlineStr">
        <is>
          <t>Bipolar</t>
        </is>
      </c>
    </row>
    <row r="44">
      <c r="B44" s="124" t="inlineStr">
        <is>
          <t>Tripolar</t>
        </is>
      </c>
    </row>
    <row r="45">
      <c r="B45" s="124" t="inlineStr">
        <is>
          <t>Sem Alter. Carga</t>
        </is>
      </c>
    </row>
    <row r="47">
      <c r="B47" s="124" t="inlineStr">
        <is>
          <t>Tipo de geração</t>
        </is>
      </c>
    </row>
    <row r="48">
      <c r="B48" t="inlineStr">
        <is>
          <t>Empregando máquina síncrona sem conversor</t>
        </is>
      </c>
    </row>
    <row r="49">
      <c r="B49" t="inlineStr">
        <is>
          <t>Empregando conversor eletrônico/inversor</t>
        </is>
      </c>
    </row>
    <row r="50">
      <c r="B50" s="231" t="inlineStr">
        <is>
          <t>Mista</t>
        </is>
      </c>
    </row>
    <row r="51">
      <c r="B51" t="inlineStr">
        <is>
          <t>Outra (especificar):</t>
        </is>
      </c>
    </row>
    <row r="53">
      <c r="B53" s="81" t="inlineStr">
        <is>
          <t xml:space="preserve"> Modalidade de Compensação de Excedentes</t>
        </is>
      </c>
    </row>
    <row r="54">
      <c r="B54" t="inlineStr">
        <is>
          <t>Compensação local</t>
        </is>
      </c>
    </row>
    <row r="55">
      <c r="B55" t="inlineStr">
        <is>
          <t>Autoconsumo remoto</t>
        </is>
      </c>
    </row>
    <row r="56">
      <c r="B56" t="inlineStr">
        <is>
          <t>Geração compartilhada</t>
        </is>
      </c>
    </row>
    <row r="57">
      <c r="B57" t="inlineStr">
        <is>
          <t>Múltiplas Unidades Consumidoras</t>
        </is>
      </c>
    </row>
  </sheetData>
  <pageMargins left="0.511811024" right="0.511811024" top="0.787401575" bottom="0.787401575" header="0.31496062" footer="0.31496062"/>
  <pageSetup orientation="portrait" paperSize="9"/>
  <headerFooter>
    <oddHeader/>
    <oddFooter>&amp;R&amp;"Calibri"&amp;10 &amp;K000000_x000d_# Classificação: Público</oddFooter>
    <evenHeader/>
    <evenFooter/>
    <firstHeader/>
    <firstFooter/>
  </headerFooter>
</worksheet>
</file>

<file path=xl/worksheets/sheet4.xml><?xml version="1.0" encoding="utf-8"?>
<worksheet xmlns="http://schemas.openxmlformats.org/spreadsheetml/2006/main">
  <sheetPr codeName="Planilha3">
    <outlinePr summaryBelow="1" summaryRight="1"/>
    <pageSetUpPr/>
  </sheetPr>
  <dimension ref="A1:L148"/>
  <sheetViews>
    <sheetView workbookViewId="0">
      <selection activeCell="A1" sqref="A1:A1048576"/>
    </sheetView>
  </sheetViews>
  <sheetFormatPr baseColWidth="8" defaultRowHeight="14.4"/>
  <cols>
    <col width="35.88671875" customWidth="1" min="1" max="1"/>
    <col width="13.109375" bestFit="1" customWidth="1" min="2" max="2"/>
    <col width="33.33203125" bestFit="1" customWidth="1" min="3" max="3"/>
    <col width="15.5546875" bestFit="1" customWidth="1" min="4" max="4"/>
    <col width="17" bestFit="1" customWidth="1" min="5" max="5"/>
    <col width="17.44140625" bestFit="1" customWidth="1" min="6" max="6"/>
    <col width="3" bestFit="1" customWidth="1" min="8" max="8"/>
    <col width="11.5546875" bestFit="1" customWidth="1" min="9" max="9"/>
  </cols>
  <sheetData>
    <row r="1">
      <c r="A1" s="10" t="inlineStr">
        <is>
          <t>Tipo de Solicitação</t>
        </is>
      </c>
      <c r="B1" t="inlineStr">
        <is>
          <t>Fuso</t>
        </is>
      </c>
      <c r="C1" t="inlineStr">
        <is>
          <t>E (Abscissa) Min</t>
        </is>
      </c>
      <c r="D1" t="inlineStr">
        <is>
          <t>E (Abscissa) Max</t>
        </is>
      </c>
      <c r="E1" t="inlineStr">
        <is>
          <t>N (Ordenada) Min</t>
        </is>
      </c>
      <c r="F1" t="inlineStr">
        <is>
          <t>N (Ordenada) Max</t>
        </is>
      </c>
    </row>
    <row r="2">
      <c r="A2" t="inlineStr">
        <is>
          <t>Ligação de Nova Unidade Consumidora COM Geração Distribuída</t>
        </is>
      </c>
      <c r="B2" t="n">
        <v>22</v>
      </c>
      <c r="C2" t="n">
        <v>487307</v>
      </c>
      <c r="D2" t="n">
        <v>833012</v>
      </c>
      <c r="E2" t="n">
        <v>7733378</v>
      </c>
      <c r="F2" t="n">
        <v>7981566</v>
      </c>
      <c r="H2">
        <f>Formulário!V27</f>
        <v/>
      </c>
      <c r="I2">
        <f>Formulário!AC27</f>
        <v/>
      </c>
      <c r="K2">
        <f>Formulário!AL27</f>
        <v/>
      </c>
    </row>
    <row r="3">
      <c r="A3" t="inlineStr">
        <is>
          <t>Conexão de GD em Unidade Consumidora Existente SEM Alteração de Potência Disponibilizada</t>
        </is>
      </c>
      <c r="B3" t="n">
        <v>23</v>
      </c>
      <c r="C3" t="n">
        <v>161564</v>
      </c>
      <c r="D3" t="n">
        <v>840139</v>
      </c>
      <c r="E3" t="n">
        <v>7460145</v>
      </c>
      <c r="F3" t="n">
        <v>8435094</v>
      </c>
      <c r="H3">
        <f>H2</f>
        <v/>
      </c>
      <c r="I3">
        <f>IFERROR(VLOOKUP($H$2,$B$2:$F$4,2,FALSE),"")</f>
        <v/>
      </c>
      <c r="J3">
        <f>IFERROR(VLOOKUP($H$2,$B$2:$F$4,3,FALSE),"")</f>
        <v/>
      </c>
      <c r="K3">
        <f>IFERROR(VLOOKUP($H$2,$B$2:$F$4,4,FALSE),"")</f>
        <v/>
      </c>
      <c r="L3">
        <f>IFERROR(VLOOKUP($H$2,$B$2:$F$4,5,FALSE),"")</f>
        <v/>
      </c>
    </row>
    <row r="4">
      <c r="A4" t="inlineStr">
        <is>
          <t>Conexão de GD em Unidade Consumidora Existente COM Alteração de Potência Disponibilizada</t>
        </is>
      </c>
      <c r="B4" t="n">
        <v>24</v>
      </c>
      <c r="C4" t="n">
        <v>164869</v>
      </c>
      <c r="D4" t="n">
        <v>417150</v>
      </c>
      <c r="E4" t="n">
        <v>7673180</v>
      </c>
      <c r="F4" t="n">
        <v>8336360</v>
      </c>
      <c r="I4">
        <f>IFERROR(IF(AND(I2&gt;=I3,I2&lt;=J3),"Ok","Erro"),"")</f>
        <v/>
      </c>
      <c r="K4">
        <f>IF(AND(K2&gt;=K3,K2&lt;=L3),"Ok","Erro")</f>
        <v/>
      </c>
    </row>
    <row r="5">
      <c r="A5" t="inlineStr">
        <is>
          <t>GD Existente COM Alteração de Potência Ativa Instalada Total</t>
        </is>
      </c>
    </row>
    <row r="9" ht="18" customHeight="1">
      <c r="A9" s="26" t="inlineStr">
        <is>
          <t>Tabela Disjuntores Revisada 06/10/2022</t>
        </is>
      </c>
    </row>
    <row r="10" ht="15.6" customHeight="1">
      <c r="A10" s="236" t="inlineStr">
        <is>
          <t>Disjuntor</t>
        </is>
      </c>
      <c r="B10" s="276" t="n"/>
      <c r="C10" s="237" t="inlineStr">
        <is>
          <t>Limite máximo para injeção(kW)</t>
        </is>
      </c>
    </row>
    <row r="11" ht="15.6" customHeight="1">
      <c r="A11" s="236" t="inlineStr">
        <is>
          <t>Tipo</t>
        </is>
      </c>
      <c r="B11" s="236" t="inlineStr">
        <is>
          <t>Corrente (A)</t>
        </is>
      </c>
      <c r="C11" s="294" t="n"/>
    </row>
    <row r="12" ht="15.6" customHeight="1">
      <c r="A12" s="24" t="inlineStr">
        <is>
          <t>Monopolar</t>
        </is>
      </c>
      <c r="B12" s="24" t="n">
        <v>40</v>
      </c>
      <c r="C12" s="30" t="n">
        <v>5</v>
      </c>
      <c r="D12" t="inlineStr">
        <is>
          <t>Monopolar40</t>
        </is>
      </c>
      <c r="E12" s="30" t="n">
        <v>5</v>
      </c>
    </row>
    <row r="13" ht="15.6" customHeight="1">
      <c r="A13" s="24" t="inlineStr">
        <is>
          <t>Monopolar</t>
        </is>
      </c>
      <c r="B13" s="24" t="n">
        <v>50</v>
      </c>
      <c r="C13" s="24" t="n">
        <v>6.5</v>
      </c>
      <c r="D13" t="inlineStr">
        <is>
          <t>Monopolar50</t>
        </is>
      </c>
      <c r="E13" s="24" t="n">
        <v>6.5</v>
      </c>
    </row>
    <row r="14" ht="15.6" customHeight="1">
      <c r="A14" s="24" t="inlineStr">
        <is>
          <t>Monopolar</t>
        </is>
      </c>
      <c r="B14" s="24" t="n">
        <v>63</v>
      </c>
      <c r="C14" s="24" t="n">
        <v>8</v>
      </c>
      <c r="D14" t="inlineStr">
        <is>
          <t>Monopolar63</t>
        </is>
      </c>
      <c r="E14" s="24" t="n">
        <v>8</v>
      </c>
    </row>
    <row r="15" ht="15.6" customHeight="1">
      <c r="A15" s="24" t="inlineStr">
        <is>
          <t>Monopolar</t>
        </is>
      </c>
      <c r="B15" s="24" t="n">
        <v>70</v>
      </c>
      <c r="C15" s="24" t="n">
        <v>10</v>
      </c>
      <c r="D15" t="inlineStr">
        <is>
          <t>Monopolar70</t>
        </is>
      </c>
      <c r="E15" s="24" t="n">
        <v>10</v>
      </c>
    </row>
    <row r="16" ht="15.6" customHeight="1">
      <c r="A16" s="24" t="inlineStr">
        <is>
          <t>Bipolar</t>
        </is>
      </c>
      <c r="B16" s="24" t="n">
        <v>40</v>
      </c>
      <c r="C16" s="24" t="n">
        <v>10</v>
      </c>
      <c r="D16" t="inlineStr">
        <is>
          <t>Bipolar40</t>
        </is>
      </c>
      <c r="E16" s="24" t="n">
        <v>10</v>
      </c>
    </row>
    <row r="17" ht="15.6" customHeight="1">
      <c r="A17" s="24" t="inlineStr">
        <is>
          <t>Bipolar</t>
        </is>
      </c>
      <c r="B17" s="24" t="n">
        <v>50</v>
      </c>
      <c r="C17" s="24" t="n">
        <v>12</v>
      </c>
      <c r="D17" t="inlineStr">
        <is>
          <t>Bipolar50</t>
        </is>
      </c>
      <c r="E17" s="24" t="n">
        <v>12</v>
      </c>
    </row>
    <row r="18" ht="15.6" customHeight="1">
      <c r="A18" s="24" t="inlineStr">
        <is>
          <t>Bipolar</t>
        </is>
      </c>
      <c r="B18" s="24" t="n">
        <v>60</v>
      </c>
      <c r="C18" s="24" t="n">
        <v>15</v>
      </c>
      <c r="D18" t="inlineStr">
        <is>
          <t>Bipolar60</t>
        </is>
      </c>
      <c r="E18" s="24" t="n">
        <v>15</v>
      </c>
    </row>
    <row r="19" ht="15.6" customHeight="1">
      <c r="A19" s="24" t="inlineStr">
        <is>
          <t>Bipolar</t>
        </is>
      </c>
      <c r="B19" s="24" t="n">
        <v>63</v>
      </c>
      <c r="C19" s="24" t="n">
        <v>15.1</v>
      </c>
      <c r="D19" t="inlineStr">
        <is>
          <t>Bipolar63</t>
        </is>
      </c>
      <c r="E19" s="24" t="n">
        <v>15.1</v>
      </c>
    </row>
    <row r="20" ht="15.6" customHeight="1">
      <c r="A20" s="24" t="inlineStr">
        <is>
          <t>Bipolar</t>
        </is>
      </c>
      <c r="B20" s="24" t="n">
        <v>70</v>
      </c>
      <c r="C20" s="24" t="n">
        <v>16.8</v>
      </c>
      <c r="D20" t="inlineStr">
        <is>
          <t>Bipolar70</t>
        </is>
      </c>
      <c r="E20" s="24" t="n">
        <v>16.8</v>
      </c>
    </row>
    <row r="21" ht="15.6" customHeight="1">
      <c r="A21" s="24" t="inlineStr">
        <is>
          <t>Bipolar</t>
        </is>
      </c>
      <c r="B21" s="24" t="n">
        <v>80</v>
      </c>
      <c r="C21" s="24" t="n">
        <v>20</v>
      </c>
      <c r="D21" t="inlineStr">
        <is>
          <t>Bipolar80</t>
        </is>
      </c>
      <c r="E21" s="24" t="n">
        <v>20</v>
      </c>
    </row>
    <row r="22" ht="15.6" customHeight="1">
      <c r="A22" s="24" t="inlineStr">
        <is>
          <t>Bipolar</t>
        </is>
      </c>
      <c r="B22" s="25" t="n">
        <v>90</v>
      </c>
      <c r="C22" s="24" t="n">
        <v>20</v>
      </c>
      <c r="D22" t="inlineStr">
        <is>
          <t>Bipolar90</t>
        </is>
      </c>
      <c r="E22" s="24" t="n">
        <v>20</v>
      </c>
    </row>
    <row r="23" ht="15.6" customHeight="1">
      <c r="A23" s="24" t="inlineStr">
        <is>
          <t>Bipolar</t>
        </is>
      </c>
      <c r="B23" s="25" t="n">
        <v>100</v>
      </c>
      <c r="C23" s="24" t="n">
        <v>24</v>
      </c>
      <c r="D23" t="inlineStr">
        <is>
          <t>Bipolar100</t>
        </is>
      </c>
      <c r="E23" s="24" t="n">
        <v>24</v>
      </c>
    </row>
    <row r="24" ht="15.6" customHeight="1">
      <c r="A24" s="24" t="inlineStr">
        <is>
          <t>Bipolar</t>
        </is>
      </c>
      <c r="B24" s="25" t="n">
        <v>120</v>
      </c>
      <c r="C24" s="24" t="n">
        <v>30</v>
      </c>
      <c r="D24" t="inlineStr">
        <is>
          <t>Bipolar120</t>
        </is>
      </c>
      <c r="E24" s="24" t="n">
        <v>30</v>
      </c>
    </row>
    <row r="25" ht="15.6" customHeight="1">
      <c r="A25" s="24" t="inlineStr">
        <is>
          <t>Bipolar</t>
        </is>
      </c>
      <c r="B25" s="25" t="n">
        <v>125</v>
      </c>
      <c r="C25" s="24" t="n">
        <v>30</v>
      </c>
      <c r="D25" t="inlineStr">
        <is>
          <t>Bipolar125</t>
        </is>
      </c>
      <c r="E25" s="24" t="n">
        <v>30</v>
      </c>
    </row>
    <row r="26" ht="15.6" customHeight="1">
      <c r="A26" s="24" t="inlineStr">
        <is>
          <t>Bipolar</t>
        </is>
      </c>
      <c r="B26" s="25" t="n">
        <v>150</v>
      </c>
      <c r="C26" s="24" t="n">
        <v>36</v>
      </c>
      <c r="D26" t="inlineStr">
        <is>
          <t>Bipolar150</t>
        </is>
      </c>
      <c r="E26" s="24" t="n">
        <v>36</v>
      </c>
    </row>
    <row r="27" ht="15.6" customHeight="1">
      <c r="A27" s="24" t="inlineStr">
        <is>
          <t>Bipolar</t>
        </is>
      </c>
      <c r="B27" s="24" t="n">
        <v>200</v>
      </c>
      <c r="C27" s="24" t="n">
        <v>50</v>
      </c>
      <c r="D27" t="inlineStr">
        <is>
          <t>Bipolar200</t>
        </is>
      </c>
      <c r="E27" s="24" t="n">
        <v>50</v>
      </c>
    </row>
    <row r="28" ht="15.6" customHeight="1">
      <c r="A28" s="24" t="inlineStr">
        <is>
          <t>Tripolar</t>
        </is>
      </c>
      <c r="B28" s="24" t="n">
        <v>40</v>
      </c>
      <c r="C28" s="24" t="n">
        <v>15</v>
      </c>
      <c r="D28" t="inlineStr">
        <is>
          <t>Tripolar40</t>
        </is>
      </c>
      <c r="E28" s="24" t="n">
        <v>15</v>
      </c>
    </row>
    <row r="29" ht="15.6" customHeight="1">
      <c r="A29" s="24" t="inlineStr">
        <is>
          <t>Tripolar</t>
        </is>
      </c>
      <c r="B29" s="24" t="n">
        <v>60</v>
      </c>
      <c r="C29" s="24" t="n">
        <v>23</v>
      </c>
      <c r="D29" t="inlineStr">
        <is>
          <t>Tripolar60</t>
        </is>
      </c>
      <c r="E29" s="24" t="n">
        <v>23</v>
      </c>
    </row>
    <row r="30" ht="15.6" customHeight="1">
      <c r="A30" s="24" t="inlineStr">
        <is>
          <t>Tripolar</t>
        </is>
      </c>
      <c r="B30" s="24" t="n">
        <v>63</v>
      </c>
      <c r="C30" s="24" t="n">
        <v>24</v>
      </c>
      <c r="D30" t="inlineStr">
        <is>
          <t>Tripolar63</t>
        </is>
      </c>
      <c r="E30" s="24" t="n">
        <v>24</v>
      </c>
    </row>
    <row r="31" ht="15.6" customHeight="1">
      <c r="A31" s="24" t="inlineStr">
        <is>
          <t>Tripolar</t>
        </is>
      </c>
      <c r="B31" s="24" t="n">
        <v>70</v>
      </c>
      <c r="C31" s="24" t="n">
        <v>27</v>
      </c>
      <c r="D31" t="inlineStr">
        <is>
          <t>Tripolar70</t>
        </is>
      </c>
      <c r="E31" s="24" t="n">
        <v>27</v>
      </c>
    </row>
    <row r="32" ht="15.6" customHeight="1">
      <c r="A32" s="24" t="inlineStr">
        <is>
          <t>Tripolar</t>
        </is>
      </c>
      <c r="B32" s="24" t="n">
        <v>80</v>
      </c>
      <c r="C32" s="24" t="n">
        <v>30.5</v>
      </c>
      <c r="D32" t="inlineStr">
        <is>
          <t>Tripolar80</t>
        </is>
      </c>
      <c r="E32" s="24" t="n">
        <v>30.5</v>
      </c>
    </row>
    <row r="33" ht="15.6" customHeight="1">
      <c r="A33" s="24" t="inlineStr">
        <is>
          <t>Tripolar</t>
        </is>
      </c>
      <c r="B33" s="24" t="n">
        <v>100</v>
      </c>
      <c r="C33" s="24" t="n">
        <v>38.1</v>
      </c>
      <c r="D33" t="inlineStr">
        <is>
          <t>Tripolar100</t>
        </is>
      </c>
      <c r="E33" s="24" t="n">
        <v>38.1</v>
      </c>
    </row>
    <row r="34" ht="15.6" customHeight="1">
      <c r="A34" s="24" t="inlineStr">
        <is>
          <t>Tripolar</t>
        </is>
      </c>
      <c r="B34" s="24" t="n">
        <v>120</v>
      </c>
      <c r="C34" s="24" t="n">
        <v>47</v>
      </c>
      <c r="D34" t="inlineStr">
        <is>
          <t>Tripolar120</t>
        </is>
      </c>
      <c r="E34" s="24" t="n">
        <v>47</v>
      </c>
    </row>
    <row r="35" ht="15.6" customHeight="1">
      <c r="A35" s="24" t="inlineStr">
        <is>
          <t>Tripolar</t>
        </is>
      </c>
      <c r="B35" s="24" t="n">
        <v>125</v>
      </c>
      <c r="C35" s="24" t="n">
        <v>47.6</v>
      </c>
      <c r="D35" t="inlineStr">
        <is>
          <t>Tripolar125</t>
        </is>
      </c>
      <c r="E35" s="24" t="n">
        <v>47.6</v>
      </c>
    </row>
    <row r="36" ht="15.6" customHeight="1">
      <c r="A36" s="24" t="inlineStr">
        <is>
          <t>Tripolar</t>
        </is>
      </c>
      <c r="B36" s="24" t="n">
        <v>150</v>
      </c>
      <c r="C36" s="24" t="n">
        <v>57.1</v>
      </c>
      <c r="D36" t="inlineStr">
        <is>
          <t>Tripolar150</t>
        </is>
      </c>
      <c r="E36" s="24" t="n">
        <v>57.1</v>
      </c>
    </row>
    <row r="37" ht="15.6" customHeight="1">
      <c r="A37" s="24" t="inlineStr">
        <is>
          <t>Tripolar</t>
        </is>
      </c>
      <c r="B37" s="24" t="n">
        <v>175</v>
      </c>
      <c r="C37" s="24" t="n">
        <v>66</v>
      </c>
      <c r="D37" t="inlineStr">
        <is>
          <t>Tripolar175</t>
        </is>
      </c>
      <c r="E37" s="24" t="n">
        <v>66</v>
      </c>
    </row>
    <row r="38" ht="15.6" customHeight="1">
      <c r="A38" s="24" t="inlineStr">
        <is>
          <t>Tripolar</t>
        </is>
      </c>
      <c r="B38" s="24" t="n">
        <v>200</v>
      </c>
      <c r="C38" s="24" t="n">
        <v>75</v>
      </c>
      <c r="D38" t="inlineStr">
        <is>
          <t>Tripolar200</t>
        </is>
      </c>
      <c r="E38" s="24" t="n">
        <v>75</v>
      </c>
    </row>
    <row r="39" ht="15.6" customHeight="1">
      <c r="A39" s="24" t="inlineStr">
        <is>
          <t>Tripolar</t>
        </is>
      </c>
      <c r="B39" s="24" t="n">
        <v>225</v>
      </c>
      <c r="C39" s="24" t="n">
        <v>86</v>
      </c>
      <c r="D39" t="inlineStr">
        <is>
          <t>Tripolar225</t>
        </is>
      </c>
      <c r="E39" s="24" t="n">
        <v>86</v>
      </c>
    </row>
    <row r="40" ht="15.6" customHeight="1">
      <c r="A40" s="24" t="inlineStr">
        <is>
          <t>Tripolar</t>
        </is>
      </c>
      <c r="B40" s="24" t="n">
        <v>250</v>
      </c>
      <c r="C40" s="24" t="n">
        <v>95</v>
      </c>
      <c r="D40" t="inlineStr">
        <is>
          <t>Tripolar250</t>
        </is>
      </c>
      <c r="E40" s="24" t="n">
        <v>95</v>
      </c>
    </row>
    <row r="41" ht="15.6" customHeight="1">
      <c r="A41" s="24" t="inlineStr">
        <is>
          <t>Tripolar</t>
        </is>
      </c>
      <c r="B41" s="24" t="n">
        <v>300</v>
      </c>
      <c r="C41" s="24" t="n">
        <v>114</v>
      </c>
      <c r="D41" t="inlineStr">
        <is>
          <t>Tripolar300</t>
        </is>
      </c>
      <c r="E41" s="24" t="n">
        <v>114</v>
      </c>
    </row>
    <row r="42" ht="15.6" customHeight="1">
      <c r="A42" s="24" t="inlineStr">
        <is>
          <t>Tripolar</t>
        </is>
      </c>
      <c r="B42" s="24" t="n">
        <v>315</v>
      </c>
      <c r="C42" s="24" t="n">
        <v>114</v>
      </c>
      <c r="D42" t="inlineStr">
        <is>
          <t>Tripolar315</t>
        </is>
      </c>
      <c r="E42" s="24" t="n">
        <v>114</v>
      </c>
    </row>
    <row r="43" ht="15.6" customHeight="1">
      <c r="A43" s="24" t="inlineStr">
        <is>
          <t>Tripolar</t>
        </is>
      </c>
      <c r="B43" s="24" t="n">
        <v>320</v>
      </c>
      <c r="C43" s="24" t="n">
        <v>114</v>
      </c>
      <c r="D43" t="inlineStr">
        <is>
          <t>Tripolar320</t>
        </is>
      </c>
      <c r="E43" s="24" t="n">
        <v>114</v>
      </c>
    </row>
    <row r="44" ht="15.6" customHeight="1">
      <c r="A44" s="24" t="inlineStr">
        <is>
          <t>Tripolar</t>
        </is>
      </c>
      <c r="B44" s="24" t="n">
        <v>400</v>
      </c>
      <c r="C44" s="24" t="n">
        <v>152</v>
      </c>
      <c r="D44" t="inlineStr">
        <is>
          <t>Tripolar400</t>
        </is>
      </c>
      <c r="E44" s="24" t="n">
        <v>152</v>
      </c>
    </row>
    <row r="45" ht="15.6" customHeight="1">
      <c r="A45" s="24" t="inlineStr">
        <is>
          <t>Tripolar</t>
        </is>
      </c>
      <c r="B45" s="24" t="n">
        <v>450</v>
      </c>
      <c r="C45" s="24" t="n">
        <v>171</v>
      </c>
      <c r="D45" t="inlineStr">
        <is>
          <t>Tripolar450</t>
        </is>
      </c>
      <c r="E45" s="24" t="n">
        <v>171</v>
      </c>
    </row>
    <row r="46" ht="15.6" customHeight="1">
      <c r="A46" s="24" t="inlineStr">
        <is>
          <t>Tripolar</t>
        </is>
      </c>
      <c r="B46" s="24" t="n">
        <v>500</v>
      </c>
      <c r="C46" s="24" t="n">
        <v>188</v>
      </c>
      <c r="D46" t="inlineStr">
        <is>
          <t>Tripolar500</t>
        </is>
      </c>
      <c r="E46" s="24" t="n">
        <v>188</v>
      </c>
    </row>
    <row r="47" ht="15.6" customHeight="1">
      <c r="A47" s="24" t="inlineStr">
        <is>
          <t>Tripolar</t>
        </is>
      </c>
      <c r="B47" s="24" t="n">
        <v>600</v>
      </c>
      <c r="C47" s="24" t="n">
        <v>228</v>
      </c>
      <c r="D47" t="inlineStr">
        <is>
          <t>Tripolar600</t>
        </is>
      </c>
      <c r="E47" s="24" t="n">
        <v>228</v>
      </c>
    </row>
    <row r="48" ht="15.6" customHeight="1">
      <c r="A48" s="24" t="inlineStr">
        <is>
          <t>Tripolar</t>
        </is>
      </c>
      <c r="B48" s="24" t="n">
        <v>630</v>
      </c>
      <c r="C48" s="24" t="n">
        <v>228</v>
      </c>
      <c r="D48" t="inlineStr">
        <is>
          <t>Tripolar630</t>
        </is>
      </c>
      <c r="E48" s="24" t="n">
        <v>228</v>
      </c>
    </row>
    <row r="49" ht="15.6" customHeight="1">
      <c r="A49" s="24" t="inlineStr">
        <is>
          <t>Tripolar</t>
        </is>
      </c>
      <c r="B49" s="24" t="n">
        <v>700</v>
      </c>
      <c r="C49" s="24" t="n">
        <v>266</v>
      </c>
      <c r="D49" t="inlineStr">
        <is>
          <t>Tripolar700</t>
        </is>
      </c>
      <c r="E49" s="24" t="n">
        <v>266</v>
      </c>
    </row>
    <row r="50" ht="15.6" customHeight="1">
      <c r="A50" s="24" t="inlineStr">
        <is>
          <t>Tripolar</t>
        </is>
      </c>
      <c r="B50" s="24" t="n">
        <v>800</v>
      </c>
      <c r="C50" s="24" t="n">
        <v>304</v>
      </c>
      <c r="D50" t="inlineStr">
        <is>
          <t>Tripolar800</t>
        </is>
      </c>
      <c r="E50" s="24" t="n">
        <v>304</v>
      </c>
    </row>
    <row r="53" ht="18" customHeight="1">
      <c r="A53" s="26" t="inlineStr">
        <is>
          <t>Tabela Disjuntores Padronizados na ND 5.1</t>
        </is>
      </c>
    </row>
    <row r="54" ht="15.6" customHeight="1">
      <c r="A54" s="236" t="inlineStr">
        <is>
          <t>Disjuntor</t>
        </is>
      </c>
      <c r="B54" s="276" t="n"/>
      <c r="C54" s="237" t="inlineStr">
        <is>
          <t>Limite máximo para injeção(kW)</t>
        </is>
      </c>
    </row>
    <row r="55" ht="15.6" customHeight="1">
      <c r="A55" s="236" t="inlineStr">
        <is>
          <t>Tipo</t>
        </is>
      </c>
      <c r="B55" s="236" t="inlineStr">
        <is>
          <t>Corrente (A)</t>
        </is>
      </c>
      <c r="C55" s="294" t="n"/>
    </row>
    <row r="56" ht="15.6" customHeight="1">
      <c r="A56" s="24" t="inlineStr">
        <is>
          <t>Monopolar</t>
        </is>
      </c>
      <c r="B56" s="24" t="n">
        <v>40</v>
      </c>
      <c r="C56" s="30" t="n">
        <v>5</v>
      </c>
      <c r="D56" t="inlineStr">
        <is>
          <t>Monopolar40</t>
        </is>
      </c>
      <c r="E56" s="30" t="n">
        <v>5</v>
      </c>
    </row>
    <row r="57" ht="15.6" customHeight="1">
      <c r="A57" s="24" t="inlineStr">
        <is>
          <t>Monopolar</t>
        </is>
      </c>
      <c r="B57" s="24" t="n">
        <v>50</v>
      </c>
      <c r="C57" s="24" t="n">
        <v>6.5</v>
      </c>
      <c r="D57" t="inlineStr">
        <is>
          <t>Monopolar50</t>
        </is>
      </c>
      <c r="E57" s="24" t="n">
        <v>6.5</v>
      </c>
    </row>
    <row r="58" ht="15.6" customHeight="1">
      <c r="A58" s="24" t="inlineStr">
        <is>
          <t>Monopolar</t>
        </is>
      </c>
      <c r="B58" s="24" t="n">
        <v>63</v>
      </c>
      <c r="C58" s="24" t="n">
        <v>8</v>
      </c>
      <c r="D58" t="inlineStr">
        <is>
          <t>Monopolar63</t>
        </is>
      </c>
      <c r="E58" s="24" t="n">
        <v>8</v>
      </c>
    </row>
    <row r="59" ht="15.6" customHeight="1">
      <c r="A59" s="24" t="inlineStr">
        <is>
          <t>Bipolar</t>
        </is>
      </c>
      <c r="B59" s="24" t="n">
        <v>40</v>
      </c>
      <c r="C59" s="24" t="n">
        <v>10</v>
      </c>
      <c r="D59" t="inlineStr">
        <is>
          <t>Bipolar40</t>
        </is>
      </c>
      <c r="E59" s="24" t="n">
        <v>10</v>
      </c>
    </row>
    <row r="60" ht="15.6" customHeight="1">
      <c r="A60" s="24" t="inlineStr">
        <is>
          <t>Bipolar</t>
        </is>
      </c>
      <c r="B60" s="24" t="n">
        <v>63</v>
      </c>
      <c r="C60" s="24" t="n">
        <v>15.1</v>
      </c>
      <c r="D60" t="inlineStr">
        <is>
          <t>Bipolar63</t>
        </is>
      </c>
      <c r="E60" s="24" t="n">
        <v>15.1</v>
      </c>
    </row>
    <row r="61" ht="15.6" customHeight="1">
      <c r="A61" s="24" t="inlineStr">
        <is>
          <t>Bipolar</t>
        </is>
      </c>
      <c r="B61" s="24" t="n">
        <v>80</v>
      </c>
      <c r="C61" s="24" t="n">
        <v>20</v>
      </c>
      <c r="D61" t="inlineStr">
        <is>
          <t>Bipolar80</t>
        </is>
      </c>
      <c r="E61" s="24" t="n">
        <v>20</v>
      </c>
    </row>
    <row r="62" ht="15.6" customHeight="1">
      <c r="A62" s="24" t="inlineStr">
        <is>
          <t>Bipolar</t>
        </is>
      </c>
      <c r="B62" s="25" t="n">
        <v>100</v>
      </c>
      <c r="C62" s="24" t="n">
        <v>24</v>
      </c>
      <c r="D62" t="inlineStr">
        <is>
          <t>Bipolar100</t>
        </is>
      </c>
      <c r="E62" s="24" t="n">
        <v>24</v>
      </c>
    </row>
    <row r="63" ht="15.6" customHeight="1">
      <c r="A63" s="24" t="inlineStr">
        <is>
          <t>Bipolar</t>
        </is>
      </c>
      <c r="B63" s="25" t="n">
        <v>125</v>
      </c>
      <c r="C63" s="24" t="n">
        <v>30</v>
      </c>
      <c r="D63" t="inlineStr">
        <is>
          <t>Bipolar125</t>
        </is>
      </c>
      <c r="E63" s="24" t="n">
        <v>30</v>
      </c>
    </row>
    <row r="64" ht="15.6" customHeight="1">
      <c r="A64" s="24" t="inlineStr">
        <is>
          <t>Bipolar</t>
        </is>
      </c>
      <c r="B64" s="25" t="n">
        <v>150</v>
      </c>
      <c r="C64" s="24" t="n">
        <v>36</v>
      </c>
      <c r="D64" t="inlineStr">
        <is>
          <t>Bipolar150</t>
        </is>
      </c>
      <c r="E64" s="24" t="n">
        <v>36</v>
      </c>
    </row>
    <row r="65" ht="15.6" customHeight="1">
      <c r="A65" s="24" t="inlineStr">
        <is>
          <t>Bipolar</t>
        </is>
      </c>
      <c r="B65" s="24" t="n">
        <v>200</v>
      </c>
      <c r="C65" s="24" t="n">
        <v>50</v>
      </c>
      <c r="D65" t="inlineStr">
        <is>
          <t>Bipolar200</t>
        </is>
      </c>
      <c r="E65" s="24" t="n">
        <v>50</v>
      </c>
    </row>
    <row r="66" ht="15.6" customHeight="1">
      <c r="A66" s="24" t="inlineStr">
        <is>
          <t>Tripolar</t>
        </is>
      </c>
      <c r="B66" s="24" t="n">
        <v>40</v>
      </c>
      <c r="C66" s="24" t="n">
        <v>15</v>
      </c>
      <c r="D66" t="inlineStr">
        <is>
          <t>Tripolar40</t>
        </is>
      </c>
      <c r="E66" s="24" t="n">
        <v>15</v>
      </c>
    </row>
    <row r="67" ht="15.6" customHeight="1">
      <c r="A67" s="24" t="inlineStr">
        <is>
          <t>Tripolar</t>
        </is>
      </c>
      <c r="B67" s="24" t="n">
        <v>63</v>
      </c>
      <c r="C67" s="24" t="n">
        <v>24</v>
      </c>
      <c r="D67" t="inlineStr">
        <is>
          <t>Tripolar63</t>
        </is>
      </c>
      <c r="E67" s="24" t="n">
        <v>24</v>
      </c>
    </row>
    <row r="68" ht="15.6" customHeight="1">
      <c r="A68" s="24" t="inlineStr">
        <is>
          <t>Tripolar</t>
        </is>
      </c>
      <c r="B68" s="24" t="n">
        <v>80</v>
      </c>
      <c r="C68" s="24" t="n">
        <v>30.5</v>
      </c>
      <c r="D68" t="inlineStr">
        <is>
          <t>Tripolar80</t>
        </is>
      </c>
      <c r="E68" s="24" t="n">
        <v>30.5</v>
      </c>
    </row>
    <row r="69" ht="15.6" customHeight="1">
      <c r="A69" s="24" t="inlineStr">
        <is>
          <t>Tripolar</t>
        </is>
      </c>
      <c r="B69" s="24" t="n">
        <v>100</v>
      </c>
      <c r="C69" s="24" t="n">
        <v>38.1</v>
      </c>
      <c r="D69" t="inlineStr">
        <is>
          <t>Tripolar100</t>
        </is>
      </c>
      <c r="E69" s="24" t="n">
        <v>38.1</v>
      </c>
    </row>
    <row r="70" ht="15.6" customHeight="1">
      <c r="A70" s="24" t="inlineStr">
        <is>
          <t>Tripolar</t>
        </is>
      </c>
      <c r="B70" s="24" t="n">
        <v>125</v>
      </c>
      <c r="C70" s="24" t="n">
        <v>47.6</v>
      </c>
      <c r="D70" t="inlineStr">
        <is>
          <t>Tripolar125</t>
        </is>
      </c>
      <c r="E70" s="24" t="n">
        <v>47.6</v>
      </c>
    </row>
    <row r="71" ht="15.6" customHeight="1">
      <c r="A71" s="24" t="inlineStr">
        <is>
          <t>Tripolar</t>
        </is>
      </c>
      <c r="B71" s="24" t="n">
        <v>150</v>
      </c>
      <c r="C71" s="24" t="n">
        <v>57.1</v>
      </c>
      <c r="D71" t="inlineStr">
        <is>
          <t>Tripolar150</t>
        </is>
      </c>
      <c r="E71" s="24" t="n">
        <v>57.1</v>
      </c>
    </row>
    <row r="72" ht="15.6" customHeight="1">
      <c r="A72" s="24" t="inlineStr">
        <is>
          <t>Tripolar</t>
        </is>
      </c>
      <c r="B72" s="24" t="n">
        <v>175</v>
      </c>
      <c r="C72" s="24" t="n">
        <v>66</v>
      </c>
      <c r="D72" t="inlineStr">
        <is>
          <t>Tripolar175</t>
        </is>
      </c>
      <c r="E72" s="24" t="n">
        <v>66</v>
      </c>
    </row>
    <row r="73" ht="15.6" customHeight="1">
      <c r="A73" s="24" t="inlineStr">
        <is>
          <t>Tripolar</t>
        </is>
      </c>
      <c r="B73" s="24" t="n">
        <v>200</v>
      </c>
      <c r="C73" s="24" t="n">
        <v>75</v>
      </c>
      <c r="D73" t="inlineStr">
        <is>
          <t>Tripolar200</t>
        </is>
      </c>
      <c r="E73" s="24" t="n">
        <v>75</v>
      </c>
    </row>
    <row r="74" ht="15.6" customHeight="1">
      <c r="A74" s="24" t="inlineStr">
        <is>
          <t>Tripolar</t>
        </is>
      </c>
      <c r="B74" s="24" t="n">
        <v>225</v>
      </c>
      <c r="C74" s="24" t="n">
        <v>86</v>
      </c>
      <c r="D74" t="inlineStr">
        <is>
          <t>Tripolar225</t>
        </is>
      </c>
      <c r="E74" s="24" t="n">
        <v>86</v>
      </c>
    </row>
    <row r="75" ht="15.6" customHeight="1">
      <c r="A75" s="24" t="inlineStr">
        <is>
          <t>Tripolar</t>
        </is>
      </c>
      <c r="B75" s="24" t="n">
        <v>250</v>
      </c>
      <c r="C75" s="24" t="n">
        <v>95</v>
      </c>
      <c r="D75" t="inlineStr">
        <is>
          <t>Tripolar250</t>
        </is>
      </c>
      <c r="E75" s="24" t="n">
        <v>95</v>
      </c>
    </row>
    <row r="76" ht="15.6" customHeight="1">
      <c r="A76" s="24" t="inlineStr">
        <is>
          <t>Tripolar</t>
        </is>
      </c>
      <c r="B76" s="24" t="n">
        <v>300</v>
      </c>
      <c r="C76" s="24" t="n">
        <v>114</v>
      </c>
      <c r="D76" t="inlineStr">
        <is>
          <t>Tripolar300</t>
        </is>
      </c>
      <c r="E76" s="24" t="n">
        <v>114</v>
      </c>
    </row>
    <row r="77" ht="15.6" customHeight="1">
      <c r="A77" s="24" t="inlineStr">
        <is>
          <t>Tripolar</t>
        </is>
      </c>
      <c r="B77" s="24" t="n">
        <v>315</v>
      </c>
      <c r="C77" s="24" t="n">
        <v>114</v>
      </c>
      <c r="D77" t="inlineStr">
        <is>
          <t>Tripolar315</t>
        </is>
      </c>
      <c r="E77" s="24" t="n">
        <v>114</v>
      </c>
    </row>
    <row r="78" ht="15.6" customHeight="1">
      <c r="A78" s="24" t="inlineStr">
        <is>
          <t>Tripolar</t>
        </is>
      </c>
      <c r="B78" s="24" t="n">
        <v>320</v>
      </c>
      <c r="C78" s="24" t="n">
        <v>114</v>
      </c>
      <c r="D78" t="inlineStr">
        <is>
          <t>Tripolar320</t>
        </is>
      </c>
      <c r="E78" s="24" t="n">
        <v>114</v>
      </c>
    </row>
    <row r="79" ht="15.6" customHeight="1">
      <c r="A79" s="24" t="inlineStr">
        <is>
          <t>Tripolar</t>
        </is>
      </c>
      <c r="B79" s="24" t="n">
        <v>400</v>
      </c>
      <c r="C79" s="24" t="n">
        <v>152</v>
      </c>
      <c r="D79" t="inlineStr">
        <is>
          <t>Tripolar400</t>
        </is>
      </c>
      <c r="E79" s="24" t="n">
        <v>152</v>
      </c>
    </row>
    <row r="80" ht="15.6" customHeight="1">
      <c r="A80" s="24" t="inlineStr">
        <is>
          <t>Tripolar</t>
        </is>
      </c>
      <c r="B80" s="24" t="n">
        <v>450</v>
      </c>
      <c r="C80" s="24" t="n">
        <v>171</v>
      </c>
      <c r="D80" t="inlineStr">
        <is>
          <t>Tripolar450</t>
        </is>
      </c>
      <c r="E80" s="24" t="n">
        <v>171</v>
      </c>
    </row>
    <row r="81" ht="15.6" customHeight="1">
      <c r="A81" s="24" t="inlineStr">
        <is>
          <t>Tripolar</t>
        </is>
      </c>
      <c r="B81" s="24" t="n">
        <v>500</v>
      </c>
      <c r="C81" s="24" t="n">
        <v>188</v>
      </c>
      <c r="D81" t="inlineStr">
        <is>
          <t>Tripolar500</t>
        </is>
      </c>
      <c r="E81" s="24" t="n">
        <v>188</v>
      </c>
    </row>
    <row r="82" ht="15.6" customHeight="1">
      <c r="A82" s="24" t="inlineStr">
        <is>
          <t>Tripolar</t>
        </is>
      </c>
      <c r="B82" s="24" t="n">
        <v>600</v>
      </c>
      <c r="C82" s="24" t="n">
        <v>228</v>
      </c>
      <c r="D82" t="inlineStr">
        <is>
          <t>Tripolar600</t>
        </is>
      </c>
      <c r="E82" s="24" t="n">
        <v>228</v>
      </c>
    </row>
    <row r="83" ht="15.6" customHeight="1">
      <c r="A83" s="24" t="inlineStr">
        <is>
          <t>Tripolar</t>
        </is>
      </c>
      <c r="B83" s="24" t="n">
        <v>630</v>
      </c>
      <c r="C83" s="24" t="n">
        <v>228</v>
      </c>
      <c r="D83" t="inlineStr">
        <is>
          <t>Tripolar630</t>
        </is>
      </c>
      <c r="E83" s="24" t="n">
        <v>228</v>
      </c>
    </row>
    <row r="84" ht="15.6" customHeight="1">
      <c r="A84" s="24" t="inlineStr">
        <is>
          <t>Tripolar</t>
        </is>
      </c>
      <c r="B84" s="24" t="n">
        <v>700</v>
      </c>
      <c r="C84" s="24" t="n">
        <v>266</v>
      </c>
      <c r="D84" t="inlineStr">
        <is>
          <t>Tripolar700</t>
        </is>
      </c>
      <c r="E84" s="24" t="n">
        <v>266</v>
      </c>
    </row>
    <row r="85" ht="15.6" customHeight="1">
      <c r="A85" s="24" t="inlineStr">
        <is>
          <t>Tripolar</t>
        </is>
      </c>
      <c r="B85" s="24" t="n">
        <v>800</v>
      </c>
      <c r="C85" s="24" t="n">
        <v>304</v>
      </c>
      <c r="D85" t="inlineStr">
        <is>
          <t>Tripolar800</t>
        </is>
      </c>
      <c r="E85" s="24" t="n">
        <v>304</v>
      </c>
    </row>
    <row r="89" ht="18" customHeight="1">
      <c r="A89" s="238" t="inlineStr">
        <is>
          <t>Tabela Disjuntores Geral</t>
        </is>
      </c>
      <c r="B89" s="276" t="n"/>
    </row>
    <row r="90" ht="15.6" customHeight="1">
      <c r="A90" s="236" t="inlineStr">
        <is>
          <t>Disjuntor</t>
        </is>
      </c>
      <c r="B90" s="276" t="n"/>
    </row>
    <row r="91" ht="15.6" customHeight="1">
      <c r="A91" s="236" t="inlineStr">
        <is>
          <t>Tipo</t>
        </is>
      </c>
      <c r="B91" s="236" t="inlineStr">
        <is>
          <t>Corrente (A)</t>
        </is>
      </c>
    </row>
    <row r="92" ht="15.6" customHeight="1">
      <c r="A92" s="57" t="inlineStr">
        <is>
          <t>Bipolar</t>
        </is>
      </c>
      <c r="B92" s="57" t="n">
        <v>60</v>
      </c>
    </row>
    <row r="93" ht="15.6" customHeight="1">
      <c r="A93" s="57" t="inlineStr">
        <is>
          <t>Bipolar</t>
        </is>
      </c>
      <c r="B93" s="57" t="n">
        <v>63</v>
      </c>
    </row>
    <row r="94" ht="15.6" customHeight="1">
      <c r="A94" s="57" t="inlineStr">
        <is>
          <t>Bipolar</t>
        </is>
      </c>
      <c r="B94" s="57" t="n">
        <v>90</v>
      </c>
    </row>
    <row r="95" ht="15.6" customHeight="1">
      <c r="A95" s="57" t="inlineStr">
        <is>
          <t>Bipolar</t>
        </is>
      </c>
      <c r="B95" s="57" t="n">
        <v>100</v>
      </c>
    </row>
    <row r="96" ht="15.6" customHeight="1">
      <c r="A96" s="57" t="inlineStr">
        <is>
          <t>Bipolar</t>
        </is>
      </c>
      <c r="B96" s="58" t="n">
        <v>120</v>
      </c>
    </row>
    <row r="97" ht="15.6" customHeight="1">
      <c r="A97" s="57" t="inlineStr">
        <is>
          <t>Bipolar</t>
        </is>
      </c>
      <c r="B97" s="58" t="n">
        <v>125</v>
      </c>
    </row>
    <row r="98" ht="15.6" customHeight="1">
      <c r="A98" s="57" t="inlineStr">
        <is>
          <t>Bipolar</t>
        </is>
      </c>
      <c r="B98" s="58" t="n">
        <v>150</v>
      </c>
    </row>
    <row r="99" ht="15.6" customHeight="1">
      <c r="A99" s="57" t="inlineStr">
        <is>
          <t>Bipolar</t>
        </is>
      </c>
      <c r="B99" s="58" t="n">
        <v>200</v>
      </c>
    </row>
    <row r="100" ht="15.6" customHeight="1">
      <c r="A100" s="24" t="inlineStr">
        <is>
          <t>Tripolar</t>
        </is>
      </c>
      <c r="B100" s="24" t="n">
        <v>60</v>
      </c>
    </row>
    <row r="101" ht="15.6" customHeight="1">
      <c r="A101" s="24" t="inlineStr">
        <is>
          <t>Tripolar</t>
        </is>
      </c>
      <c r="B101" s="24" t="n">
        <v>63</v>
      </c>
    </row>
    <row r="102" ht="15.6" customHeight="1">
      <c r="A102" s="24" t="inlineStr">
        <is>
          <t>Tripolar</t>
        </is>
      </c>
      <c r="B102" s="24" t="n">
        <v>70</v>
      </c>
    </row>
    <row r="103" ht="15.6" customHeight="1">
      <c r="A103" s="24" t="inlineStr">
        <is>
          <t>Tripolar</t>
        </is>
      </c>
      <c r="B103" s="24" t="n">
        <v>80</v>
      </c>
    </row>
    <row r="104" ht="15.6" customHeight="1">
      <c r="A104" s="24" t="inlineStr">
        <is>
          <t>Tripolar</t>
        </is>
      </c>
      <c r="B104" s="24" t="n">
        <v>100</v>
      </c>
    </row>
    <row r="105" ht="15.6" customHeight="1">
      <c r="A105" s="24" t="inlineStr">
        <is>
          <t>Tripolar</t>
        </is>
      </c>
      <c r="B105" s="24" t="n">
        <v>120</v>
      </c>
    </row>
    <row r="106" ht="15.6" customHeight="1">
      <c r="A106" s="24" t="inlineStr">
        <is>
          <t>Tripolar</t>
        </is>
      </c>
      <c r="B106" s="24" t="n">
        <v>125</v>
      </c>
    </row>
    <row r="107" ht="15.6" customHeight="1">
      <c r="A107" s="24" t="inlineStr">
        <is>
          <t>Tripolar</t>
        </is>
      </c>
      <c r="B107" s="24" t="n">
        <v>150</v>
      </c>
    </row>
    <row r="108" ht="15.6" customHeight="1">
      <c r="A108" s="24" t="inlineStr">
        <is>
          <t>Tripolar</t>
        </is>
      </c>
      <c r="B108" s="24" t="n">
        <v>175</v>
      </c>
    </row>
    <row r="109" ht="15.6" customHeight="1">
      <c r="A109" s="24" t="inlineStr">
        <is>
          <t>Tripolar</t>
        </is>
      </c>
      <c r="B109" s="24" t="n">
        <v>200</v>
      </c>
    </row>
    <row r="110" ht="15.6" customHeight="1">
      <c r="A110" s="24" t="inlineStr">
        <is>
          <t>Tripolar</t>
        </is>
      </c>
      <c r="B110" s="24" t="n">
        <v>225</v>
      </c>
    </row>
    <row r="111" ht="15.6" customHeight="1">
      <c r="A111" s="24" t="inlineStr">
        <is>
          <t>Tripolar</t>
        </is>
      </c>
      <c r="B111" s="24" t="n">
        <v>250</v>
      </c>
    </row>
    <row r="112" ht="15.6" customHeight="1">
      <c r="A112" s="24" t="inlineStr">
        <is>
          <t>Tripolar</t>
        </is>
      </c>
      <c r="B112" s="24" t="n">
        <v>300</v>
      </c>
    </row>
    <row r="113" ht="15.6" customHeight="1">
      <c r="A113" s="24" t="inlineStr">
        <is>
          <t>Tripolar</t>
        </is>
      </c>
      <c r="B113" s="24" t="n">
        <v>315</v>
      </c>
    </row>
    <row r="114" ht="15.6" customHeight="1">
      <c r="A114" s="24" t="inlineStr">
        <is>
          <t>Tripolar</t>
        </is>
      </c>
      <c r="B114" s="24" t="n">
        <v>320</v>
      </c>
    </row>
    <row r="115" ht="15.6" customHeight="1">
      <c r="A115" s="24" t="inlineStr">
        <is>
          <t>Tripolar</t>
        </is>
      </c>
      <c r="B115" s="24" t="n">
        <v>400</v>
      </c>
    </row>
    <row r="116" ht="15.6" customHeight="1">
      <c r="A116" s="24" t="inlineStr">
        <is>
          <t>Tripolar</t>
        </is>
      </c>
      <c r="B116" s="24" t="n">
        <v>450</v>
      </c>
    </row>
    <row r="117" ht="15.6" customHeight="1">
      <c r="A117" s="24" t="inlineStr">
        <is>
          <t>Tripolar</t>
        </is>
      </c>
      <c r="B117" s="24" t="n">
        <v>500</v>
      </c>
    </row>
    <row r="118" ht="15.6" customHeight="1">
      <c r="A118" s="24" t="inlineStr">
        <is>
          <t>Tripolar</t>
        </is>
      </c>
      <c r="B118" s="24" t="n">
        <v>600</v>
      </c>
    </row>
    <row r="119" ht="15.6" customHeight="1">
      <c r="A119" s="24" t="inlineStr">
        <is>
          <t>Tripolar</t>
        </is>
      </c>
      <c r="B119" s="24" t="n">
        <v>630</v>
      </c>
    </row>
    <row r="120" ht="15.6" customHeight="1">
      <c r="A120" s="24" t="inlineStr">
        <is>
          <t>Tripolar</t>
        </is>
      </c>
      <c r="B120" s="24" t="n">
        <v>700</v>
      </c>
    </row>
    <row r="121" ht="15.6" customHeight="1">
      <c r="A121" s="24" t="inlineStr">
        <is>
          <t>Tripolar</t>
        </is>
      </c>
      <c r="B121" s="24" t="n">
        <v>800</v>
      </c>
    </row>
    <row r="122" ht="15.6" customHeight="1">
      <c r="A122" s="24" t="inlineStr">
        <is>
          <t>Tripolar</t>
        </is>
      </c>
      <c r="B122" s="24" t="n">
        <v>1000</v>
      </c>
    </row>
    <row r="123" ht="15.6" customHeight="1">
      <c r="A123" s="24" t="inlineStr">
        <is>
          <t>Tripolar</t>
        </is>
      </c>
      <c r="B123" s="24" t="n">
        <v>1200</v>
      </c>
    </row>
    <row r="124" ht="15.6" customHeight="1">
      <c r="A124" s="24" t="inlineStr">
        <is>
          <t>Tripolar</t>
        </is>
      </c>
      <c r="B124" s="24" t="n">
        <v>1500</v>
      </c>
    </row>
    <row r="125" ht="15.6" customHeight="1">
      <c r="A125" s="24" t="inlineStr">
        <is>
          <t>Tripolar</t>
        </is>
      </c>
      <c r="B125" s="24" t="n">
        <v>1800</v>
      </c>
    </row>
    <row r="126" ht="15.6" customHeight="1">
      <c r="A126" s="24" t="inlineStr">
        <is>
          <t>Tripolar</t>
        </is>
      </c>
      <c r="B126" s="24" t="n">
        <v>2100</v>
      </c>
    </row>
    <row r="130">
      <c r="A130" t="inlineStr">
        <is>
          <t>Disjuntores das SE 1, 5 e 8</t>
        </is>
      </c>
    </row>
    <row r="132" ht="15.6" customHeight="1">
      <c r="A132" s="24" t="inlineStr">
        <is>
          <t>Tipo</t>
        </is>
      </c>
      <c r="B132" s="24" t="inlineStr">
        <is>
          <t>Corrente (A)</t>
        </is>
      </c>
    </row>
    <row r="133" ht="15.6" customHeight="1">
      <c r="A133" s="24" t="inlineStr">
        <is>
          <t>Tripolar</t>
        </is>
      </c>
      <c r="B133" s="24" t="n">
        <v>100</v>
      </c>
    </row>
    <row r="134" ht="15.6" customHeight="1">
      <c r="A134" s="24" t="inlineStr">
        <is>
          <t>Tripolar</t>
        </is>
      </c>
      <c r="B134" s="24" t="n">
        <v>120</v>
      </c>
    </row>
    <row r="135" ht="15.6" customHeight="1">
      <c r="A135" s="24" t="inlineStr">
        <is>
          <t>Tripolar</t>
        </is>
      </c>
      <c r="B135" s="24" t="n">
        <v>125</v>
      </c>
    </row>
    <row r="136" ht="15.6" customHeight="1">
      <c r="A136" s="24" t="inlineStr">
        <is>
          <t>Tripolar</t>
        </is>
      </c>
      <c r="B136" s="24" t="n">
        <v>150</v>
      </c>
    </row>
    <row r="137" ht="15.6" customHeight="1">
      <c r="A137" s="24" t="inlineStr">
        <is>
          <t>Tripolar</t>
        </is>
      </c>
      <c r="B137" s="24" t="n">
        <v>175</v>
      </c>
    </row>
    <row r="138" ht="15.6" customHeight="1">
      <c r="A138" s="24" t="inlineStr">
        <is>
          <t>Tripolar</t>
        </is>
      </c>
      <c r="B138" s="24" t="n">
        <v>200</v>
      </c>
    </row>
    <row r="139" ht="15.6" customHeight="1">
      <c r="A139" s="24" t="inlineStr">
        <is>
          <t>Tripolar</t>
        </is>
      </c>
      <c r="B139" s="24" t="n">
        <v>250</v>
      </c>
    </row>
    <row r="140" ht="15.6" customHeight="1">
      <c r="A140" s="24" t="inlineStr">
        <is>
          <t>Tripolar</t>
        </is>
      </c>
      <c r="B140" s="24" t="n">
        <v>300</v>
      </c>
    </row>
    <row r="141" ht="15.6" customHeight="1">
      <c r="A141" s="24" t="inlineStr">
        <is>
          <t>Tripolar</t>
        </is>
      </c>
      <c r="B141" s="24" t="n">
        <v>315</v>
      </c>
    </row>
    <row r="142" ht="15.6" customHeight="1">
      <c r="A142" s="24" t="inlineStr">
        <is>
          <t>Tripolar</t>
        </is>
      </c>
      <c r="B142" s="24" t="n">
        <v>320</v>
      </c>
    </row>
    <row r="143" ht="15.6" customHeight="1">
      <c r="A143" s="24" t="inlineStr">
        <is>
          <t>Tripolar</t>
        </is>
      </c>
      <c r="B143" s="24" t="n">
        <v>350</v>
      </c>
    </row>
    <row r="144" ht="15.6" customHeight="1">
      <c r="A144" s="24" t="inlineStr">
        <is>
          <t>Tripolar</t>
        </is>
      </c>
      <c r="B144" s="24" t="n">
        <v>400</v>
      </c>
    </row>
    <row r="145" ht="15.6" customHeight="1">
      <c r="A145" s="24" t="inlineStr">
        <is>
          <t>Tripolar</t>
        </is>
      </c>
      <c r="B145" s="24" t="n">
        <v>500</v>
      </c>
    </row>
    <row r="146" ht="15.6" customHeight="1">
      <c r="A146" s="24" t="inlineStr">
        <is>
          <t>Tripolar</t>
        </is>
      </c>
      <c r="B146" s="24" t="n">
        <v>600</v>
      </c>
    </row>
    <row r="147" ht="15.6" customHeight="1">
      <c r="A147" s="24" t="inlineStr">
        <is>
          <t>Tripolar</t>
        </is>
      </c>
      <c r="B147" s="24" t="n">
        <v>630</v>
      </c>
    </row>
    <row r="148" ht="15.6" customHeight="1">
      <c r="A148" s="24" t="inlineStr">
        <is>
          <t>Tripolar</t>
        </is>
      </c>
      <c r="B148" s="24" t="n">
        <v>800</v>
      </c>
    </row>
  </sheetData>
  <mergeCells count="6">
    <mergeCell ref="A54:B54"/>
    <mergeCell ref="A90:B90"/>
    <mergeCell ref="A10:B10"/>
    <mergeCell ref="A89:B89"/>
    <mergeCell ref="C10:C11"/>
    <mergeCell ref="C54:C55"/>
  </mergeCells>
  <pageMargins left="0.511811024" right="0.511811024" top="0.787401575" bottom="0.787401575" header="0.31496062" footer="0.31496062"/>
  <pageSetup orientation="portrait" paperSize="9"/>
  <headerFooter>
    <oddHeader/>
    <oddFooter>&amp;R&amp;"Calibri"&amp;10 &amp;K000000_x000d_# Classificação: Público</oddFooter>
    <evenHeader/>
    <evenFooter/>
    <firstHeader/>
    <firstFooter/>
  </headerFooter>
</worksheet>
</file>

<file path=xl/worksheets/sheet5.xml><?xml version="1.0" encoding="utf-8"?>
<worksheet xmlns="http://schemas.openxmlformats.org/spreadsheetml/2006/main">
  <sheetPr codeName="Planilha4">
    <outlinePr summaryBelow="1" summaryRight="1"/>
    <pageSetUpPr/>
  </sheetPr>
  <dimension ref="A1:E54"/>
  <sheetViews>
    <sheetView workbookViewId="0">
      <selection activeCell="D22" sqref="D22"/>
    </sheetView>
  </sheetViews>
  <sheetFormatPr baseColWidth="8" defaultRowHeight="14.4"/>
  <cols>
    <col width="116.109375" bestFit="1" customWidth="1" min="1" max="1"/>
    <col width="9.109375" customWidth="1" style="124" min="2" max="2"/>
    <col width="9.109375" customWidth="1" style="124" min="4" max="4"/>
  </cols>
  <sheetData>
    <row r="1">
      <c r="A1" s="10" t="inlineStr">
        <is>
          <t>Número do Cliente</t>
        </is>
      </c>
      <c r="B1" s="43">
        <f>COUNTA(Formulário!I12)</f>
        <v/>
      </c>
    </row>
    <row r="2">
      <c r="A2" t="inlineStr">
        <is>
          <t>Número da Instalação</t>
        </is>
      </c>
      <c r="B2" s="43">
        <f>IF(Dados!D7=4,1,COUNTA(Formulário!AG12))</f>
        <v/>
      </c>
      <c r="D2" s="63">
        <f>IF(D5=1,E5,IF(D6=1,E6,IF(D7=1,E7,IF(D8=1,E8,IF(D9=1,E9,IF(D10=1,E10,""))))))</f>
        <v/>
      </c>
    </row>
    <row r="3">
      <c r="A3" t="inlineStr">
        <is>
          <t>Titular da Unidade Consumidora</t>
        </is>
      </c>
      <c r="B3" s="43">
        <f>COUNTA(Formulário!N14)</f>
        <v/>
      </c>
    </row>
    <row r="4">
      <c r="A4" t="inlineStr">
        <is>
          <t>Grupo</t>
        </is>
      </c>
      <c r="B4" s="43">
        <f>COUNTA(Formulário!E16)</f>
        <v/>
      </c>
    </row>
    <row r="5">
      <c r="A5" t="inlineStr">
        <is>
          <t>Classe</t>
        </is>
      </c>
      <c r="B5" s="43">
        <f>COUNTA(Formulário!K16)</f>
        <v/>
      </c>
      <c r="D5" s="25">
        <f>IF(E5&lt;&gt;"",1,0)</f>
        <v/>
      </c>
      <c r="E5">
        <f>IF(COUNTIF(Conferencia!B:B,"0")&gt;0,"O campo """&amp;INDEX(Conferencia!A:A,MATCH(0,Conferencia!B:B,0))&amp;""" deve ser preenchido.","")</f>
        <v/>
      </c>
    </row>
    <row r="6">
      <c r="A6" t="inlineStr">
        <is>
          <t>CPF/CNPJ</t>
        </is>
      </c>
      <c r="B6" s="43">
        <f>COUNTA(Formulário!AC16)</f>
        <v/>
      </c>
      <c r="D6" s="25">
        <f>IF(E6&lt;&gt;"",1,0)</f>
        <v/>
      </c>
      <c r="E6">
        <f>IF(AND(Dados!D7=4,Formulário!AG12&lt;&gt;"")," Em caso de Ligação de Nova Unidade Consumidora não pode ser preenchido o Nº da Instalação","")</f>
        <v/>
      </c>
    </row>
    <row r="7">
      <c r="A7" t="inlineStr">
        <is>
          <t>Logradouro</t>
        </is>
      </c>
      <c r="B7" s="43">
        <f>COUNTA(Formulário!G18)</f>
        <v/>
      </c>
      <c r="D7" s="25">
        <f>IF(E7&lt;&gt;"",1,0)</f>
        <v/>
      </c>
      <c r="E7">
        <f>IF(Pot_Ativa_Instalada&gt;CargaInstalada,"A Potência Ativa Instalada Total da Usina não pode ser maior que a Carga Instalada","")</f>
        <v/>
      </c>
    </row>
    <row r="8">
      <c r="A8" t="inlineStr">
        <is>
          <t>Número</t>
        </is>
      </c>
      <c r="B8" s="43">
        <f>COUNTA(Formulário!AI18)</f>
        <v/>
      </c>
      <c r="D8" s="25">
        <f>IF(E8&lt;&gt;"",1,0)</f>
        <v/>
      </c>
      <c r="E8">
        <f>IF(D19=0,"O uso da SE Nº1 foi descontinuado das normas Cemig, portanto NÃO é permitida para ligação de novas UC usando esse padrão de construção","")</f>
        <v/>
      </c>
    </row>
    <row r="9">
      <c r="A9" t="inlineStr">
        <is>
          <t>Bairro</t>
        </is>
      </c>
      <c r="B9" s="43">
        <f>COUNTA(Formulário!E20)</f>
        <v/>
      </c>
      <c r="D9" s="25">
        <f>IF(E9&lt;&gt;"",1,0)</f>
        <v/>
      </c>
      <c r="E9">
        <f>IF(Pot_Ativa_Instalada&gt;75,"Este formulário é para as solicitações de MICROGERAÇÃO. Para potência superior a 75 kW utilize o formulário de MINIGERAÇÃO","")</f>
        <v/>
      </c>
    </row>
    <row r="10">
      <c r="A10" t="inlineStr">
        <is>
          <t>Municipio</t>
        </is>
      </c>
      <c r="B10" s="43">
        <f>COUNTA(Formulário!T20)</f>
        <v/>
      </c>
      <c r="D10" s="25">
        <f>IF(E10&lt;&gt;"",1,0)</f>
        <v/>
      </c>
      <c r="E10">
        <f>IF($D$21=1,"O somatório das potências dos transformadores não pode ser menor que a Potência Ativa Instalada Total de Geração da Usina.","")</f>
        <v/>
      </c>
    </row>
    <row r="11">
      <c r="A11" t="inlineStr">
        <is>
          <t>Estado</t>
        </is>
      </c>
      <c r="B11" s="43">
        <f>COUNTA(Formulário!AN20)</f>
        <v/>
      </c>
    </row>
    <row r="12">
      <c r="A12" t="inlineStr">
        <is>
          <t>CEP</t>
        </is>
      </c>
      <c r="B12" s="43">
        <f>COUNTA(Formulário!AS20)</f>
        <v/>
      </c>
    </row>
    <row r="13">
      <c r="A13" t="inlineStr">
        <is>
          <t>Celular</t>
        </is>
      </c>
      <c r="B13" s="43">
        <f>COUNTA(Formulário!O22)</f>
        <v/>
      </c>
    </row>
    <row r="14">
      <c r="A14" t="inlineStr">
        <is>
          <t>e-mail</t>
        </is>
      </c>
      <c r="B14" s="43">
        <f>COUNTA(Formulário!Y22)</f>
        <v/>
      </c>
    </row>
    <row r="15">
      <c r="A15" t="inlineStr">
        <is>
          <t>Fuso</t>
        </is>
      </c>
      <c r="B15" s="43">
        <f>COUNTA(Formulário!V27)</f>
        <v/>
      </c>
    </row>
    <row r="16">
      <c r="A16" t="inlineStr">
        <is>
          <t>E (Abscissa)</t>
        </is>
      </c>
      <c r="B16" s="43">
        <f>COUNTA(Formulário!AC27)</f>
        <v/>
      </c>
    </row>
    <row r="17">
      <c r="A17" t="inlineStr">
        <is>
          <t>N (Ordenada)</t>
        </is>
      </c>
      <c r="B17" s="43">
        <f>COUNTA(Formulário!AL27)</f>
        <v/>
      </c>
    </row>
    <row r="18">
      <c r="A18" s="10" t="inlineStr">
        <is>
          <t>Carga Instalada (consumo próprio) (kW)</t>
        </is>
      </c>
      <c r="B18" s="43">
        <f>IF(Grupo="A",COUNTA(Formulário!R29),1)</f>
        <v/>
      </c>
    </row>
    <row r="19">
      <c r="A19" t="inlineStr">
        <is>
          <t>Tipo de Subestação (Conforme ND 5.3)</t>
        </is>
      </c>
      <c r="B19" s="43">
        <f>IF(Formulário!E16&lt;&gt;"A",1,COUNTA(Formulário!T34))</f>
        <v/>
      </c>
      <c r="D19" s="43">
        <f>IF(AND(Dados!D7=4,TipoSE="Nº 1"),0,1)</f>
        <v/>
      </c>
      <c r="E19" t="inlineStr">
        <is>
          <t>Valida o tipo de SE Nº 1 em ligação nova</t>
        </is>
      </c>
    </row>
    <row r="20">
      <c r="A20" s="10">
        <f>IF($D$22=1,"Qte trafo de potência distinta","Transformador particular (kVA)")</f>
        <v/>
      </c>
      <c r="B20" s="43">
        <f>IF(Grupo="B",1,IF(AND($D$22=1,Formulário!$S$36&gt;4),0,COUNTA(Formulário!$S$36)))</f>
        <v/>
      </c>
    </row>
    <row r="21">
      <c r="A21" t="inlineStr">
        <is>
          <t>Qte e potência do(s) transformador(es)</t>
        </is>
      </c>
      <c r="B21" s="43">
        <f>IF(Grupo="B",1,IF(OR(TipoSE="Nº 1",TipoSE="Nº 5",TipoSE="Nº 8"),1,IF(AND($D$22=1,Formulário!$S$36=1,OR(Formulário!$Z$36="",Formulário!$AF$36="")),0,COUNTA(Formulário!$S$36)*COUNTA(Formulário!$Z$36)*COUNTA(Formulário!$AF$36))))</f>
        <v/>
      </c>
      <c r="D21" s="124">
        <f>IF(Grupo="B",0,IF(IF(OR(TipoSE="Nº 2",TipoSE="Nº 4"),IF(AND(Formulário!$S$36=1,OR(TipoSE="Nº 2",TipoSE="Nº 4")),SUM(Formulário!$Z$36*Formulário!$AF$36),IF(AND(Formulário!$S$36=2,OR(TipoSE="Nº 2",TipoSE="Nº 4")),SUM(Formulário!$Z$34*Formulário!$AF$34,Formulário!$Z$36*Formulário!$AF$36),IF(AND(Formulário!$S$36=3,OR(TipoSE="Nº 2",TipoSE="Nº 4")),SUM(Formulário!$AM$34*Formulário!$AS$34,Formulário!$Z$34*Formulário!$AF$34,Formulário!$Z$36*Formulário!$AF$36),IF(AND(Formulário!S$36&gt;=4,OR(TipoSE="Nº 2",TipoSE="Nº 4")),SUM(Formulário!$AM$34*Formulário!$AS$34,Formulário!$AM$36*Formulário!$AS$36,Formulário!$Z$34*Formulário!$AF$34,Formulário!$Z$36*Formulário!$AF$36),0)))),Formulário!$S$36)&lt;Pot_Ativa_Instalada,1,0))</f>
        <v/>
      </c>
      <c r="E21" t="inlineStr">
        <is>
          <t>Valida o somatório das potências dos trafos em relação à Potência Ativa Instalada</t>
        </is>
      </c>
    </row>
    <row r="22">
      <c r="A22" t="inlineStr">
        <is>
          <t>Qte e potência do(s) transformador(es)</t>
        </is>
      </c>
      <c r="B22" s="43">
        <f>IF(Grupo="B",1,IF(OR(TipoSE="Nº 1",TipoSE="Nº 5",TipoSE="Nº 8"),1,IF(AND($D$22=1,Formulário!$S$36=1),1,IF(OR(Formulário!$Z$36="",Formulário!$AF$36="",Formulário!$Z$34="",Formulário!$AF$34=""),0,COUNTA(Formulário!$S$36)*COUNTA(Formulário!$Z$36)*COUNTA(Formulário!$AF$36)*COUNTA(Formulário!$Z$34)*COUNTA(Formulário!$AF$34)))))</f>
        <v/>
      </c>
      <c r="D22" s="43">
        <f>IF(OR(TipoSE="Nº 2",TipoSE="Nº 4"),1,0)</f>
        <v/>
      </c>
      <c r="E22" t="inlineStr">
        <is>
          <t>Identifica SE tipos Nº 2 ou Nº 4</t>
        </is>
      </c>
    </row>
    <row r="23">
      <c r="A23" t="inlineStr">
        <is>
          <t>Qte e potência do(s) transformador(es)</t>
        </is>
      </c>
      <c r="B23" s="43">
        <f>IF(Grupo="B",1,IF(OR(TipoSE="Nº 1",TipoSE="Nº 5",TipoSE="Nº 8"),1,IF(AND($D$22=1,Formulário!$S$36&lt;3),1,IF(OR(Formulário!$Z$36="",Formulário!$AF$36="",Formulário!$Z$34="",Formulário!$AF$34="",Formulário!$AM$34="",Formulário!$AS$34=""),0,COUNTA(Formulário!$S$36)*COUNTA(Formulário!$Z$36)*COUNTA(Formulário!$AF$36)*COUNTA(Formulário!$Z$34)*COUNTA(Formulário!$AF$34)*COUNTA(Formulário!$AM$34)*COUNTA(Formulário!$AS$34)))))</f>
        <v/>
      </c>
      <c r="D23" s="43">
        <f>IF(OR(TipoSE="Nº 1",TipoSE="Nº 5",TipoSE="Nº 8"),1,0)</f>
        <v/>
      </c>
      <c r="E23" t="inlineStr">
        <is>
          <t>Identifica SE tipos Nº 1 ou Nº 5 ou Nº 8</t>
        </is>
      </c>
    </row>
    <row r="24">
      <c r="A24" t="inlineStr">
        <is>
          <t>Qte e potência do(s) transformador(es)</t>
        </is>
      </c>
      <c r="B24" s="43">
        <f>IF(Grupo="B",1,IF(OR(TipoSE="Nº 1",TipoSE="Nº 5",TipoSE="Nº 8"),1,IF(AND($D$22=1,Formulário!$S$36&lt;4),1,IF(OR(Formulário!$Z$36="",Formulário!$AF$36="",Formulário!$Z$34="",Formulário!$AF$34="",Formulário!$AM$34="",Formulário!$AS$34="",Formulário!AM36="",Formulário!$AS$36=""),0,COUNTA(Formulário!$S$36)*COUNTA(Formulário!$Z$36)*COUNTA(Formulário!$AF$36)*COUNTA(Formulário!$Z$34)*COUNTA(Formulário!$AF$34)*COUNTA(Formulário!$AM$34)*COUNTA(Formulário!$AS$34)*COUNTA(Formulário!AM36)*COUNTA(Formulário!$AS$36)))))</f>
        <v/>
      </c>
      <c r="D24" s="43">
        <f>IF(TipoSE="Nº 1",1,0)</f>
        <v/>
      </c>
      <c r="E24" t="inlineStr">
        <is>
          <t>Indentifica SE tipo Nº 1</t>
        </is>
      </c>
    </row>
    <row r="25">
      <c r="A25" s="10" t="inlineStr">
        <is>
          <t>Tipo de Solicitação</t>
        </is>
      </c>
      <c r="B25" s="43">
        <f>COUNTA(Formulário!I39)</f>
        <v/>
      </c>
    </row>
    <row r="26">
      <c r="A26" s="10" t="inlineStr">
        <is>
          <t>Pot. Atual (kW)</t>
        </is>
      </c>
      <c r="B26" s="43">
        <f>IF(Dados!D6=3,COUNTA(Formulário!AU39),1)</f>
        <v/>
      </c>
    </row>
    <row r="27">
      <c r="A27" s="10" t="inlineStr">
        <is>
          <t>Tipo de edificação</t>
        </is>
      </c>
      <c r="B27" s="43">
        <f>COUNTA(Formulário!I41)</f>
        <v/>
      </c>
    </row>
    <row r="28">
      <c r="A28" t="inlineStr">
        <is>
          <t>Disjuntor de Baixa Tensão</t>
        </is>
      </c>
      <c r="B28" s="43">
        <f>IF(Grupo="B",1,IF(OR(TipoSE="Nº 1",TipoSE="Nº 5",TipoSE="Nº 8"),COUNTA(Formulário!AB45)*COUNTA(Formulário!AH45),1))</f>
        <v/>
      </c>
    </row>
    <row r="29">
      <c r="A29" s="10" t="inlineStr">
        <is>
          <t>Disjuntor Individual Atual</t>
        </is>
      </c>
      <c r="B29" s="43">
        <f>IF(Grupo="A",1,COUNTA(Formulário!AH45)*COUNTA(Formulário!AB45))</f>
        <v/>
      </c>
    </row>
    <row r="30">
      <c r="A30" s="21" t="inlineStr">
        <is>
          <t>Disjuntor Individual Solicitado para Alteração de Carga</t>
        </is>
      </c>
      <c r="B30" s="43">
        <f>IF(Grupo="A",1,IF(OR(Formulário!I39=Apoio!A2,Formulário!I39=Apoio!A3),1,IF(AND(Formulário!I39=Apoio!A5,Formulário!AB47="Sem Alter. Carga"),1,COUNTA(Formulário!AB47)*COUNTA(Formulário!AH47))))</f>
        <v/>
      </c>
    </row>
    <row r="31">
      <c r="A31" s="21" t="inlineStr">
        <is>
          <t>Disjuntor Geral do Padrão (Conforme ND 5.2)</t>
        </is>
      </c>
      <c r="B31" s="43">
        <f>IF(Grupo="A",1,IF(Formulário!$H$47&lt;&gt;" Disjuntor Geral do Padrão (Conforme ND 5.2):",1,IF(AND(Formulário!$H$47=" Disjuntor Geral do Padrão (Conforme ND 5.2):",Formulário!AB47="Sem Disj. Geral"),1,IF(AND(Formulário!$H$47=" Disjuntor Geral do Padrão (Conforme ND 5.2):",Formulário!AB47&lt;&gt;"Sem Disj. Geral"),COUNTA(Formulário!AB47)*COUNTA(Formulário!AH47)))))</f>
        <v/>
      </c>
    </row>
    <row r="32">
      <c r="A32" s="21" t="inlineStr">
        <is>
          <t>Disjuntor Geral do Padrão (Conforme ND 5.2)</t>
        </is>
      </c>
      <c r="B32" s="43">
        <f>IF(Grupo="A",1,IF(Formulário!$H$49="",1,IF(AND(Formulário!$H$49=" Disjuntor Geral do Padrão (Conforme ND 5.2):",Formulário!$AB$49="Sem Disj. Geral"),1,IF(AND(Formulário!$H$49=" Disjuntor Geral do Padrão (Conforme ND 5.2):",Formulário!AB48&lt;&gt;"Sem Disj. Geral"),COUNTA(Formulário!$AB$49)*COUNTA(Formulário!$AH$49)))))</f>
        <v/>
      </c>
    </row>
    <row r="33">
      <c r="A33" s="21" t="inlineStr">
        <is>
          <t>Qte Disjuntor Geral</t>
        </is>
      </c>
      <c r="B33" s="43">
        <f>IF(Grupo="A",1,IF(Formulário!I42="Edificação Individual",1,IF(OR(Formulário!$H$49="",Formulário!$AB$49="Sem Disj. Geral"),1,COUNTA(Formulário!AT49))))</f>
        <v/>
      </c>
    </row>
    <row r="34">
      <c r="A34" s="10" t="inlineStr">
        <is>
          <t>Tensão de Atendimento (V)</t>
        </is>
      </c>
      <c r="B34" s="43">
        <f>COUNTA(Formulário!L52)</f>
        <v/>
      </c>
    </row>
    <row r="35">
      <c r="A35" t="inlineStr">
        <is>
          <t>Tipo de Ramal</t>
        </is>
      </c>
      <c r="B35" s="43">
        <f>IF(Formulário!AE52=" &lt;-- Atenção! Altere o tipo de ramal",0,COUNTA(Formulário!X52))</f>
        <v/>
      </c>
    </row>
    <row r="36">
      <c r="A36" s="21" t="inlineStr">
        <is>
          <t>Haverá Mudança de Local do Padrão de Entrada</t>
        </is>
      </c>
      <c r="B36" s="43">
        <f>IF(Formulário!I39=Apoio!A2,1,IF(Formulário!U54="&lt;-- Para SE Nº 1 não pode haver mudança de local do Padrão de Entrada. Altere...",0,COUNTA(Formulário!R54)))</f>
        <v/>
      </c>
    </row>
    <row r="37">
      <c r="A37" s="10" t="inlineStr">
        <is>
          <t>Tipo de Fonte de Geração</t>
        </is>
      </c>
      <c r="B37" s="43">
        <f>COUNTA(TipoFonte)</f>
        <v/>
      </c>
    </row>
    <row r="38">
      <c r="A38" s="10" t="inlineStr">
        <is>
          <t>Modalidade de compensação</t>
        </is>
      </c>
      <c r="B38" s="43">
        <f>COUNTA(Formulário!L84)</f>
        <v/>
      </c>
    </row>
    <row r="39">
      <c r="A39" t="inlineStr">
        <is>
          <t>Potência Ativa Instalada Total de Geração da Usina (kW)</t>
        </is>
      </c>
      <c r="B39" s="43" t="n">
        <v>1</v>
      </c>
    </row>
    <row r="40">
      <c r="A40" t="inlineStr">
        <is>
          <t>Qtde. de Instalações a receber o crédito</t>
        </is>
      </c>
      <c r="B40" s="43">
        <f>COUNTA(Formulário!AS84)</f>
        <v/>
      </c>
    </row>
    <row r="41">
      <c r="A41" s="59">
        <f>IF(TipoFonte="Solar","Potência Total Módulos (kW)",IF(OR(TipoFonte="Hidráulica",TipoFonte="Biomassa",TipoFonte="Cogeração Qualificada"),"Potência Aparente (kVA)",IF(TipoFonte="Eólica","Quantidade de Aerogeradores","")))</f>
        <v/>
      </c>
      <c r="B41" s="43">
        <f>COUNTA(Formulário!P92)</f>
        <v/>
      </c>
    </row>
    <row r="42">
      <c r="A42" s="59">
        <f>IF(TipoFonte="Solar","Potência Total Inversores (kW)",IF(OR(TipoFonte="Hidráulica",TipoFonte="Biomassa",TipoFonte="Eólica",TipoFonte="Cogeração Qualificada"),"Potência Instalada (kW)",""))</f>
        <v/>
      </c>
      <c r="B42" s="43">
        <f>COUNTA(Formulário!P94)</f>
        <v/>
      </c>
    </row>
    <row r="43">
      <c r="A43" s="59">
        <f>IF(TipoFonte="Solar","Área dos Arranjos (m²)",IF(OR(TipoFonte="Hidráulica",TipoFonte="Biomassa",TipoFonte="Eólica",TipoFonte="Cogeração Qualificada"),"Fator de Potência",""))</f>
        <v/>
      </c>
      <c r="B43" s="43">
        <f>COUNTA(Formulário!P96)</f>
        <v/>
      </c>
    </row>
    <row r="44">
      <c r="A44" s="59">
        <f>IF(TipoFonte="Solar","Quantidade de Módulos",IF(TipoFonte="Hidráulica","Tensão (kV)",IF(OR(TipoFonte="Cogeração Qualificada",TipoFonte="Biomassa"),"Combustível",IF(TipoFonte="Eólica","Fabricante dos Aerogeradores",""))))</f>
        <v/>
      </c>
      <c r="B44" s="43">
        <f>COUNTA(Formulário!P98)</f>
        <v/>
      </c>
    </row>
    <row r="45">
      <c r="A45" s="59">
        <f>IF(TipoFonte="Solar","Modelo dos Módulos",IF(OR(TipoFonte="Cogeração Qualificada",TipoFonte="Biomassa"),"Máquina Motriz (Motor/Turbina)",IF(TipoFonte="Eólica","Altura da pá (m)",IF(TipoFonte="Hidráulica","Nome do rio",""))))</f>
        <v/>
      </c>
      <c r="B45" s="43">
        <f>COUNTA(Formulário!P100)</f>
        <v/>
      </c>
    </row>
    <row r="46">
      <c r="A46" s="59">
        <f>IF(TipoFonte="Solar","Fabricante dos Módulos",IF(TipoFonte="Hidráulica","Nível Operacional Normal de Jusante (m)",IF(OR(TipoFonte="Cogeração Qualificada",TipoFonte="Biomassa"),"Ciclo Termodinâmico (Aberto/Fechado)",IF(TipoFonte="Eólica","Eixo do rotor",""))))</f>
        <v/>
      </c>
      <c r="B46" s="43">
        <f>COUNTA(Formulário!P102)</f>
        <v/>
      </c>
    </row>
    <row r="47">
      <c r="A47" s="59">
        <f>IF(TipoFonte="Solar","Quantidade de Inversores",IF(OR(TipoFonte="Cogeração Qualificada",TipoFonte="Biomassa"),"Número do Despacho de qualificação",IF(TipoFonte="Eólica","Modelo dos Aerogeradores","")))</f>
        <v/>
      </c>
      <c r="B47" s="43">
        <f>IF(A47="",1,COUNTA(Formulário!P104))</f>
        <v/>
      </c>
    </row>
    <row r="48">
      <c r="A48" s="59">
        <f>IF(TipoFonte="Solar","Modelo dos Inversores","")</f>
        <v/>
      </c>
      <c r="B48" s="43">
        <f>IF(A48="",1,COUNTA(Formulário!P106))</f>
        <v/>
      </c>
    </row>
    <row r="49">
      <c r="A49" s="59">
        <f>IF(TipoFonte="Solar","Fabricante dos Inversores","")</f>
        <v/>
      </c>
      <c r="B49" s="43">
        <f>IF(A49="",1,COUNTA(Formulário!P108))</f>
        <v/>
      </c>
    </row>
    <row r="50">
      <c r="A50" t="inlineStr">
        <is>
          <t>Nome do Consumidor ou Procurador Legal</t>
        </is>
      </c>
      <c r="B50" s="43">
        <f>COUNTA(Formulário!Q194)</f>
        <v/>
      </c>
    </row>
    <row r="51">
      <c r="A51" t="inlineStr">
        <is>
          <t>Endereço de Correspondência</t>
        </is>
      </c>
      <c r="B51" s="43">
        <f>COUNTA(Formulário!O196)</f>
        <v/>
      </c>
    </row>
    <row r="52">
      <c r="A52" t="inlineStr">
        <is>
          <t>Celular</t>
        </is>
      </c>
      <c r="B52" s="43">
        <f>COUNTA(Formulário!O200)</f>
        <v/>
      </c>
    </row>
    <row r="53">
      <c r="A53" t="inlineStr">
        <is>
          <t>E-mail</t>
        </is>
      </c>
      <c r="B53" s="43">
        <f>COUNTA(Formulário!Y200)</f>
        <v/>
      </c>
    </row>
    <row r="54">
      <c r="A54" t="inlineStr">
        <is>
          <t>Local e data</t>
        </is>
      </c>
      <c r="B54" s="43">
        <f>COUNTA(Formulário!C210)</f>
        <v/>
      </c>
    </row>
  </sheetData>
  <pageMargins left="0.511811024" right="0.511811024" top="0.787401575" bottom="0.787401575" header="0.31496062" footer="0.31496062"/>
  <headerFooter>
    <oddHeader/>
    <oddFooter>&amp;R&amp;"Calibri"&amp;10 &amp;K000000_x000d_# Classificação: Público</oddFooter>
    <evenHeader/>
    <evenFooter/>
    <firstHeader/>
    <firstFooter/>
  </headerFooter>
</worksheet>
</file>

<file path=xl/worksheets/sheet6.xml><?xml version="1.0" encoding="utf-8"?>
<worksheet xmlns="http://schemas.openxmlformats.org/spreadsheetml/2006/main">
  <sheetPr codeName="Planilha5">
    <outlinePr summaryBelow="1" summaryRight="1"/>
    <pageSetUpPr/>
  </sheetPr>
  <dimension ref="A1:A21"/>
  <sheetViews>
    <sheetView workbookViewId="0">
      <selection activeCell="A21" sqref="A21"/>
    </sheetView>
  </sheetViews>
  <sheetFormatPr baseColWidth="8" defaultRowHeight="14.4"/>
  <cols>
    <col width="165.5546875" customWidth="1" min="1" max="1"/>
  </cols>
  <sheetData>
    <row r="1">
      <c r="A1" s="56" t="inlineStr">
        <is>
          <t>1) A altura da barragem, contada do ponto mais baixo da fundação à crista, é maior ou igual a 15m (quinze metros)?</t>
        </is>
      </c>
    </row>
    <row r="2">
      <c r="A2" t="inlineStr">
        <is>
          <t>Sim</t>
        </is>
      </c>
    </row>
    <row r="3">
      <c r="A3" t="inlineStr">
        <is>
          <t>Não</t>
        </is>
      </c>
    </row>
    <row r="4">
      <c r="A4" s="56" t="inlineStr">
        <is>
          <t>2) Volume Total do Reservatório para barragens de uso múltiplo ou aproveitamento energético:</t>
        </is>
      </c>
    </row>
    <row r="5">
      <c r="A5" t="inlineStr">
        <is>
          <t xml:space="preserve">Muito Pequeno ( Se o Volume Total do Reservatório for &lt; 3.000.000m³ ) </t>
        </is>
      </c>
    </row>
    <row r="6">
      <c r="A6" t="inlineStr">
        <is>
          <t xml:space="preserve">Pequeno ( Se o Volume Total do Reservatório for &gt;= 3.000.000m³ e &lt;= 5.000.000m³ ) </t>
        </is>
      </c>
    </row>
    <row r="7">
      <c r="A7" t="inlineStr">
        <is>
          <t xml:space="preserve">Médio ( Se o Volume Total do Reservatório for &gt; 5.000.000m³ e &lt;= 75.000.000m³ ) </t>
        </is>
      </c>
    </row>
    <row r="8">
      <c r="A8" t="inlineStr">
        <is>
          <t xml:space="preserve">Grande ( Se o Volume Total do Reservatório for &gt; 75.000.000m³ e &lt;= 200.000.000m³ ) </t>
        </is>
      </c>
    </row>
    <row r="9">
      <c r="A9" t="inlineStr">
        <is>
          <t>Muito Grande ( Se o Volume Total do Reservatório for &gt; 200.000.000m³ )</t>
        </is>
      </c>
    </row>
    <row r="10">
      <c r="A10" s="56" t="inlineStr">
        <is>
          <t>3) Potencial de perdas de vidas humanas:</t>
        </is>
      </c>
    </row>
    <row r="11">
      <c r="A11" t="inlineStr">
        <is>
          <t xml:space="preserve">INEXISTENTE (não existem pessoas permanentes/residentes ou temporárias/transitando na área afetada a jusante da barragem) </t>
        </is>
      </c>
    </row>
    <row r="12">
      <c r="A12" t="inlineStr">
        <is>
          <t>POUCO FREQUENTE (não existem pessoas ocupando permanentemente a área afetada a jusante da barragem, mas existe estrada vicinal de uso local.)</t>
        </is>
      </c>
    </row>
    <row r="13">
      <c r="A13" t="inlineStr">
        <is>
          <t>FREQUENTE (não existem pessoas ocupando permanentemente a área afetada a jusante da barragem, mas existe rodovia municipal, estadual, federal ou outro local e/ou empreendimento de permanência eventual de pessoas que poderão ser atingidas.)</t>
        </is>
      </c>
    </row>
    <row r="14">
      <c r="A14" t="inlineStr">
        <is>
          <t>EXISTENTE (existem pessoas ocupando permanentemente a área afetada a jusante da barragem, portanto, vidas humanas poderão ser atingidas.)</t>
        </is>
      </c>
    </row>
    <row r="15">
      <c r="A15" s="56" t="inlineStr">
        <is>
          <t>4) Impacto ambiental:</t>
        </is>
      </c>
    </row>
    <row r="16" ht="30.75" customHeight="1">
      <c r="A16" s="231" t="inlineStr">
        <is>
          <t>SIGNIFICATIVO (área afetada da barragem não representa área de interesse ambiental, áreas protegidas em legislação específica ou encontra-se totalmente descaracterizada de suas condições naturais)</t>
        </is>
      </c>
    </row>
    <row r="17">
      <c r="A17" t="inlineStr">
        <is>
          <t>MUITO SIGNIFICATIVO (área afetada da barragem apresenta interesse ambiental relevante ou protegida em legislação específica)</t>
        </is>
      </c>
    </row>
    <row r="18">
      <c r="A18" s="56" t="inlineStr">
        <is>
          <t>5) Impacto sócio-econômico:</t>
        </is>
      </c>
    </row>
    <row r="19">
      <c r="A19" t="inlineStr">
        <is>
          <t xml:space="preserve">INEXISTENTE (não existem quaisquer instalações e servicos de navegacao na área afetada por acidente da barragem) </t>
        </is>
      </c>
    </row>
    <row r="20">
      <c r="A20" t="inlineStr">
        <is>
          <t xml:space="preserve">BAIXO (existe pequena concentração de instalações residenciais e comerciais, agrícolas, industriais ou de infraestrutura na área afetada da barragem ou instalações portuárias ou servicos de navegacao) </t>
        </is>
      </c>
    </row>
    <row r="21">
      <c r="A21" t="inlineStr">
        <is>
          <t>ALTO (existe grande concentração de instalações residenciais e comerciais, agrícolas, industriais, de infraestrutura e servicos de lazer e turismo na área afetada da barragem ou instalações portuárias ou servicos de navegacao)</t>
        </is>
      </c>
    </row>
  </sheetData>
  <pageMargins left="0.511811024" right="0.511811024" top="0.787401575" bottom="0.787401575" header="0.31496062" footer="0.31496062"/>
</worksheet>
</file>

<file path=xl/worksheets/sheet7.xml><?xml version="1.0" encoding="utf-8"?>
<worksheet xmlns="http://schemas.openxmlformats.org/spreadsheetml/2006/main">
  <sheetPr codeName="Planilha6">
    <outlinePr summaryBelow="1" summaryRight="1"/>
    <pageSetUpPr/>
  </sheetPr>
  <dimension ref="A1:C14"/>
  <sheetViews>
    <sheetView workbookViewId="0">
      <selection activeCell="A6" sqref="A6:C6"/>
    </sheetView>
  </sheetViews>
  <sheetFormatPr baseColWidth="8" defaultRowHeight="14.4"/>
  <cols>
    <col width="10.6640625" bestFit="1" customWidth="1" min="2" max="2"/>
    <col width="52" bestFit="1" customWidth="1" min="3" max="3"/>
  </cols>
  <sheetData>
    <row r="1">
      <c r="A1" s="68" t="inlineStr">
        <is>
          <t>Revisão</t>
        </is>
      </c>
      <c r="B1" s="68" t="inlineStr">
        <is>
          <t>Data</t>
        </is>
      </c>
      <c r="C1" s="68" t="inlineStr">
        <is>
          <t>Modificação</t>
        </is>
      </c>
    </row>
    <row r="2" ht="43.2" customHeight="1">
      <c r="A2" s="65" t="inlineStr">
        <is>
          <t>i</t>
        </is>
      </c>
      <c r="B2" s="66" t="n">
        <v>44841</v>
      </c>
      <c r="C2" s="67" t="inlineStr">
        <is>
          <t>Atualização da carga de acordo com o disjuntor instalado
Criação da tabela de disjuntores padronizados
Alteração das fórmulas dos disjuntores</t>
        </is>
      </c>
    </row>
    <row r="3">
      <c r="A3" s="65" t="inlineStr">
        <is>
          <t>j</t>
        </is>
      </c>
      <c r="B3" s="66" t="n">
        <v>44915</v>
      </c>
      <c r="C3" s="65" t="inlineStr">
        <is>
          <t>Inclusão do formulário de Segurança de Barragens</t>
        </is>
      </c>
    </row>
    <row r="4" ht="28.8" customHeight="1">
      <c r="A4" s="25" t="inlineStr">
        <is>
          <t>k</t>
        </is>
      </c>
      <c r="B4" s="72" t="n">
        <v>44999</v>
      </c>
      <c r="C4" s="73" t="inlineStr">
        <is>
          <t>Formulário de Segurança de Barragens incluído no corpo do formulário principal</t>
        </is>
      </c>
    </row>
    <row r="5">
      <c r="A5" s="65" t="inlineStr">
        <is>
          <t>L</t>
        </is>
      </c>
      <c r="B5" s="66" t="n">
        <v>45107</v>
      </c>
      <c r="C5" s="65" t="inlineStr">
        <is>
          <t>Adequação da REN 1059 - Mesma versão da REV_k -PAD</t>
        </is>
      </c>
    </row>
    <row r="6">
      <c r="A6" s="65" t="n"/>
      <c r="B6" s="65" t="n"/>
      <c r="C6" s="65" t="n"/>
    </row>
    <row r="7">
      <c r="A7" s="65" t="n"/>
      <c r="B7" s="65" t="n"/>
      <c r="C7" s="65" t="n"/>
    </row>
    <row r="8">
      <c r="A8" s="65" t="n"/>
      <c r="B8" s="65" t="n"/>
      <c r="C8" s="65" t="n"/>
    </row>
    <row r="9">
      <c r="A9" s="65" t="n"/>
      <c r="B9" s="65" t="n"/>
      <c r="C9" s="65" t="n"/>
    </row>
    <row r="10">
      <c r="A10" s="65" t="n"/>
      <c r="B10" s="65" t="n"/>
      <c r="C10" s="65" t="n"/>
    </row>
    <row r="11">
      <c r="A11" s="65" t="n"/>
      <c r="B11" s="65" t="n"/>
      <c r="C11" s="65" t="n"/>
    </row>
    <row r="12">
      <c r="A12" s="65" t="n"/>
      <c r="B12" s="65" t="n"/>
      <c r="C12" s="65" t="n"/>
    </row>
    <row r="13">
      <c r="A13" s="65" t="n"/>
      <c r="B13" s="65" t="n"/>
      <c r="C13" s="65" t="n"/>
    </row>
    <row r="14">
      <c r="A14" s="65" t="n"/>
      <c r="B14" s="65" t="n"/>
      <c r="C14" s="65" t="n"/>
    </row>
  </sheetData>
  <pageMargins left="0.511811024" right="0.511811024" top="0.787401575" bottom="0.787401575" header="0.31496062" footer="0.31496062"/>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2024-01-31T00:48:56Z</dcterms:modified>
  <cp:lastModifiedBy>Kinsol Engenharia</cp:lastModifiedBy>
  <cp:lastPrinted>2023-03-20T12:24:26Z</cp:lastPrinted>
</cp:coreProperties>
</file>

<file path=docProps/custom.xml><?xml version="1.0" encoding="utf-8"?>
<Properties xmlns="http://schemas.openxmlformats.org/officeDocument/2006/custom-properties">
  <property name="MSIP_Label_1631d8ac-5ed3-47a6-a906-d47f78cf87da_Enabled" fmtid="{D5CDD505-2E9C-101B-9397-08002B2CF9AE}" pid="2">
    <vt:lpwstr xmlns:vt="http://schemas.openxmlformats.org/officeDocument/2006/docPropsVTypes">true</vt:lpwstr>
  </property>
  <property name="MSIP_Label_1631d8ac-5ed3-47a6-a906-d47f78cf87da_SetDate" fmtid="{D5CDD505-2E9C-101B-9397-08002B2CF9AE}" pid="3">
    <vt:lpwstr xmlns:vt="http://schemas.openxmlformats.org/officeDocument/2006/docPropsVTypes">2022-05-31T19:59:14Z</vt:lpwstr>
  </property>
  <property name="MSIP_Label_1631d8ac-5ed3-47a6-a906-d47f78cf87da_Method" fmtid="{D5CDD505-2E9C-101B-9397-08002B2CF9AE}" pid="4">
    <vt:lpwstr xmlns:vt="http://schemas.openxmlformats.org/officeDocument/2006/docPropsVTypes">Standard</vt:lpwstr>
  </property>
  <property name="MSIP_Label_1631d8ac-5ed3-47a6-a906-d47f78cf87da_Name" fmtid="{D5CDD505-2E9C-101B-9397-08002B2CF9AE}" pid="5">
    <vt:lpwstr xmlns:vt="http://schemas.openxmlformats.org/officeDocument/2006/docPropsVTypes">Uso interno</vt:lpwstr>
  </property>
  <property name="MSIP_Label_1631d8ac-5ed3-47a6-a906-d47f78cf87da_SiteId" fmtid="{D5CDD505-2E9C-101B-9397-08002B2CF9AE}" pid="6">
    <vt:lpwstr xmlns:vt="http://schemas.openxmlformats.org/officeDocument/2006/docPropsVTypes">97ce2340-9c1d-45b1-a835-7ea811b6fe9a</vt:lpwstr>
  </property>
  <property name="MSIP_Label_1631d8ac-5ed3-47a6-a906-d47f78cf87da_ActionId" fmtid="{D5CDD505-2E9C-101B-9397-08002B2CF9AE}" pid="7">
    <vt:lpwstr xmlns:vt="http://schemas.openxmlformats.org/officeDocument/2006/docPropsVTypes">e5750626-1fcd-433d-bfef-a53f72cd9267</vt:lpwstr>
  </property>
  <property name="MSIP_Label_1631d8ac-5ed3-47a6-a906-d47f78cf87da_ContentBits" fmtid="{D5CDD505-2E9C-101B-9397-08002B2CF9AE}" pid="8">
    <vt:lpwstr xmlns:vt="http://schemas.openxmlformats.org/officeDocument/2006/docPropsVTypes">0</vt:lpwstr>
  </property>
  <property name="ContentTypeId" fmtid="{D5CDD505-2E9C-101B-9397-08002B2CF9AE}" pid="9">
    <vt:lpwstr xmlns:vt="http://schemas.openxmlformats.org/officeDocument/2006/docPropsVTypes">0x0101008D33EF0AC48BE443A3D81189F34FC699</vt:lpwstr>
  </property>
  <property name="MediaServiceImageTags" fmtid="{D5CDD505-2E9C-101B-9397-08002B2CF9AE}" pid="10">
    <vt:lpwstr xmlns:vt="http://schemas.openxmlformats.org/officeDocument/2006/docPropsVTypes"/>
  </property>
</Properties>
</file>