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ejcmic\GITs\ves\PrednaskyEN\P7\"/>
    </mc:Choice>
  </mc:AlternateContent>
  <bookViews>
    <workbookView xWindow="0" yWindow="60" windowWidth="24240" windowHeight="12375" activeTab="2"/>
  </bookViews>
  <sheets>
    <sheet name="List1" sheetId="1" r:id="rId1"/>
    <sheet name="List2" sheetId="3" r:id="rId2"/>
    <sheet name="List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4" l="1"/>
  <c r="A42" i="4"/>
  <c r="A42" i="1" s="1"/>
  <c r="E45" i="4"/>
  <c r="A2" i="4"/>
  <c r="A2" i="1" s="1"/>
  <c r="P3" i="4"/>
  <c r="A3" i="4" s="1"/>
  <c r="A2" i="3" l="1"/>
  <c r="A42" i="3"/>
  <c r="A3" i="1"/>
  <c r="A3" i="3"/>
  <c r="P4" i="4"/>
  <c r="G45" i="3"/>
  <c r="F45" i="3"/>
  <c r="D45" i="3"/>
  <c r="D45" i="1" s="1"/>
  <c r="D47" i="3"/>
  <c r="D47" i="1"/>
  <c r="G45" i="1"/>
  <c r="F45" i="1"/>
  <c r="P5" i="4" l="1"/>
  <c r="A4" i="4"/>
  <c r="B4" i="4" s="1"/>
  <c r="F4" i="4" s="1"/>
  <c r="I4" i="4" s="1"/>
  <c r="J4" i="4" s="1"/>
  <c r="E57" i="4"/>
  <c r="F57" i="4" s="1"/>
  <c r="E56" i="4"/>
  <c r="F56" i="4" s="1"/>
  <c r="E53" i="4"/>
  <c r="E47" i="4"/>
  <c r="E47" i="3" s="1"/>
  <c r="F47" i="3"/>
  <c r="F47" i="1"/>
  <c r="E47" i="1"/>
  <c r="B42" i="4"/>
  <c r="F42" i="4" s="1"/>
  <c r="I42" i="4" s="1"/>
  <c r="J42" i="4" s="1"/>
  <c r="B3" i="4"/>
  <c r="F3" i="4" s="1"/>
  <c r="I3" i="4" s="1"/>
  <c r="J3" i="4" s="1"/>
  <c r="B2" i="4"/>
  <c r="F2" i="4" s="1"/>
  <c r="I2" i="4" s="1"/>
  <c r="J2" i="4" s="1"/>
  <c r="B42" i="3"/>
  <c r="B3" i="3"/>
  <c r="F3" i="3" s="1"/>
  <c r="I3" i="3" s="1"/>
  <c r="B2" i="3"/>
  <c r="E54" i="4" l="1"/>
  <c r="A4" i="3"/>
  <c r="B4" i="3" s="1"/>
  <c r="C4" i="3" s="1"/>
  <c r="A4" i="1"/>
  <c r="B4" i="1" s="1"/>
  <c r="P6" i="4"/>
  <c r="A5" i="4"/>
  <c r="E42" i="4"/>
  <c r="K42" i="4" s="1"/>
  <c r="O42" i="4" s="1"/>
  <c r="E45" i="1"/>
  <c r="E70" i="4"/>
  <c r="E45" i="3"/>
  <c r="E69" i="4"/>
  <c r="E42" i="3"/>
  <c r="C4" i="4"/>
  <c r="D3" i="4"/>
  <c r="E4" i="4"/>
  <c r="K4" i="4" s="1"/>
  <c r="O4" i="4" s="1"/>
  <c r="E3" i="4"/>
  <c r="K3" i="4" s="1"/>
  <c r="O3" i="4" s="1"/>
  <c r="D42" i="4"/>
  <c r="D42" i="3"/>
  <c r="C42" i="4"/>
  <c r="C3" i="4"/>
  <c r="D2" i="4"/>
  <c r="C2" i="4"/>
  <c r="E2" i="4"/>
  <c r="K2" i="4" s="1"/>
  <c r="O2" i="4" s="1"/>
  <c r="D4" i="4"/>
  <c r="C3" i="3"/>
  <c r="C2" i="3"/>
  <c r="J3" i="3"/>
  <c r="F2" i="3"/>
  <c r="D3" i="3"/>
  <c r="D2" i="3"/>
  <c r="F42" i="3"/>
  <c r="I42" i="3" s="1"/>
  <c r="J42" i="3" s="1"/>
  <c r="C42" i="3"/>
  <c r="B3" i="1"/>
  <c r="B42" i="1"/>
  <c r="C42" i="1" s="1"/>
  <c r="B2" i="1"/>
  <c r="F4" i="3" l="1"/>
  <c r="I4" i="3" s="1"/>
  <c r="J4" i="3" s="1"/>
  <c r="D4" i="3"/>
  <c r="G4" i="3" s="1"/>
  <c r="A5" i="1"/>
  <c r="B5" i="1" s="1"/>
  <c r="A5" i="3"/>
  <c r="B5" i="3" s="1"/>
  <c r="E5" i="3" s="1"/>
  <c r="B5" i="4"/>
  <c r="P7" i="4"/>
  <c r="A6" i="4"/>
  <c r="H4" i="4"/>
  <c r="N4" i="4" s="1"/>
  <c r="M42" i="4"/>
  <c r="E4" i="3"/>
  <c r="E2" i="3"/>
  <c r="E3" i="3"/>
  <c r="K3" i="3" s="1"/>
  <c r="O3" i="3" s="1"/>
  <c r="H42" i="4"/>
  <c r="N42" i="4" s="1"/>
  <c r="M4" i="4"/>
  <c r="K42" i="3"/>
  <c r="O42" i="3" s="1"/>
  <c r="G2" i="4"/>
  <c r="G4" i="4"/>
  <c r="G3" i="3"/>
  <c r="G42" i="4"/>
  <c r="H3" i="4"/>
  <c r="G3" i="4"/>
  <c r="M2" i="4"/>
  <c r="H2" i="4"/>
  <c r="M3" i="4"/>
  <c r="H3" i="3"/>
  <c r="N3" i="3" s="1"/>
  <c r="G2" i="3"/>
  <c r="I2" i="3"/>
  <c r="J2" i="3" s="1"/>
  <c r="G42" i="3"/>
  <c r="H42" i="3"/>
  <c r="H2" i="3"/>
  <c r="D42" i="1"/>
  <c r="H42" i="1" s="1"/>
  <c r="N42" i="1" s="1"/>
  <c r="F42" i="1"/>
  <c r="E4" i="1"/>
  <c r="D3" i="1"/>
  <c r="D4" i="1"/>
  <c r="C2" i="1"/>
  <c r="H4" i="3" l="1"/>
  <c r="N4" i="3" s="1"/>
  <c r="L4" i="4"/>
  <c r="F5" i="4"/>
  <c r="I5" i="4" s="1"/>
  <c r="J5" i="4" s="1"/>
  <c r="C5" i="4"/>
  <c r="D5" i="4"/>
  <c r="E5" i="4"/>
  <c r="F5" i="3"/>
  <c r="I5" i="3" s="1"/>
  <c r="J5" i="3" s="1"/>
  <c r="C5" i="3"/>
  <c r="D5" i="3"/>
  <c r="P8" i="4"/>
  <c r="A7" i="4"/>
  <c r="A6" i="3"/>
  <c r="B6" i="3" s="1"/>
  <c r="A6" i="1"/>
  <c r="B6" i="1" s="1"/>
  <c r="B6" i="4"/>
  <c r="M3" i="3"/>
  <c r="L42" i="4"/>
  <c r="M42" i="3"/>
  <c r="K2" i="3"/>
  <c r="O2" i="3" s="1"/>
  <c r="K4" i="3"/>
  <c r="O4" i="3" s="1"/>
  <c r="L3" i="4"/>
  <c r="N3" i="4"/>
  <c r="L2" i="4"/>
  <c r="N2" i="4"/>
  <c r="G42" i="1"/>
  <c r="L3" i="3"/>
  <c r="L2" i="3"/>
  <c r="N2" i="3"/>
  <c r="N42" i="3"/>
  <c r="L42" i="3"/>
  <c r="E42" i="1"/>
  <c r="D5" i="1"/>
  <c r="C5" i="1"/>
  <c r="F5" i="1"/>
  <c r="F3" i="1"/>
  <c r="I3" i="1" s="1"/>
  <c r="C4" i="1"/>
  <c r="C3" i="1"/>
  <c r="D2" i="1"/>
  <c r="G2" i="1" s="1"/>
  <c r="E2" i="1"/>
  <c r="F2" i="1"/>
  <c r="I2" i="1" s="1"/>
  <c r="F4" i="1"/>
  <c r="I42" i="1"/>
  <c r="E5" i="1"/>
  <c r="E3" i="1"/>
  <c r="H5" i="4" l="1"/>
  <c r="N5" i="4" s="1"/>
  <c r="L4" i="3"/>
  <c r="G5" i="4"/>
  <c r="P9" i="4"/>
  <c r="A8" i="4"/>
  <c r="D6" i="1"/>
  <c r="C6" i="1"/>
  <c r="E6" i="1"/>
  <c r="F6" i="1"/>
  <c r="I6" i="1" s="1"/>
  <c r="J6" i="1" s="1"/>
  <c r="D6" i="3"/>
  <c r="C6" i="3"/>
  <c r="F6" i="3"/>
  <c r="I6" i="3" s="1"/>
  <c r="J6" i="3" s="1"/>
  <c r="E6" i="3"/>
  <c r="K5" i="4"/>
  <c r="O5" i="4" s="1"/>
  <c r="K5" i="3"/>
  <c r="G5" i="3"/>
  <c r="H5" i="3"/>
  <c r="F6" i="4"/>
  <c r="I6" i="4" s="1"/>
  <c r="J6" i="4" s="1"/>
  <c r="E6" i="4"/>
  <c r="C6" i="4"/>
  <c r="D6" i="4"/>
  <c r="A7" i="1"/>
  <c r="B7" i="1" s="1"/>
  <c r="A7" i="3"/>
  <c r="B7" i="3" s="1"/>
  <c r="B7" i="4"/>
  <c r="K42" i="1"/>
  <c r="K2" i="1"/>
  <c r="M2" i="3"/>
  <c r="M4" i="3"/>
  <c r="H2" i="1"/>
  <c r="L2" i="1" s="1"/>
  <c r="H5" i="1"/>
  <c r="N5" i="1" s="1"/>
  <c r="G5" i="1"/>
  <c r="H4" i="1"/>
  <c r="N4" i="1" s="1"/>
  <c r="G4" i="1"/>
  <c r="H3" i="1"/>
  <c r="N3" i="1" s="1"/>
  <c r="G3" i="1"/>
  <c r="J3" i="1"/>
  <c r="K3" i="1"/>
  <c r="L42" i="1"/>
  <c r="I4" i="1"/>
  <c r="K4" i="1" s="1"/>
  <c r="I5" i="1"/>
  <c r="J42" i="1"/>
  <c r="K6" i="4" l="1"/>
  <c r="O6" i="4" s="1"/>
  <c r="H6" i="3"/>
  <c r="N6" i="3" s="1"/>
  <c r="G6" i="1"/>
  <c r="K6" i="1"/>
  <c r="M6" i="1" s="1"/>
  <c r="L5" i="4"/>
  <c r="G6" i="4"/>
  <c r="M5" i="4"/>
  <c r="H6" i="1"/>
  <c r="N6" i="1" s="1"/>
  <c r="P10" i="4"/>
  <c r="A9" i="4"/>
  <c r="D7" i="1"/>
  <c r="C7" i="1"/>
  <c r="F7" i="1"/>
  <c r="I7" i="1" s="1"/>
  <c r="J7" i="1" s="1"/>
  <c r="E7" i="1"/>
  <c r="M5" i="3"/>
  <c r="O5" i="3"/>
  <c r="H6" i="4"/>
  <c r="G6" i="3"/>
  <c r="L6" i="3" s="1"/>
  <c r="F7" i="3"/>
  <c r="I7" i="3" s="1"/>
  <c r="J7" i="3" s="1"/>
  <c r="C7" i="3"/>
  <c r="D7" i="3"/>
  <c r="E7" i="3"/>
  <c r="F7" i="4"/>
  <c r="I7" i="4" s="1"/>
  <c r="J7" i="4" s="1"/>
  <c r="E7" i="4"/>
  <c r="D7" i="4"/>
  <c r="C7" i="4"/>
  <c r="N5" i="3"/>
  <c r="L5" i="3"/>
  <c r="K6" i="3"/>
  <c r="A8" i="3"/>
  <c r="B8" i="3" s="1"/>
  <c r="A8" i="1"/>
  <c r="B8" i="1" s="1"/>
  <c r="B8" i="4"/>
  <c r="O42" i="1"/>
  <c r="M3" i="1"/>
  <c r="N2" i="1"/>
  <c r="O3" i="1"/>
  <c r="J5" i="1"/>
  <c r="K5" i="1"/>
  <c r="L5" i="1"/>
  <c r="L4" i="1"/>
  <c r="L3" i="1"/>
  <c r="J2" i="1"/>
  <c r="O2" i="1" s="1"/>
  <c r="J4" i="1"/>
  <c r="O4" i="1" s="1"/>
  <c r="M42" i="1"/>
  <c r="O6" i="1" l="1"/>
  <c r="M6" i="4"/>
  <c r="K7" i="3"/>
  <c r="O7" i="3" s="1"/>
  <c r="K7" i="1"/>
  <c r="H7" i="4"/>
  <c r="K7" i="4"/>
  <c r="O7" i="4" s="1"/>
  <c r="L6" i="1"/>
  <c r="G7" i="1"/>
  <c r="N7" i="4"/>
  <c r="D8" i="1"/>
  <c r="C8" i="1"/>
  <c r="E8" i="1"/>
  <c r="F8" i="1"/>
  <c r="I8" i="1" s="1"/>
  <c r="J8" i="1" s="1"/>
  <c r="H7" i="1"/>
  <c r="D8" i="3"/>
  <c r="C8" i="3"/>
  <c r="F8" i="3"/>
  <c r="I8" i="3" s="1"/>
  <c r="J8" i="3" s="1"/>
  <c r="E8" i="3"/>
  <c r="G7" i="3"/>
  <c r="N6" i="4"/>
  <c r="L6" i="4"/>
  <c r="A9" i="1"/>
  <c r="B9" i="1" s="1"/>
  <c r="A9" i="3"/>
  <c r="B9" i="3" s="1"/>
  <c r="B9" i="4"/>
  <c r="O6" i="3"/>
  <c r="M6" i="3"/>
  <c r="G7" i="4"/>
  <c r="H7" i="3"/>
  <c r="P11" i="4"/>
  <c r="A10" i="4"/>
  <c r="F8" i="4"/>
  <c r="I8" i="4" s="1"/>
  <c r="J8" i="4" s="1"/>
  <c r="C8" i="4"/>
  <c r="E8" i="4"/>
  <c r="D8" i="4"/>
  <c r="M7" i="3"/>
  <c r="O5" i="1"/>
  <c r="M5" i="1"/>
  <c r="M2" i="1"/>
  <c r="M4" i="1"/>
  <c r="L7" i="4" l="1"/>
  <c r="H8" i="1"/>
  <c r="N8" i="1" s="1"/>
  <c r="G8" i="3"/>
  <c r="M7" i="4"/>
  <c r="K8" i="1"/>
  <c r="O8" i="1" s="1"/>
  <c r="O7" i="1"/>
  <c r="M7" i="1"/>
  <c r="K8" i="3"/>
  <c r="O8" i="3" s="1"/>
  <c r="G8" i="1"/>
  <c r="K8" i="4"/>
  <c r="O8" i="4" s="1"/>
  <c r="A10" i="1"/>
  <c r="B10" i="1" s="1"/>
  <c r="A10" i="3"/>
  <c r="B10" i="3" s="1"/>
  <c r="B10" i="4"/>
  <c r="P12" i="4"/>
  <c r="A11" i="4"/>
  <c r="G8" i="4"/>
  <c r="N7" i="3"/>
  <c r="L7" i="3"/>
  <c r="F9" i="4"/>
  <c r="I9" i="4" s="1"/>
  <c r="J9" i="4" s="1"/>
  <c r="D9" i="4"/>
  <c r="E9" i="4"/>
  <c r="C9" i="4"/>
  <c r="H8" i="3"/>
  <c r="N7" i="1"/>
  <c r="L7" i="1"/>
  <c r="H8" i="4"/>
  <c r="F9" i="3"/>
  <c r="I9" i="3" s="1"/>
  <c r="J9" i="3" s="1"/>
  <c r="D9" i="3"/>
  <c r="C9" i="3"/>
  <c r="E9" i="3"/>
  <c r="D9" i="1"/>
  <c r="C9" i="1"/>
  <c r="F9" i="1"/>
  <c r="I9" i="1" s="1"/>
  <c r="J9" i="1" s="1"/>
  <c r="E9" i="1"/>
  <c r="M8" i="4" l="1"/>
  <c r="L8" i="1"/>
  <c r="H9" i="4"/>
  <c r="N9" i="4" s="1"/>
  <c r="H9" i="1"/>
  <c r="N9" i="1" s="1"/>
  <c r="M8" i="1"/>
  <c r="K9" i="1"/>
  <c r="O9" i="1" s="1"/>
  <c r="M8" i="3"/>
  <c r="K9" i="3"/>
  <c r="O9" i="3" s="1"/>
  <c r="G9" i="3"/>
  <c r="N8" i="4"/>
  <c r="L8" i="4"/>
  <c r="A11" i="1"/>
  <c r="B11" i="1" s="1"/>
  <c r="A11" i="3"/>
  <c r="B11" i="3" s="1"/>
  <c r="B11" i="4"/>
  <c r="F10" i="1"/>
  <c r="I10" i="1" s="1"/>
  <c r="J10" i="1" s="1"/>
  <c r="D10" i="1"/>
  <c r="C10" i="1"/>
  <c r="E10" i="1"/>
  <c r="G9" i="4"/>
  <c r="P13" i="4"/>
  <c r="A12" i="4"/>
  <c r="K9" i="4"/>
  <c r="O9" i="4" s="1"/>
  <c r="E10" i="4"/>
  <c r="D10" i="4"/>
  <c r="C10" i="4"/>
  <c r="F10" i="4"/>
  <c r="I10" i="4" s="1"/>
  <c r="J10" i="4" s="1"/>
  <c r="G9" i="1"/>
  <c r="H9" i="3"/>
  <c r="L8" i="3"/>
  <c r="N8" i="3"/>
  <c r="D10" i="3"/>
  <c r="F10" i="3"/>
  <c r="I10" i="3" s="1"/>
  <c r="J10" i="3" s="1"/>
  <c r="C10" i="3"/>
  <c r="E10" i="3"/>
  <c r="L9" i="4" l="1"/>
  <c r="L9" i="1"/>
  <c r="M9" i="1"/>
  <c r="H10" i="1"/>
  <c r="N10" i="1" s="1"/>
  <c r="K10" i="1"/>
  <c r="O10" i="1" s="1"/>
  <c r="G10" i="3"/>
  <c r="G10" i="4"/>
  <c r="M9" i="3"/>
  <c r="C11" i="1"/>
  <c r="F11" i="1"/>
  <c r="I11" i="1" s="1"/>
  <c r="J11" i="1" s="1"/>
  <c r="D11" i="1"/>
  <c r="E11" i="1"/>
  <c r="H10" i="3"/>
  <c r="M9" i="4"/>
  <c r="K10" i="3"/>
  <c r="O10" i="3" s="1"/>
  <c r="H10" i="4"/>
  <c r="K10" i="4"/>
  <c r="O10" i="4" s="1"/>
  <c r="A12" i="3"/>
  <c r="B12" i="3" s="1"/>
  <c r="A12" i="1"/>
  <c r="B12" i="1" s="1"/>
  <c r="B12" i="4"/>
  <c r="F11" i="4"/>
  <c r="I11" i="4" s="1"/>
  <c r="J11" i="4" s="1"/>
  <c r="E11" i="4"/>
  <c r="D11" i="4"/>
  <c r="C11" i="4"/>
  <c r="N9" i="3"/>
  <c r="L9" i="3"/>
  <c r="P14" i="4"/>
  <c r="A13" i="4"/>
  <c r="G10" i="1"/>
  <c r="F11" i="3"/>
  <c r="I11" i="3" s="1"/>
  <c r="J11" i="3" s="1"/>
  <c r="C11" i="3"/>
  <c r="D11" i="3"/>
  <c r="E11" i="3"/>
  <c r="M10" i="1" l="1"/>
  <c r="H11" i="3"/>
  <c r="N11" i="3" s="1"/>
  <c r="H11" i="1"/>
  <c r="N11" i="1" s="1"/>
  <c r="M10" i="4"/>
  <c r="L10" i="1"/>
  <c r="K11" i="4"/>
  <c r="O11" i="4" s="1"/>
  <c r="K11" i="1"/>
  <c r="O11" i="1" s="1"/>
  <c r="K11" i="3"/>
  <c r="O11" i="3" s="1"/>
  <c r="H11" i="4"/>
  <c r="N11" i="4" s="1"/>
  <c r="D12" i="1"/>
  <c r="C12" i="1"/>
  <c r="F12" i="1"/>
  <c r="I12" i="1" s="1"/>
  <c r="J12" i="1" s="1"/>
  <c r="E12" i="1"/>
  <c r="A13" i="1"/>
  <c r="B13" i="1" s="1"/>
  <c r="A13" i="3"/>
  <c r="B13" i="3" s="1"/>
  <c r="B13" i="4"/>
  <c r="F12" i="3"/>
  <c r="I12" i="3" s="1"/>
  <c r="J12" i="3" s="1"/>
  <c r="D12" i="3"/>
  <c r="C12" i="3"/>
  <c r="E12" i="3"/>
  <c r="M10" i="3"/>
  <c r="G11" i="3"/>
  <c r="P15" i="4"/>
  <c r="A14" i="4"/>
  <c r="G11" i="1"/>
  <c r="G11" i="4"/>
  <c r="F12" i="4"/>
  <c r="I12" i="4" s="1"/>
  <c r="J12" i="4" s="1"/>
  <c r="C12" i="4"/>
  <c r="E12" i="4"/>
  <c r="D12" i="4"/>
  <c r="N10" i="4"/>
  <c r="L10" i="4"/>
  <c r="N10" i="3"/>
  <c r="L10" i="3"/>
  <c r="M11" i="4" l="1"/>
  <c r="L11" i="1"/>
  <c r="K12" i="3"/>
  <c r="O12" i="3" s="1"/>
  <c r="L11" i="3"/>
  <c r="G12" i="1"/>
  <c r="H12" i="3"/>
  <c r="N12" i="3" s="1"/>
  <c r="G12" i="4"/>
  <c r="M11" i="1"/>
  <c r="L11" i="4"/>
  <c r="G12" i="3"/>
  <c r="L12" i="3" s="1"/>
  <c r="H12" i="4"/>
  <c r="N12" i="4" s="1"/>
  <c r="M11" i="3"/>
  <c r="P16" i="4"/>
  <c r="A15" i="4"/>
  <c r="F13" i="4"/>
  <c r="I13" i="4" s="1"/>
  <c r="J13" i="4" s="1"/>
  <c r="E13" i="4"/>
  <c r="C13" i="4"/>
  <c r="D13" i="4"/>
  <c r="F13" i="3"/>
  <c r="I13" i="3" s="1"/>
  <c r="J13" i="3" s="1"/>
  <c r="C13" i="3"/>
  <c r="D13" i="3"/>
  <c r="E13" i="3"/>
  <c r="K12" i="1"/>
  <c r="O12" i="1" s="1"/>
  <c r="K12" i="4"/>
  <c r="O12" i="4" s="1"/>
  <c r="D13" i="1"/>
  <c r="F13" i="1"/>
  <c r="I13" i="1" s="1"/>
  <c r="J13" i="1" s="1"/>
  <c r="C13" i="1"/>
  <c r="E13" i="1"/>
  <c r="H12" i="1"/>
  <c r="A14" i="3"/>
  <c r="B14" i="3" s="1"/>
  <c r="A14" i="1"/>
  <c r="B14" i="1" s="1"/>
  <c r="B14" i="4"/>
  <c r="M12" i="3" l="1"/>
  <c r="H13" i="4"/>
  <c r="N13" i="4" s="1"/>
  <c r="H13" i="3"/>
  <c r="N13" i="3" s="1"/>
  <c r="K13" i="3"/>
  <c r="O13" i="3" s="1"/>
  <c r="M12" i="1"/>
  <c r="H13" i="1"/>
  <c r="N13" i="1" s="1"/>
  <c r="K13" i="4"/>
  <c r="O13" i="4" s="1"/>
  <c r="L12" i="4"/>
  <c r="N12" i="1"/>
  <c r="L12" i="1"/>
  <c r="A15" i="1"/>
  <c r="B15" i="1" s="1"/>
  <c r="A15" i="3"/>
  <c r="B15" i="3" s="1"/>
  <c r="B15" i="4"/>
  <c r="F14" i="4"/>
  <c r="I14" i="4" s="1"/>
  <c r="J14" i="4" s="1"/>
  <c r="E14" i="4"/>
  <c r="C14" i="4"/>
  <c r="D14" i="4"/>
  <c r="K13" i="1"/>
  <c r="O13" i="1" s="1"/>
  <c r="P17" i="4"/>
  <c r="A16" i="4"/>
  <c r="F14" i="1"/>
  <c r="I14" i="1" s="1"/>
  <c r="J14" i="1" s="1"/>
  <c r="C14" i="1"/>
  <c r="D14" i="1"/>
  <c r="E14" i="1"/>
  <c r="M12" i="4"/>
  <c r="F14" i="3"/>
  <c r="I14" i="3" s="1"/>
  <c r="J14" i="3" s="1"/>
  <c r="D14" i="3"/>
  <c r="C14" i="3"/>
  <c r="E14" i="3"/>
  <c r="G13" i="1"/>
  <c r="G13" i="3"/>
  <c r="L13" i="3" s="1"/>
  <c r="G13" i="4"/>
  <c r="L13" i="4" l="1"/>
  <c r="L13" i="1"/>
  <c r="M13" i="3"/>
  <c r="G14" i="4"/>
  <c r="K14" i="3"/>
  <c r="O14" i="3" s="1"/>
  <c r="K14" i="4"/>
  <c r="O14" i="4" s="1"/>
  <c r="G14" i="3"/>
  <c r="M13" i="4"/>
  <c r="G14" i="1"/>
  <c r="H14" i="3"/>
  <c r="N14" i="3" s="1"/>
  <c r="M13" i="1"/>
  <c r="F15" i="3"/>
  <c r="I15" i="3" s="1"/>
  <c r="J15" i="3" s="1"/>
  <c r="D15" i="3"/>
  <c r="C15" i="3"/>
  <c r="E15" i="3"/>
  <c r="C15" i="1"/>
  <c r="D15" i="1"/>
  <c r="F15" i="1"/>
  <c r="I15" i="1" s="1"/>
  <c r="J15" i="1" s="1"/>
  <c r="E15" i="1"/>
  <c r="A16" i="3"/>
  <c r="B16" i="3" s="1"/>
  <c r="A16" i="1"/>
  <c r="B16" i="1" s="1"/>
  <c r="B16" i="4"/>
  <c r="H14" i="4"/>
  <c r="K14" i="1"/>
  <c r="O14" i="1" s="1"/>
  <c r="H14" i="1"/>
  <c r="N14" i="1" s="1"/>
  <c r="P18" i="4"/>
  <c r="A17" i="4"/>
  <c r="F15" i="4"/>
  <c r="I15" i="4" s="1"/>
  <c r="J15" i="4" s="1"/>
  <c r="D15" i="4"/>
  <c r="C15" i="4"/>
  <c r="E15" i="4"/>
  <c r="H15" i="4" l="1"/>
  <c r="N15" i="4" s="1"/>
  <c r="L14" i="3"/>
  <c r="M14" i="4"/>
  <c r="G15" i="3"/>
  <c r="M14" i="3"/>
  <c r="G15" i="4"/>
  <c r="L14" i="1"/>
  <c r="K15" i="3"/>
  <c r="O15" i="3" s="1"/>
  <c r="G15" i="1"/>
  <c r="K15" i="1"/>
  <c r="O15" i="1" s="1"/>
  <c r="N14" i="4"/>
  <c r="L14" i="4"/>
  <c r="K15" i="4"/>
  <c r="O15" i="4" s="1"/>
  <c r="A17" i="1"/>
  <c r="B17" i="1" s="1"/>
  <c r="A17" i="3"/>
  <c r="B17" i="3" s="1"/>
  <c r="B17" i="4"/>
  <c r="M14" i="1"/>
  <c r="F16" i="4"/>
  <c r="I16" i="4" s="1"/>
  <c r="J16" i="4" s="1"/>
  <c r="C16" i="4"/>
  <c r="E16" i="4"/>
  <c r="D16" i="4"/>
  <c r="H15" i="1"/>
  <c r="P19" i="4"/>
  <c r="A18" i="4"/>
  <c r="D16" i="1"/>
  <c r="F16" i="1"/>
  <c r="I16" i="1" s="1"/>
  <c r="J16" i="1" s="1"/>
  <c r="C16" i="1"/>
  <c r="E16" i="1"/>
  <c r="F16" i="3"/>
  <c r="I16" i="3" s="1"/>
  <c r="J16" i="3" s="1"/>
  <c r="D16" i="3"/>
  <c r="C16" i="3"/>
  <c r="E16" i="3"/>
  <c r="H15" i="3"/>
  <c r="L15" i="4" l="1"/>
  <c r="H16" i="1"/>
  <c r="N16" i="1" s="1"/>
  <c r="K16" i="1"/>
  <c r="O16" i="1" s="1"/>
  <c r="M15" i="3"/>
  <c r="H16" i="4"/>
  <c r="K16" i="3"/>
  <c r="M16" i="3" s="1"/>
  <c r="M15" i="1"/>
  <c r="G16" i="3"/>
  <c r="N16" i="4"/>
  <c r="N15" i="3"/>
  <c r="L15" i="3"/>
  <c r="A18" i="1"/>
  <c r="B18" i="1" s="1"/>
  <c r="A18" i="3"/>
  <c r="B18" i="3" s="1"/>
  <c r="B18" i="4"/>
  <c r="G16" i="1"/>
  <c r="P20" i="4"/>
  <c r="A19" i="4"/>
  <c r="K16" i="4"/>
  <c r="O16" i="4" s="1"/>
  <c r="F17" i="4"/>
  <c r="I17" i="4" s="1"/>
  <c r="J17" i="4" s="1"/>
  <c r="C17" i="4"/>
  <c r="D17" i="4"/>
  <c r="E17" i="4"/>
  <c r="M15" i="4"/>
  <c r="H16" i="3"/>
  <c r="N15" i="1"/>
  <c r="L15" i="1"/>
  <c r="G16" i="4"/>
  <c r="F17" i="3"/>
  <c r="I17" i="3" s="1"/>
  <c r="J17" i="3" s="1"/>
  <c r="C17" i="3"/>
  <c r="D17" i="3"/>
  <c r="E17" i="3"/>
  <c r="D17" i="1"/>
  <c r="F17" i="1"/>
  <c r="I17" i="1" s="1"/>
  <c r="J17" i="1" s="1"/>
  <c r="C17" i="1"/>
  <c r="E17" i="1"/>
  <c r="H17" i="1" l="1"/>
  <c r="N17" i="1" s="1"/>
  <c r="L16" i="4"/>
  <c r="L16" i="1"/>
  <c r="M16" i="1"/>
  <c r="O16" i="3"/>
  <c r="H17" i="3"/>
  <c r="N17" i="3" s="1"/>
  <c r="K17" i="1"/>
  <c r="O17" i="1" s="1"/>
  <c r="M16" i="4"/>
  <c r="G17" i="4"/>
  <c r="G17" i="3"/>
  <c r="H17" i="4"/>
  <c r="F18" i="3"/>
  <c r="I18" i="3" s="1"/>
  <c r="J18" i="3" s="1"/>
  <c r="C18" i="3"/>
  <c r="D18" i="3"/>
  <c r="E18" i="3"/>
  <c r="G17" i="1"/>
  <c r="K17" i="4"/>
  <c r="O17" i="4" s="1"/>
  <c r="C18" i="1"/>
  <c r="F18" i="1"/>
  <c r="I18" i="1" s="1"/>
  <c r="J18" i="1" s="1"/>
  <c r="D18" i="1"/>
  <c r="E18" i="1"/>
  <c r="K17" i="3"/>
  <c r="N16" i="3"/>
  <c r="L16" i="3"/>
  <c r="A19" i="3"/>
  <c r="B19" i="3" s="1"/>
  <c r="A19" i="1"/>
  <c r="B19" i="1" s="1"/>
  <c r="B19" i="4"/>
  <c r="P21" i="4"/>
  <c r="A20" i="4"/>
  <c r="D18" i="4"/>
  <c r="E18" i="4"/>
  <c r="F18" i="4"/>
  <c r="I18" i="4" s="1"/>
  <c r="J18" i="4" s="1"/>
  <c r="C18" i="4"/>
  <c r="L17" i="1" l="1"/>
  <c r="K18" i="4"/>
  <c r="O18" i="4" s="1"/>
  <c r="L17" i="3"/>
  <c r="H18" i="1"/>
  <c r="N18" i="1" s="1"/>
  <c r="M17" i="1"/>
  <c r="F19" i="4"/>
  <c r="I19" i="4" s="1"/>
  <c r="J19" i="4" s="1"/>
  <c r="E19" i="4"/>
  <c r="C19" i="4"/>
  <c r="D19" i="4"/>
  <c r="F19" i="1"/>
  <c r="I19" i="1" s="1"/>
  <c r="J19" i="1" s="1"/>
  <c r="C19" i="1"/>
  <c r="D19" i="1"/>
  <c r="E19" i="1"/>
  <c r="M17" i="3"/>
  <c r="O17" i="3"/>
  <c r="G18" i="3"/>
  <c r="H18" i="4"/>
  <c r="N18" i="4" s="1"/>
  <c r="G18" i="4"/>
  <c r="A20" i="3"/>
  <c r="B20" i="3" s="1"/>
  <c r="A20" i="1"/>
  <c r="B20" i="1" s="1"/>
  <c r="B20" i="4"/>
  <c r="F19" i="3"/>
  <c r="I19" i="3" s="1"/>
  <c r="J19" i="3" s="1"/>
  <c r="D19" i="3"/>
  <c r="C19" i="3"/>
  <c r="E19" i="3"/>
  <c r="H18" i="3"/>
  <c r="P22" i="4"/>
  <c r="A21" i="4"/>
  <c r="K18" i="1"/>
  <c r="O18" i="1" s="1"/>
  <c r="G18" i="1"/>
  <c r="K18" i="3"/>
  <c r="O18" i="3" s="1"/>
  <c r="M17" i="4"/>
  <c r="N17" i="4"/>
  <c r="L17" i="4"/>
  <c r="L18" i="1" l="1"/>
  <c r="M18" i="4"/>
  <c r="H19" i="1"/>
  <c r="N19" i="1" s="1"/>
  <c r="K19" i="3"/>
  <c r="O19" i="3" s="1"/>
  <c r="G19" i="3"/>
  <c r="M18" i="3"/>
  <c r="K19" i="1"/>
  <c r="O19" i="1" s="1"/>
  <c r="A21" i="1"/>
  <c r="B21" i="1" s="1"/>
  <c r="A21" i="3"/>
  <c r="B21" i="3" s="1"/>
  <c r="B21" i="4"/>
  <c r="N18" i="3"/>
  <c r="L18" i="3"/>
  <c r="F20" i="1"/>
  <c r="I20" i="1" s="1"/>
  <c r="J20" i="1" s="1"/>
  <c r="C20" i="1"/>
  <c r="D20" i="1"/>
  <c r="E20" i="1"/>
  <c r="G19" i="4"/>
  <c r="P23" i="4"/>
  <c r="A22" i="4"/>
  <c r="M18" i="1"/>
  <c r="C20" i="3"/>
  <c r="D20" i="3"/>
  <c r="F20" i="3"/>
  <c r="I20" i="3" s="1"/>
  <c r="J20" i="3" s="1"/>
  <c r="E20" i="3"/>
  <c r="G19" i="1"/>
  <c r="K19" i="4"/>
  <c r="O19" i="4" s="1"/>
  <c r="E20" i="4"/>
  <c r="D20" i="4"/>
  <c r="C20" i="4"/>
  <c r="F20" i="4"/>
  <c r="I20" i="4" s="1"/>
  <c r="J20" i="4" s="1"/>
  <c r="M19" i="1"/>
  <c r="H19" i="3"/>
  <c r="L18" i="4"/>
  <c r="H19" i="4"/>
  <c r="L19" i="1" l="1"/>
  <c r="H20" i="3"/>
  <c r="N20" i="3" s="1"/>
  <c r="M19" i="3"/>
  <c r="H20" i="4"/>
  <c r="N20" i="4" s="1"/>
  <c r="G20" i="3"/>
  <c r="K20" i="4"/>
  <c r="O20" i="4" s="1"/>
  <c r="K20" i="3"/>
  <c r="O20" i="3" s="1"/>
  <c r="G20" i="1"/>
  <c r="F21" i="4"/>
  <c r="I21" i="4" s="1"/>
  <c r="J21" i="4" s="1"/>
  <c r="E21" i="4"/>
  <c r="C21" i="4"/>
  <c r="D21" i="4"/>
  <c r="A22" i="3"/>
  <c r="B22" i="3" s="1"/>
  <c r="A22" i="1"/>
  <c r="B22" i="1" s="1"/>
  <c r="B22" i="4"/>
  <c r="F21" i="3"/>
  <c r="I21" i="3" s="1"/>
  <c r="J21" i="3" s="1"/>
  <c r="D21" i="3"/>
  <c r="E21" i="3"/>
  <c r="C21" i="3"/>
  <c r="M19" i="4"/>
  <c r="N19" i="3"/>
  <c r="L19" i="3"/>
  <c r="G20" i="4"/>
  <c r="P24" i="4"/>
  <c r="A23" i="4"/>
  <c r="K20" i="1"/>
  <c r="O20" i="1" s="1"/>
  <c r="D21" i="1"/>
  <c r="C21" i="1"/>
  <c r="F21" i="1"/>
  <c r="I21" i="1" s="1"/>
  <c r="J21" i="1" s="1"/>
  <c r="E21" i="1"/>
  <c r="N19" i="4"/>
  <c r="L19" i="4"/>
  <c r="H20" i="1"/>
  <c r="N20" i="1" s="1"/>
  <c r="L20" i="4" l="1"/>
  <c r="M20" i="4"/>
  <c r="M20" i="3"/>
  <c r="H21" i="1"/>
  <c r="N21" i="1" s="1"/>
  <c r="L20" i="3"/>
  <c r="K21" i="3"/>
  <c r="O21" i="3" s="1"/>
  <c r="G21" i="4"/>
  <c r="G21" i="1"/>
  <c r="K21" i="4"/>
  <c r="O21" i="4" s="1"/>
  <c r="G21" i="3"/>
  <c r="M20" i="1"/>
  <c r="A23" i="1"/>
  <c r="B23" i="1" s="1"/>
  <c r="A23" i="3"/>
  <c r="B23" i="3" s="1"/>
  <c r="B23" i="4"/>
  <c r="C22" i="4"/>
  <c r="F22" i="4"/>
  <c r="I22" i="4" s="1"/>
  <c r="J22" i="4" s="1"/>
  <c r="E22" i="4"/>
  <c r="D22" i="4"/>
  <c r="L20" i="1"/>
  <c r="P25" i="4"/>
  <c r="A24" i="4"/>
  <c r="F22" i="1"/>
  <c r="I22" i="1" s="1"/>
  <c r="J22" i="1" s="1"/>
  <c r="D22" i="1"/>
  <c r="C22" i="1"/>
  <c r="E22" i="1"/>
  <c r="H21" i="4"/>
  <c r="K21" i="1"/>
  <c r="O21" i="1" s="1"/>
  <c r="H21" i="3"/>
  <c r="E22" i="3"/>
  <c r="C22" i="3"/>
  <c r="D22" i="3"/>
  <c r="F22" i="3"/>
  <c r="I22" i="3" s="1"/>
  <c r="J22" i="3" s="1"/>
  <c r="L21" i="1" l="1"/>
  <c r="H22" i="4"/>
  <c r="N22" i="4" s="1"/>
  <c r="M21" i="3"/>
  <c r="K22" i="1"/>
  <c r="O22" i="1" s="1"/>
  <c r="M21" i="4"/>
  <c r="H22" i="1"/>
  <c r="N22" i="1" s="1"/>
  <c r="G22" i="4"/>
  <c r="K22" i="3"/>
  <c r="O22" i="3" s="1"/>
  <c r="G22" i="1"/>
  <c r="K22" i="4"/>
  <c r="O22" i="4" s="1"/>
  <c r="N21" i="3"/>
  <c r="L21" i="3"/>
  <c r="G22" i="3"/>
  <c r="A24" i="3"/>
  <c r="B24" i="3" s="1"/>
  <c r="A24" i="1"/>
  <c r="B24" i="1" s="1"/>
  <c r="B24" i="4"/>
  <c r="F23" i="4"/>
  <c r="I23" i="4" s="1"/>
  <c r="J23" i="4" s="1"/>
  <c r="C23" i="4"/>
  <c r="E23" i="4"/>
  <c r="D23" i="4"/>
  <c r="H22" i="3"/>
  <c r="P26" i="4"/>
  <c r="A25" i="4"/>
  <c r="F23" i="3"/>
  <c r="I23" i="3" s="1"/>
  <c r="J23" i="3" s="1"/>
  <c r="D23" i="3"/>
  <c r="C23" i="3"/>
  <c r="E23" i="3"/>
  <c r="N21" i="4"/>
  <c r="L21" i="4"/>
  <c r="C23" i="1"/>
  <c r="F23" i="1"/>
  <c r="I23" i="1" s="1"/>
  <c r="J23" i="1" s="1"/>
  <c r="D23" i="1"/>
  <c r="E23" i="1"/>
  <c r="M21" i="1"/>
  <c r="L22" i="1" l="1"/>
  <c r="M22" i="1"/>
  <c r="K23" i="3"/>
  <c r="O23" i="3" s="1"/>
  <c r="H23" i="3"/>
  <c r="K23" i="4"/>
  <c r="O23" i="4" s="1"/>
  <c r="L22" i="4"/>
  <c r="M22" i="3"/>
  <c r="G23" i="1"/>
  <c r="G23" i="3"/>
  <c r="H23" i="1"/>
  <c r="N23" i="1" s="1"/>
  <c r="M22" i="4"/>
  <c r="N23" i="3"/>
  <c r="A25" i="1"/>
  <c r="B25" i="1" s="1"/>
  <c r="A25" i="3"/>
  <c r="B25" i="3" s="1"/>
  <c r="B25" i="4"/>
  <c r="F24" i="4"/>
  <c r="I24" i="4" s="1"/>
  <c r="J24" i="4" s="1"/>
  <c r="D24" i="4"/>
  <c r="C24" i="4"/>
  <c r="E24" i="4"/>
  <c r="P27" i="4"/>
  <c r="A26" i="4"/>
  <c r="D24" i="1"/>
  <c r="F24" i="1"/>
  <c r="I24" i="1" s="1"/>
  <c r="J24" i="1" s="1"/>
  <c r="C24" i="1"/>
  <c r="E24" i="1"/>
  <c r="K23" i="1"/>
  <c r="O23" i="1" s="1"/>
  <c r="L22" i="3"/>
  <c r="N22" i="3"/>
  <c r="G23" i="4"/>
  <c r="F24" i="3"/>
  <c r="I24" i="3" s="1"/>
  <c r="J24" i="3" s="1"/>
  <c r="E24" i="3"/>
  <c r="C24" i="3"/>
  <c r="D24" i="3"/>
  <c r="H23" i="4"/>
  <c r="L23" i="3" l="1"/>
  <c r="M23" i="3"/>
  <c r="H24" i="3"/>
  <c r="N24" i="3" s="1"/>
  <c r="M23" i="4"/>
  <c r="H24" i="1"/>
  <c r="N24" i="1" s="1"/>
  <c r="L23" i="1"/>
  <c r="H24" i="4"/>
  <c r="N24" i="4" s="1"/>
  <c r="D25" i="1"/>
  <c r="C25" i="1"/>
  <c r="F25" i="1"/>
  <c r="I25" i="1" s="1"/>
  <c r="J25" i="1" s="1"/>
  <c r="E25" i="1"/>
  <c r="A26" i="1"/>
  <c r="B26" i="1" s="1"/>
  <c r="A26" i="3"/>
  <c r="B26" i="3" s="1"/>
  <c r="B26" i="4"/>
  <c r="F25" i="4"/>
  <c r="I25" i="4" s="1"/>
  <c r="J25" i="4" s="1"/>
  <c r="D25" i="4"/>
  <c r="E25" i="4"/>
  <c r="C25" i="4"/>
  <c r="M23" i="1"/>
  <c r="L23" i="4"/>
  <c r="N23" i="4"/>
  <c r="G24" i="3"/>
  <c r="K24" i="1"/>
  <c r="O24" i="1" s="1"/>
  <c r="K24" i="4"/>
  <c r="O24" i="4" s="1"/>
  <c r="K24" i="3"/>
  <c r="O24" i="3" s="1"/>
  <c r="G24" i="1"/>
  <c r="P28" i="4"/>
  <c r="A27" i="4"/>
  <c r="G24" i="4"/>
  <c r="F25" i="3"/>
  <c r="I25" i="3" s="1"/>
  <c r="J25" i="3" s="1"/>
  <c r="D25" i="3"/>
  <c r="C25" i="3"/>
  <c r="E25" i="3"/>
  <c r="L24" i="4" l="1"/>
  <c r="G25" i="3"/>
  <c r="L24" i="3"/>
  <c r="L24" i="1"/>
  <c r="K25" i="3"/>
  <c r="O25" i="3" s="1"/>
  <c r="G25" i="4"/>
  <c r="H25" i="1"/>
  <c r="N25" i="1" s="1"/>
  <c r="H25" i="4"/>
  <c r="N25" i="4" s="1"/>
  <c r="K25" i="1"/>
  <c r="O25" i="1" s="1"/>
  <c r="A27" i="3"/>
  <c r="B27" i="3" s="1"/>
  <c r="A27" i="1"/>
  <c r="B27" i="1" s="1"/>
  <c r="B27" i="4"/>
  <c r="F26" i="4"/>
  <c r="I26" i="4" s="1"/>
  <c r="J26" i="4" s="1"/>
  <c r="D26" i="4"/>
  <c r="E26" i="4"/>
  <c r="C26" i="4"/>
  <c r="P29" i="4"/>
  <c r="A28" i="4"/>
  <c r="M24" i="4"/>
  <c r="M24" i="1"/>
  <c r="K25" i="4"/>
  <c r="O25" i="4" s="1"/>
  <c r="F26" i="3"/>
  <c r="I26" i="3" s="1"/>
  <c r="J26" i="3" s="1"/>
  <c r="C26" i="3"/>
  <c r="E26" i="3"/>
  <c r="D26" i="3"/>
  <c r="H25" i="3"/>
  <c r="M24" i="3"/>
  <c r="F26" i="1"/>
  <c r="I26" i="1" s="1"/>
  <c r="J26" i="1" s="1"/>
  <c r="D26" i="1"/>
  <c r="C26" i="1"/>
  <c r="E26" i="1"/>
  <c r="G25" i="1"/>
  <c r="M25" i="1" l="1"/>
  <c r="M25" i="3"/>
  <c r="L25" i="4"/>
  <c r="M25" i="4"/>
  <c r="L25" i="1"/>
  <c r="H26" i="4"/>
  <c r="N26" i="4" s="1"/>
  <c r="G26" i="1"/>
  <c r="K26" i="3"/>
  <c r="O26" i="3" s="1"/>
  <c r="P30" i="4"/>
  <c r="A29" i="4"/>
  <c r="F27" i="3"/>
  <c r="I27" i="3" s="1"/>
  <c r="J27" i="3" s="1"/>
  <c r="D27" i="3"/>
  <c r="C27" i="3"/>
  <c r="E27" i="3"/>
  <c r="L25" i="3"/>
  <c r="N25" i="3"/>
  <c r="H26" i="1"/>
  <c r="G26" i="3"/>
  <c r="G26" i="4"/>
  <c r="F27" i="4"/>
  <c r="I27" i="4" s="1"/>
  <c r="J27" i="4" s="1"/>
  <c r="C27" i="4"/>
  <c r="E27" i="4"/>
  <c r="D27" i="4"/>
  <c r="K26" i="1"/>
  <c r="O26" i="1" s="1"/>
  <c r="H26" i="3"/>
  <c r="A28" i="3"/>
  <c r="B28" i="3" s="1"/>
  <c r="A28" i="1"/>
  <c r="B28" i="1" s="1"/>
  <c r="B28" i="4"/>
  <c r="K26" i="4"/>
  <c r="O26" i="4" s="1"/>
  <c r="C27" i="1"/>
  <c r="F27" i="1"/>
  <c r="I27" i="1" s="1"/>
  <c r="J27" i="1" s="1"/>
  <c r="D27" i="1"/>
  <c r="E27" i="1"/>
  <c r="L26" i="4" l="1"/>
  <c r="M26" i="3"/>
  <c r="G27" i="4"/>
  <c r="G27" i="1"/>
  <c r="H27" i="3"/>
  <c r="N27" i="3" s="1"/>
  <c r="F28" i="1"/>
  <c r="I28" i="1" s="1"/>
  <c r="J28" i="1" s="1"/>
  <c r="C28" i="1"/>
  <c r="D28" i="1"/>
  <c r="E28" i="1"/>
  <c r="D28" i="3"/>
  <c r="C28" i="3"/>
  <c r="F28" i="3"/>
  <c r="I28" i="3" s="1"/>
  <c r="J28" i="3" s="1"/>
  <c r="E28" i="3"/>
  <c r="H27" i="4"/>
  <c r="N26" i="1"/>
  <c r="L26" i="1"/>
  <c r="K27" i="1"/>
  <c r="O27" i="1" s="1"/>
  <c r="M26" i="4"/>
  <c r="K27" i="3"/>
  <c r="O27" i="3" s="1"/>
  <c r="A29" i="1"/>
  <c r="B29" i="1" s="1"/>
  <c r="A29" i="3"/>
  <c r="B29" i="3" s="1"/>
  <c r="B29" i="4"/>
  <c r="H27" i="1"/>
  <c r="F28" i="4"/>
  <c r="I28" i="4" s="1"/>
  <c r="J28" i="4" s="1"/>
  <c r="D28" i="4"/>
  <c r="E28" i="4"/>
  <c r="C28" i="4"/>
  <c r="N26" i="3"/>
  <c r="L26" i="3"/>
  <c r="K27" i="4"/>
  <c r="O27" i="4" s="1"/>
  <c r="G27" i="3"/>
  <c r="P31" i="4"/>
  <c r="A30" i="4"/>
  <c r="M26" i="1"/>
  <c r="H28" i="3" l="1"/>
  <c r="N28" i="3" s="1"/>
  <c r="K28" i="3"/>
  <c r="O28" i="3" s="1"/>
  <c r="G28" i="1"/>
  <c r="L27" i="3"/>
  <c r="G28" i="4"/>
  <c r="K28" i="1"/>
  <c r="O28" i="1" s="1"/>
  <c r="K28" i="4"/>
  <c r="O28" i="4" s="1"/>
  <c r="N27" i="1"/>
  <c r="L27" i="1"/>
  <c r="P32" i="4"/>
  <c r="A31" i="4"/>
  <c r="F29" i="3"/>
  <c r="I29" i="3" s="1"/>
  <c r="J29" i="3" s="1"/>
  <c r="D29" i="3"/>
  <c r="C29" i="3"/>
  <c r="E29" i="3"/>
  <c r="M27" i="4"/>
  <c r="H28" i="1"/>
  <c r="M27" i="1"/>
  <c r="A30" i="3"/>
  <c r="B30" i="3" s="1"/>
  <c r="A30" i="1"/>
  <c r="B30" i="1" s="1"/>
  <c r="B30" i="4"/>
  <c r="F29" i="4"/>
  <c r="I29" i="4" s="1"/>
  <c r="J29" i="4" s="1"/>
  <c r="D29" i="4"/>
  <c r="C29" i="4"/>
  <c r="E29" i="4"/>
  <c r="H28" i="4"/>
  <c r="C29" i="1"/>
  <c r="F29" i="1"/>
  <c r="I29" i="1" s="1"/>
  <c r="J29" i="1" s="1"/>
  <c r="D29" i="1"/>
  <c r="E29" i="1"/>
  <c r="M27" i="3"/>
  <c r="N27" i="4"/>
  <c r="L27" i="4"/>
  <c r="G28" i="3"/>
  <c r="L28" i="3" l="1"/>
  <c r="G29" i="4"/>
  <c r="M28" i="3"/>
  <c r="M28" i="1"/>
  <c r="G29" i="3"/>
  <c r="M28" i="4"/>
  <c r="K29" i="1"/>
  <c r="O29" i="1" s="1"/>
  <c r="H29" i="1"/>
  <c r="N29" i="1" s="1"/>
  <c r="C30" i="1"/>
  <c r="F30" i="1"/>
  <c r="I30" i="1" s="1"/>
  <c r="J30" i="1" s="1"/>
  <c r="D30" i="1"/>
  <c r="E30" i="1"/>
  <c r="P33" i="4"/>
  <c r="A32" i="4"/>
  <c r="N28" i="4"/>
  <c r="L28" i="4"/>
  <c r="F30" i="3"/>
  <c r="I30" i="3" s="1"/>
  <c r="J30" i="3" s="1"/>
  <c r="C30" i="3"/>
  <c r="D30" i="3"/>
  <c r="E30" i="3"/>
  <c r="H29" i="4"/>
  <c r="H29" i="3"/>
  <c r="G29" i="1"/>
  <c r="K29" i="4"/>
  <c r="O29" i="4" s="1"/>
  <c r="F30" i="4"/>
  <c r="I30" i="4" s="1"/>
  <c r="J30" i="4" s="1"/>
  <c r="D30" i="4"/>
  <c r="C30" i="4"/>
  <c r="E30" i="4"/>
  <c r="N28" i="1"/>
  <c r="L28" i="1"/>
  <c r="K29" i="3"/>
  <c r="O29" i="3" s="1"/>
  <c r="A31" i="1"/>
  <c r="B31" i="1" s="1"/>
  <c r="A31" i="3"/>
  <c r="B31" i="3" s="1"/>
  <c r="B31" i="4"/>
  <c r="L29" i="1" l="1"/>
  <c r="H30" i="1"/>
  <c r="N30" i="1" s="1"/>
  <c r="G30" i="3"/>
  <c r="M29" i="1"/>
  <c r="H30" i="4"/>
  <c r="N30" i="4" s="1"/>
  <c r="M29" i="3"/>
  <c r="K30" i="3"/>
  <c r="O30" i="3" s="1"/>
  <c r="G30" i="1"/>
  <c r="C31" i="1"/>
  <c r="F31" i="1"/>
  <c r="I31" i="1" s="1"/>
  <c r="J31" i="1" s="1"/>
  <c r="D31" i="1"/>
  <c r="E31" i="1"/>
  <c r="L29" i="3"/>
  <c r="N29" i="3"/>
  <c r="P34" i="4"/>
  <c r="A33" i="4"/>
  <c r="K30" i="4"/>
  <c r="O30" i="4" s="1"/>
  <c r="M29" i="4"/>
  <c r="H30" i="3"/>
  <c r="K30" i="1"/>
  <c r="O30" i="1" s="1"/>
  <c r="E31" i="4"/>
  <c r="C31" i="4"/>
  <c r="D31" i="4"/>
  <c r="F31" i="4"/>
  <c r="I31" i="4" s="1"/>
  <c r="J31" i="4" s="1"/>
  <c r="G30" i="4"/>
  <c r="L30" i="4" s="1"/>
  <c r="N29" i="4"/>
  <c r="L29" i="4"/>
  <c r="F31" i="3"/>
  <c r="I31" i="3" s="1"/>
  <c r="J31" i="3" s="1"/>
  <c r="D31" i="3"/>
  <c r="C31" i="3"/>
  <c r="E31" i="3"/>
  <c r="A32" i="3"/>
  <c r="B32" i="3" s="1"/>
  <c r="A32" i="1"/>
  <c r="B32" i="1" s="1"/>
  <c r="B32" i="4"/>
  <c r="K31" i="4" l="1"/>
  <c r="O31" i="4" s="1"/>
  <c r="M30" i="3"/>
  <c r="H31" i="1"/>
  <c r="N31" i="1" s="1"/>
  <c r="L30" i="1"/>
  <c r="G31" i="1"/>
  <c r="G31" i="4"/>
  <c r="H31" i="3"/>
  <c r="N31" i="3" s="1"/>
  <c r="M30" i="4"/>
  <c r="H31" i="4"/>
  <c r="F32" i="4"/>
  <c r="I32" i="4" s="1"/>
  <c r="J32" i="4" s="1"/>
  <c r="C32" i="4"/>
  <c r="E32" i="4"/>
  <c r="D32" i="4"/>
  <c r="K31" i="3"/>
  <c r="O31" i="3" s="1"/>
  <c r="M30" i="1"/>
  <c r="K31" i="1"/>
  <c r="O31" i="1" s="1"/>
  <c r="F32" i="1"/>
  <c r="I32" i="1" s="1"/>
  <c r="J32" i="1" s="1"/>
  <c r="C32" i="1"/>
  <c r="D32" i="1"/>
  <c r="E32" i="1"/>
  <c r="G31" i="3"/>
  <c r="N30" i="3"/>
  <c r="L30" i="3"/>
  <c r="A33" i="1"/>
  <c r="B33" i="1" s="1"/>
  <c r="A33" i="3"/>
  <c r="B33" i="3" s="1"/>
  <c r="B33" i="4"/>
  <c r="F32" i="3"/>
  <c r="I32" i="3" s="1"/>
  <c r="J32" i="3" s="1"/>
  <c r="E32" i="3"/>
  <c r="D32" i="3"/>
  <c r="C32" i="3"/>
  <c r="P35" i="4"/>
  <c r="A34" i="4"/>
  <c r="M31" i="4" l="1"/>
  <c r="L31" i="1"/>
  <c r="K32" i="4"/>
  <c r="O32" i="4" s="1"/>
  <c r="K32" i="3"/>
  <c r="O32" i="3" s="1"/>
  <c r="K32" i="1"/>
  <c r="O32" i="1" s="1"/>
  <c r="G32" i="1"/>
  <c r="G32" i="4"/>
  <c r="H32" i="3"/>
  <c r="N32" i="3" s="1"/>
  <c r="L31" i="3"/>
  <c r="A34" i="1"/>
  <c r="B34" i="1" s="1"/>
  <c r="A34" i="3"/>
  <c r="B34" i="3" s="1"/>
  <c r="B34" i="4"/>
  <c r="F33" i="3"/>
  <c r="I33" i="3" s="1"/>
  <c r="J33" i="3" s="1"/>
  <c r="D33" i="3"/>
  <c r="C33" i="3"/>
  <c r="E33" i="3"/>
  <c r="P36" i="4"/>
  <c r="A35" i="4"/>
  <c r="F33" i="1"/>
  <c r="I33" i="1" s="1"/>
  <c r="J33" i="1" s="1"/>
  <c r="D33" i="1"/>
  <c r="C33" i="1"/>
  <c r="E33" i="1"/>
  <c r="L31" i="4"/>
  <c r="N31" i="4"/>
  <c r="H32" i="1"/>
  <c r="H32" i="4"/>
  <c r="M31" i="3"/>
  <c r="M31" i="1"/>
  <c r="G32" i="3"/>
  <c r="F33" i="4"/>
  <c r="I33" i="4" s="1"/>
  <c r="J33" i="4" s="1"/>
  <c r="C33" i="4"/>
  <c r="D33" i="4"/>
  <c r="E33" i="4"/>
  <c r="L32" i="3" l="1"/>
  <c r="M32" i="1"/>
  <c r="M32" i="4"/>
  <c r="K33" i="3"/>
  <c r="O33" i="3" s="1"/>
  <c r="M32" i="3"/>
  <c r="K33" i="1"/>
  <c r="O33" i="1" s="1"/>
  <c r="H33" i="3"/>
  <c r="G33" i="1"/>
  <c r="G33" i="4"/>
  <c r="H33" i="1"/>
  <c r="N33" i="1" s="1"/>
  <c r="G33" i="3"/>
  <c r="F34" i="4"/>
  <c r="I34" i="4" s="1"/>
  <c r="J34" i="4" s="1"/>
  <c r="C34" i="4"/>
  <c r="D34" i="4"/>
  <c r="E34" i="4"/>
  <c r="H33" i="4"/>
  <c r="A35" i="3"/>
  <c r="B35" i="3" s="1"/>
  <c r="A35" i="1"/>
  <c r="B35" i="1" s="1"/>
  <c r="B35" i="4"/>
  <c r="F34" i="3"/>
  <c r="I34" i="3" s="1"/>
  <c r="J34" i="3" s="1"/>
  <c r="C34" i="3"/>
  <c r="D34" i="3"/>
  <c r="E34" i="3"/>
  <c r="K33" i="4"/>
  <c r="O33" i="4" s="1"/>
  <c r="L32" i="4"/>
  <c r="N32" i="4"/>
  <c r="P37" i="4"/>
  <c r="A36" i="4"/>
  <c r="C34" i="1"/>
  <c r="D34" i="1"/>
  <c r="F34" i="1"/>
  <c r="I34" i="1" s="1"/>
  <c r="J34" i="1" s="1"/>
  <c r="E34" i="1"/>
  <c r="N32" i="1"/>
  <c r="L32" i="1"/>
  <c r="M33" i="3" l="1"/>
  <c r="L33" i="3"/>
  <c r="N33" i="3"/>
  <c r="L33" i="1"/>
  <c r="M33" i="4"/>
  <c r="M33" i="1"/>
  <c r="H34" i="1"/>
  <c r="N34" i="1" s="1"/>
  <c r="K34" i="1"/>
  <c r="O34" i="1" s="1"/>
  <c r="C35" i="1"/>
  <c r="F35" i="1"/>
  <c r="I35" i="1" s="1"/>
  <c r="J35" i="1" s="1"/>
  <c r="D35" i="1"/>
  <c r="E35" i="1"/>
  <c r="A36" i="3"/>
  <c r="B36" i="3" s="1"/>
  <c r="A36" i="1"/>
  <c r="B36" i="1" s="1"/>
  <c r="B36" i="4"/>
  <c r="G34" i="3"/>
  <c r="F35" i="3"/>
  <c r="I35" i="3" s="1"/>
  <c r="J35" i="3" s="1"/>
  <c r="C35" i="3"/>
  <c r="D35" i="3"/>
  <c r="E35" i="3"/>
  <c r="N33" i="4"/>
  <c r="L33" i="4"/>
  <c r="G34" i="4"/>
  <c r="P38" i="4"/>
  <c r="A37" i="4"/>
  <c r="H34" i="3"/>
  <c r="H34" i="4"/>
  <c r="G34" i="1"/>
  <c r="K34" i="3"/>
  <c r="O34" i="3" s="1"/>
  <c r="F35" i="4"/>
  <c r="I35" i="4" s="1"/>
  <c r="J35" i="4" s="1"/>
  <c r="C35" i="4"/>
  <c r="E35" i="4"/>
  <c r="D35" i="4"/>
  <c r="K34" i="4"/>
  <c r="O34" i="4" s="1"/>
  <c r="H35" i="4" l="1"/>
  <c r="N35" i="4" s="1"/>
  <c r="G35" i="1"/>
  <c r="G35" i="3"/>
  <c r="L34" i="1"/>
  <c r="M34" i="1"/>
  <c r="N34" i="4"/>
  <c r="L34" i="4"/>
  <c r="M34" i="3"/>
  <c r="H35" i="3"/>
  <c r="C36" i="3"/>
  <c r="F36" i="3"/>
  <c r="I36" i="3" s="1"/>
  <c r="J36" i="3" s="1"/>
  <c r="E36" i="3"/>
  <c r="D36" i="3"/>
  <c r="K35" i="4"/>
  <c r="O35" i="4" s="1"/>
  <c r="L34" i="3"/>
  <c r="N34" i="3"/>
  <c r="K35" i="3"/>
  <c r="O35" i="3" s="1"/>
  <c r="K35" i="1"/>
  <c r="O35" i="1" s="1"/>
  <c r="P39" i="4"/>
  <c r="A38" i="4"/>
  <c r="D36" i="1"/>
  <c r="F36" i="1"/>
  <c r="I36" i="1" s="1"/>
  <c r="J36" i="1" s="1"/>
  <c r="C36" i="1"/>
  <c r="E36" i="1"/>
  <c r="G35" i="4"/>
  <c r="M34" i="4"/>
  <c r="A37" i="1"/>
  <c r="B37" i="1" s="1"/>
  <c r="A37" i="3"/>
  <c r="B37" i="3" s="1"/>
  <c r="B37" i="4"/>
  <c r="F36" i="4"/>
  <c r="I36" i="4" s="1"/>
  <c r="J36" i="4" s="1"/>
  <c r="D36" i="4"/>
  <c r="C36" i="4"/>
  <c r="E36" i="4"/>
  <c r="H35" i="1"/>
  <c r="G36" i="4" l="1"/>
  <c r="K36" i="3"/>
  <c r="O36" i="3" s="1"/>
  <c r="H36" i="1"/>
  <c r="N36" i="1" s="1"/>
  <c r="L35" i="4"/>
  <c r="H36" i="3"/>
  <c r="N36" i="3" s="1"/>
  <c r="M35" i="3"/>
  <c r="K36" i="4"/>
  <c r="O36" i="4" s="1"/>
  <c r="M35" i="4"/>
  <c r="N35" i="3"/>
  <c r="L35" i="3"/>
  <c r="N35" i="1"/>
  <c r="L35" i="1"/>
  <c r="F37" i="1"/>
  <c r="I37" i="1" s="1"/>
  <c r="J37" i="1" s="1"/>
  <c r="C37" i="1"/>
  <c r="D37" i="1"/>
  <c r="E37" i="1"/>
  <c r="K36" i="1"/>
  <c r="O36" i="1" s="1"/>
  <c r="A38" i="1"/>
  <c r="B38" i="1" s="1"/>
  <c r="A38" i="3"/>
  <c r="B38" i="3" s="1"/>
  <c r="B38" i="4"/>
  <c r="M35" i="1"/>
  <c r="M36" i="3"/>
  <c r="E37" i="4"/>
  <c r="F37" i="4"/>
  <c r="I37" i="4" s="1"/>
  <c r="J37" i="4" s="1"/>
  <c r="C37" i="4"/>
  <c r="D37" i="4"/>
  <c r="F37" i="3"/>
  <c r="I37" i="3" s="1"/>
  <c r="J37" i="3" s="1"/>
  <c r="C37" i="3"/>
  <c r="D37" i="3"/>
  <c r="E37" i="3"/>
  <c r="H36" i="4"/>
  <c r="G36" i="1"/>
  <c r="P40" i="4"/>
  <c r="A39" i="4"/>
  <c r="G36" i="3"/>
  <c r="H37" i="4" l="1"/>
  <c r="L36" i="1"/>
  <c r="H37" i="1"/>
  <c r="N37" i="1" s="1"/>
  <c r="L36" i="3"/>
  <c r="M36" i="4"/>
  <c r="K37" i="1"/>
  <c r="O37" i="1" s="1"/>
  <c r="K37" i="3"/>
  <c r="O37" i="3" s="1"/>
  <c r="M36" i="1"/>
  <c r="F38" i="4"/>
  <c r="I38" i="4" s="1"/>
  <c r="J38" i="4" s="1"/>
  <c r="C38" i="4"/>
  <c r="D38" i="4"/>
  <c r="E38" i="4"/>
  <c r="N37" i="4"/>
  <c r="K37" i="4"/>
  <c r="O37" i="4" s="1"/>
  <c r="E38" i="3"/>
  <c r="F38" i="3"/>
  <c r="I38" i="3" s="1"/>
  <c r="J38" i="3" s="1"/>
  <c r="C38" i="3"/>
  <c r="D38" i="3"/>
  <c r="A39" i="1"/>
  <c r="B39" i="1" s="1"/>
  <c r="A39" i="3"/>
  <c r="B39" i="3" s="1"/>
  <c r="B39" i="4"/>
  <c r="N36" i="4"/>
  <c r="L36" i="4"/>
  <c r="G37" i="3"/>
  <c r="C38" i="1"/>
  <c r="F38" i="1"/>
  <c r="I38" i="1" s="1"/>
  <c r="J38" i="1" s="1"/>
  <c r="D38" i="1"/>
  <c r="E38" i="1"/>
  <c r="P41" i="4"/>
  <c r="A41" i="4" s="1"/>
  <c r="A40" i="4"/>
  <c r="H37" i="3"/>
  <c r="G37" i="4"/>
  <c r="L37" i="4" s="1"/>
  <c r="G37" i="1"/>
  <c r="L37" i="1" l="1"/>
  <c r="G38" i="1"/>
  <c r="M37" i="1"/>
  <c r="H38" i="4"/>
  <c r="N38" i="4" s="1"/>
  <c r="M37" i="3"/>
  <c r="G38" i="3"/>
  <c r="M37" i="4"/>
  <c r="A40" i="3"/>
  <c r="B40" i="3" s="1"/>
  <c r="A40" i="1"/>
  <c r="B40" i="1" s="1"/>
  <c r="B40" i="4"/>
  <c r="A41" i="1"/>
  <c r="B41" i="1" s="1"/>
  <c r="A41" i="3"/>
  <c r="B41" i="3" s="1"/>
  <c r="B41" i="4"/>
  <c r="E39" i="4"/>
  <c r="C39" i="4"/>
  <c r="F39" i="4"/>
  <c r="I39" i="4" s="1"/>
  <c r="J39" i="4" s="1"/>
  <c r="D39" i="4"/>
  <c r="K38" i="4"/>
  <c r="O38" i="4" s="1"/>
  <c r="K38" i="1"/>
  <c r="O38" i="1" s="1"/>
  <c r="F39" i="3"/>
  <c r="I39" i="3" s="1"/>
  <c r="J39" i="3" s="1"/>
  <c r="D39" i="3"/>
  <c r="C39" i="3"/>
  <c r="E39" i="3"/>
  <c r="H38" i="3"/>
  <c r="K38" i="3"/>
  <c r="O38" i="3" s="1"/>
  <c r="N37" i="3"/>
  <c r="L37" i="3"/>
  <c r="H38" i="1"/>
  <c r="N38" i="1" s="1"/>
  <c r="F39" i="1"/>
  <c r="I39" i="1" s="1"/>
  <c r="J39" i="1" s="1"/>
  <c r="D39" i="1"/>
  <c r="C39" i="1"/>
  <c r="E39" i="1"/>
  <c r="G38" i="4"/>
  <c r="M38" i="4"/>
  <c r="G39" i="1" l="1"/>
  <c r="G39" i="4"/>
  <c r="H39" i="3"/>
  <c r="N39" i="3" s="1"/>
  <c r="K39" i="1"/>
  <c r="O39" i="1" s="1"/>
  <c r="K39" i="3"/>
  <c r="O39" i="3" s="1"/>
  <c r="L38" i="4"/>
  <c r="M38" i="3"/>
  <c r="K39" i="4"/>
  <c r="O39" i="4" s="1"/>
  <c r="H39" i="1"/>
  <c r="N39" i="1" s="1"/>
  <c r="M38" i="1"/>
  <c r="H39" i="4"/>
  <c r="F41" i="1"/>
  <c r="I41" i="1" s="1"/>
  <c r="J41" i="1" s="1"/>
  <c r="C41" i="1"/>
  <c r="D41" i="1"/>
  <c r="E41" i="1"/>
  <c r="F40" i="4"/>
  <c r="I40" i="4" s="1"/>
  <c r="J40" i="4" s="1"/>
  <c r="D40" i="4"/>
  <c r="E40" i="4"/>
  <c r="C40" i="4"/>
  <c r="L38" i="1"/>
  <c r="D40" i="1"/>
  <c r="C40" i="1"/>
  <c r="F40" i="1"/>
  <c r="I40" i="1" s="1"/>
  <c r="J40" i="1" s="1"/>
  <c r="E40" i="1"/>
  <c r="N38" i="3"/>
  <c r="L38" i="3"/>
  <c r="F41" i="3"/>
  <c r="I41" i="3" s="1"/>
  <c r="J41" i="3" s="1"/>
  <c r="D41" i="3"/>
  <c r="C41" i="3"/>
  <c r="E41" i="3"/>
  <c r="G39" i="3"/>
  <c r="E41" i="4"/>
  <c r="F41" i="4"/>
  <c r="I41" i="4" s="1"/>
  <c r="J41" i="4" s="1"/>
  <c r="C41" i="4"/>
  <c r="D41" i="4"/>
  <c r="C40" i="3"/>
  <c r="E40" i="3"/>
  <c r="F40" i="3"/>
  <c r="I40" i="3" s="1"/>
  <c r="J40" i="3" s="1"/>
  <c r="D40" i="3"/>
  <c r="G41" i="3" l="1"/>
  <c r="M39" i="1"/>
  <c r="L39" i="3"/>
  <c r="H40" i="4"/>
  <c r="M39" i="4"/>
  <c r="K41" i="4"/>
  <c r="O41" i="4" s="1"/>
  <c r="K41" i="3"/>
  <c r="O41" i="3" s="1"/>
  <c r="K41" i="1"/>
  <c r="O41" i="1" s="1"/>
  <c r="H40" i="3"/>
  <c r="N40" i="3" s="1"/>
  <c r="M39" i="3"/>
  <c r="L39" i="1"/>
  <c r="H41" i="1"/>
  <c r="N41" i="1" s="1"/>
  <c r="K40" i="4"/>
  <c r="O40" i="4" s="1"/>
  <c r="H40" i="1"/>
  <c r="N40" i="1" s="1"/>
  <c r="K40" i="1"/>
  <c r="O40" i="1" s="1"/>
  <c r="N40" i="4"/>
  <c r="N39" i="4"/>
  <c r="L39" i="4"/>
  <c r="G41" i="4"/>
  <c r="G40" i="3"/>
  <c r="G41" i="1"/>
  <c r="K40" i="3"/>
  <c r="O40" i="3" s="1"/>
  <c r="H41" i="4"/>
  <c r="H41" i="3"/>
  <c r="G40" i="1"/>
  <c r="G40" i="4"/>
  <c r="M41" i="1" l="1"/>
  <c r="L40" i="4"/>
  <c r="L41" i="1"/>
  <c r="M41" i="4"/>
  <c r="L40" i="3"/>
  <c r="L40" i="1"/>
  <c r="M40" i="1"/>
  <c r="M41" i="3"/>
  <c r="M40" i="4"/>
  <c r="M40" i="3"/>
  <c r="N41" i="4"/>
  <c r="L41" i="4"/>
  <c r="L41" i="3"/>
  <c r="N41" i="3"/>
</calcChain>
</file>

<file path=xl/sharedStrings.xml><?xml version="1.0" encoding="utf-8"?>
<sst xmlns="http://schemas.openxmlformats.org/spreadsheetml/2006/main" count="73" uniqueCount="27">
  <si>
    <t>R</t>
  </si>
  <si>
    <t>C</t>
  </si>
  <si>
    <t>wC</t>
  </si>
  <si>
    <t>ZR</t>
  </si>
  <si>
    <t>ZC</t>
  </si>
  <si>
    <t>Ls</t>
  </si>
  <si>
    <t>Rp</t>
  </si>
  <si>
    <t>(1-w2LC)2 + w2R2C2</t>
  </si>
  <si>
    <t>w*((1-w2LC)L-R2C)</t>
  </si>
  <si>
    <t>Rs+Rp/(1+w2Rp2C2)</t>
  </si>
  <si>
    <t>(1+w2Rp2C2)</t>
  </si>
  <si>
    <t>wL + wRp2C/(1+w2Rp2C2)</t>
  </si>
  <si>
    <t>Rs</t>
  </si>
  <si>
    <t>Cs</t>
  </si>
  <si>
    <t>wCs</t>
  </si>
  <si>
    <t>wLs</t>
  </si>
  <si>
    <t>w*1000</t>
  </si>
  <si>
    <t>f kHz</t>
  </si>
  <si>
    <t>fi R</t>
  </si>
  <si>
    <t>fi C</t>
  </si>
  <si>
    <t>R = 330 ohm</t>
  </si>
  <si>
    <r>
      <t>R = 3300</t>
    </r>
    <r>
      <rPr>
        <sz val="11"/>
        <color theme="1"/>
        <rFont val="Calibri"/>
        <family val="2"/>
        <charset val="238"/>
        <scheme val="minor"/>
      </rPr>
      <t xml:space="preserve"> ohm</t>
    </r>
  </si>
  <si>
    <t>R = 33 ohm</t>
  </si>
  <si>
    <t>C = 1 nF</t>
  </si>
  <si>
    <t>C = 10 nF</t>
  </si>
  <si>
    <t>C = 100 nF</t>
  </si>
  <si>
    <t>Zv2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</si>
</sst>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on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List3!$D$49</c:f>
              <c:strCache>
                <c:ptCount val="1"/>
                <c:pt idx="0">
                  <c:v>R = 3300 ohm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List3!$A$2:$A$42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List3!$L$2:$L$42</c:f>
              <c:numCache>
                <c:formatCode>General</c:formatCode>
                <c:ptCount val="41"/>
                <c:pt idx="0">
                  <c:v>3152.8188884216493</c:v>
                </c:pt>
                <c:pt idx="1">
                  <c:v>3117.8133098314602</c:v>
                </c:pt>
                <c:pt idx="2">
                  <c:v>3075.3583062256134</c:v>
                </c:pt>
                <c:pt idx="3">
                  <c:v>3024.29774975797</c:v>
                </c:pt>
                <c:pt idx="4">
                  <c:v>2963.4925714722785</c:v>
                </c:pt>
                <c:pt idx="5">
                  <c:v>2891.9157882702166</c:v>
                </c:pt>
                <c:pt idx="6">
                  <c:v>2808.7724366993475</c:v>
                </c:pt>
                <c:pt idx="7">
                  <c:v>2713.6336389623639</c:v>
                </c:pt>
                <c:pt idx="8">
                  <c:v>2606.5650179816721</c:v>
                </c:pt>
                <c:pt idx="9">
                  <c:v>2488.2226954050416</c:v>
                </c:pt>
                <c:pt idx="10">
                  <c:v>2359.889283003406</c:v>
                </c:pt>
                <c:pt idx="11">
                  <c:v>2223.4306592675471</c:v>
                </c:pt>
                <c:pt idx="12">
                  <c:v>2081.1713507603472</c:v>
                </c:pt>
                <c:pt idx="13">
                  <c:v>1935.7068044468633</c:v>
                </c:pt>
                <c:pt idx="14">
                  <c:v>1789.6868398269387</c:v>
                </c:pt>
                <c:pt idx="15">
                  <c:v>1645.6097439011094</c:v>
                </c:pt>
                <c:pt idx="16">
                  <c:v>1505.6595709168801</c:v>
                </c:pt>
                <c:pt idx="17">
                  <c:v>1371.6043777791976</c:v>
                </c:pt>
                <c:pt idx="18">
                  <c:v>1244.7569607399796</c:v>
                </c:pt>
                <c:pt idx="19">
                  <c:v>1125.9875450069453</c:v>
                </c:pt>
                <c:pt idx="20">
                  <c:v>1015.7720264940001</c:v>
                </c:pt>
                <c:pt idx="21">
                  <c:v>914.25907561574491</c:v>
                </c:pt>
                <c:pt idx="22">
                  <c:v>821.34254260838645</c:v>
                </c:pt>
                <c:pt idx="23">
                  <c:v>736.72996496908411</c:v>
                </c:pt>
                <c:pt idx="24">
                  <c:v>660.00207273423723</c:v>
                </c:pt>
                <c:pt idx="25">
                  <c:v>590.66131379156013</c:v>
                </c:pt>
                <c:pt idx="26">
                  <c:v>528.16945344188764</c:v>
                </c:pt>
                <c:pt idx="27">
                  <c:v>471.97541459738926</c:v>
                </c:pt>
                <c:pt idx="28">
                  <c:v>421.53498589320924</c:v>
                </c:pt>
                <c:pt idx="29">
                  <c:v>376.32408439551835</c:v>
                </c:pt>
                <c:pt idx="30">
                  <c:v>335.84710615462035</c:v>
                </c:pt>
                <c:pt idx="31">
                  <c:v>299.64165586411031</c:v>
                </c:pt>
                <c:pt idx="32">
                  <c:v>267.28068910702018</c:v>
                </c:pt>
                <c:pt idx="33">
                  <c:v>238.37286428178439</c:v>
                </c:pt>
                <c:pt idx="34">
                  <c:v>212.56170145844283</c:v>
                </c:pt>
                <c:pt idx="35">
                  <c:v>189.5239849572076</c:v>
                </c:pt>
                <c:pt idx="36">
                  <c:v>168.9677221390086</c:v>
                </c:pt>
                <c:pt idx="37">
                  <c:v>150.62987713244897</c:v>
                </c:pt>
                <c:pt idx="38">
                  <c:v>134.27402895948524</c:v>
                </c:pt>
                <c:pt idx="39">
                  <c:v>119.68805325129583</c:v>
                </c:pt>
                <c:pt idx="40">
                  <c:v>106.68189083019858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List3!$D$50</c:f>
              <c:strCache>
                <c:ptCount val="1"/>
                <c:pt idx="0">
                  <c:v>R = 330 ohm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List2!$A$2:$A$42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List2!$L$2:$L$42</c:f>
              <c:numCache>
                <c:formatCode>General</c:formatCode>
                <c:ptCount val="41"/>
                <c:pt idx="0">
                  <c:v>330.09557517446547</c:v>
                </c:pt>
                <c:pt idx="1">
                  <c:v>330.12030538413012</c:v>
                </c:pt>
                <c:pt idx="2">
                  <c:v>330.1514291376289</c:v>
                </c:pt>
                <c:pt idx="3">
                  <c:v>330.19059618342612</c:v>
                </c:pt>
                <c:pt idx="4">
                  <c:v>330.23988008842304</c:v>
                </c:pt>
                <c:pt idx="5">
                  <c:v>330.30188601185336</c:v>
                </c:pt>
                <c:pt idx="6">
                  <c:v>330.37988522825611</c:v>
                </c:pt>
                <c:pt idx="7">
                  <c:v>330.47798264137566</c:v>
                </c:pt>
                <c:pt idx="8">
                  <c:v>330.60132473908499</c:v>
                </c:pt>
                <c:pt idx="9">
                  <c:v>330.75635671424988</c:v>
                </c:pt>
                <c:pt idx="10">
                  <c:v>330.9511386835249</c:v>
                </c:pt>
                <c:pt idx="11">
                  <c:v>331.19573181023412</c:v>
                </c:pt>
                <c:pt idx="12">
                  <c:v>331.50266518568418</c:v>
                </c:pt>
                <c:pt idx="13">
                  <c:v>331.88749265847292</c:v>
                </c:pt>
                <c:pt idx="14">
                  <c:v>332.36944385838723</c:v>
                </c:pt>
                <c:pt idx="15">
                  <c:v>332.9721627083976</c:v>
                </c:pt>
                <c:pt idx="16">
                  <c:v>333.72450501508672</c:v>
                </c:pt>
                <c:pt idx="17">
                  <c:v>334.66132607702673</c:v>
                </c:pt>
                <c:pt idx="18">
                  <c:v>335.82411551128541</c:v>
                </c:pt>
                <c:pt idx="19">
                  <c:v>337.2612053829896</c:v>
                </c:pt>
                <c:pt idx="20">
                  <c:v>339.02704791297884</c:v>
                </c:pt>
                <c:pt idx="21">
                  <c:v>341.17966166361219</c:v>
                </c:pt>
                <c:pt idx="22">
                  <c:v>343.77467016054828</c:v>
                </c:pt>
                <c:pt idx="23">
                  <c:v>346.85324421560802</c:v>
                </c:pt>
                <c:pt idx="24">
                  <c:v>350.41952538963562</c:v>
                </c:pt>
                <c:pt idx="25">
                  <c:v>354.40071052422496</c:v>
                </c:pt>
                <c:pt idx="26">
                  <c:v>358.58058726157907</c:v>
                </c:pt>
                <c:pt idx="27">
                  <c:v>362.49787018732735</c:v>
                </c:pt>
                <c:pt idx="28">
                  <c:v>365.31257271691561</c:v>
                </c:pt>
                <c:pt idx="29">
                  <c:v>365.68354503456817</c:v>
                </c:pt>
                <c:pt idx="30">
                  <c:v>361.78267249579864</c:v>
                </c:pt>
                <c:pt idx="31">
                  <c:v>351.65338362913934</c:v>
                </c:pt>
                <c:pt idx="32">
                  <c:v>334.0207195968178</c:v>
                </c:pt>
                <c:pt idx="33">
                  <c:v>309.19697820107172</c:v>
                </c:pt>
                <c:pt idx="34">
                  <c:v>279.2884538955708</c:v>
                </c:pt>
                <c:pt idx="35">
                  <c:v>247.35069399106018</c:v>
                </c:pt>
                <c:pt idx="36">
                  <c:v>216.16990144931233</c:v>
                </c:pt>
                <c:pt idx="37">
                  <c:v>187.5524455532406</c:v>
                </c:pt>
                <c:pt idx="38">
                  <c:v>162.29627396900551</c:v>
                </c:pt>
                <c:pt idx="39">
                  <c:v>140.50122150118935</c:v>
                </c:pt>
                <c:pt idx="40">
                  <c:v>121.8986407276592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List3!$D$51</c:f>
              <c:strCache>
                <c:ptCount val="1"/>
                <c:pt idx="0">
                  <c:v>R = 33 ohm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List1!$L$2:$L$42</c:f>
              <c:numCache>
                <c:formatCode>General</c:formatCode>
                <c:ptCount val="41"/>
                <c:pt idx="0">
                  <c:v>33.612574733324344</c:v>
                </c:pt>
                <c:pt idx="1">
                  <c:v>33.769604540458261</c:v>
                </c:pt>
                <c:pt idx="2">
                  <c:v>33.966394858958168</c:v>
                </c:pt>
                <c:pt idx="3">
                  <c:v>34.212740348711421</c:v>
                </c:pt>
                <c:pt idx="4">
                  <c:v>34.520702561879204</c:v>
                </c:pt>
                <c:pt idx="5">
                  <c:v>34.905060571562736</c:v>
                </c:pt>
                <c:pt idx="6">
                  <c:v>35.383816595128273</c:v>
                </c:pt>
                <c:pt idx="7">
                  <c:v>35.978748972515042</c:v>
                </c:pt>
                <c:pt idx="8">
                  <c:v>36.715999792071592</c:v>
                </c:pt>
                <c:pt idx="9">
                  <c:v>37.626681305970287</c:v>
                </c:pt>
                <c:pt idx="10">
                  <c:v>38.747487456360915</c:v>
                </c:pt>
                <c:pt idx="11">
                  <c:v>40.121309044766654</c:v>
                </c:pt>
                <c:pt idx="12">
                  <c:v>41.797878528269997</c:v>
                </c:pt>
                <c:pt idx="13">
                  <c:v>43.834517334560225</c:v>
                </c:pt>
                <c:pt idx="14">
                  <c:v>46.297126669427563</c:v>
                </c:pt>
                <c:pt idx="15">
                  <c:v>49.261651303805159</c:v>
                </c:pt>
                <c:pt idx="16">
                  <c:v>52.816355081304749</c:v>
                </c:pt>
                <c:pt idx="17">
                  <c:v>57.065386213782219</c:v>
                </c:pt>
                <c:pt idx="18">
                  <c:v>62.134310143649365</c:v>
                </c:pt>
                <c:pt idx="19">
                  <c:v>68.178614940151306</c:v>
                </c:pt>
                <c:pt idx="20">
                  <c:v>75.396777590727822</c:v>
                </c:pt>
                <c:pt idx="21">
                  <c:v>84.050561677089007</c:v>
                </c:pt>
                <c:pt idx="22">
                  <c:v>94.497278783330003</c:v>
                </c:pt>
                <c:pt idx="23">
                  <c:v>107.24281458111014</c:v>
                </c:pt>
                <c:pt idx="24">
                  <c:v>123.03265718951762</c:v>
                </c:pt>
                <c:pt idx="25">
                  <c:v>143.01682749098023</c:v>
                </c:pt>
                <c:pt idx="26">
                  <c:v>169.06934616283323</c:v>
                </c:pt>
                <c:pt idx="27">
                  <c:v>204.46134868098392</c:v>
                </c:pt>
                <c:pt idx="28">
                  <c:v>255.44304947753773</c:v>
                </c:pt>
                <c:pt idx="29">
                  <c:v>335.5536203187022</c:v>
                </c:pt>
                <c:pt idx="30">
                  <c:v>480.10971284716635</c:v>
                </c:pt>
                <c:pt idx="31">
                  <c:v>812.44844600341492</c:v>
                </c:pt>
                <c:pt idx="32">
                  <c:v>1825.1984898439812</c:v>
                </c:pt>
                <c:pt idx="33">
                  <c:v>1236.1671389870307</c:v>
                </c:pt>
                <c:pt idx="34">
                  <c:v>618.66472208192363</c:v>
                </c:pt>
                <c:pt idx="35">
                  <c:v>398.73596254518378</c:v>
                </c:pt>
                <c:pt idx="36">
                  <c:v>290.03447009082453</c:v>
                </c:pt>
                <c:pt idx="37">
                  <c:v>225.24988586193342</c:v>
                </c:pt>
                <c:pt idx="38">
                  <c:v>182.04886377894178</c:v>
                </c:pt>
                <c:pt idx="39">
                  <c:v>151.03219560071449</c:v>
                </c:pt>
                <c:pt idx="40">
                  <c:v>127.58275360689461</c:v>
                </c:pt>
              </c:numCache>
            </c:numRef>
          </c:yVal>
          <c:smooth val="1"/>
        </c:ser>
        <c:ser>
          <c:idx val="3"/>
          <c:order val="3"/>
          <c:tx>
            <c:v>Ls = 1 uH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 cmpd="sng">
                <a:solidFill>
                  <a:schemeClr val="tx1"/>
                </a:solidFill>
                <a:prstDash val="lgDashDotDot"/>
                <a:round/>
              </a:ln>
              <a:effectLst/>
            </c:spPr>
          </c:dPt>
          <c:xVal>
            <c:numRef>
              <c:f>List3!$D$53:$D$54</c:f>
              <c:numCache>
                <c:formatCode>General</c:formatCode>
                <c:ptCount val="2"/>
                <c:pt idx="0">
                  <c:v>1000</c:v>
                </c:pt>
                <c:pt idx="1">
                  <c:v>100000</c:v>
                </c:pt>
              </c:numCache>
            </c:numRef>
          </c:xVal>
          <c:yVal>
            <c:numRef>
              <c:f>List3!$E$53:$E$54</c:f>
              <c:numCache>
                <c:formatCode>General</c:formatCode>
                <c:ptCount val="2"/>
                <c:pt idx="0">
                  <c:v>6.2831853071795853</c:v>
                </c:pt>
                <c:pt idx="1">
                  <c:v>628.31853071795854</c:v>
                </c:pt>
              </c:numCache>
            </c:numRef>
          </c:yVal>
          <c:smooth val="1"/>
        </c:ser>
        <c:ser>
          <c:idx val="4"/>
          <c:order val="4"/>
          <c:tx>
            <c:v>Cp = 15 pF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List3!$D$56:$D$57</c:f>
              <c:numCache>
                <c:formatCode>General</c:formatCode>
                <c:ptCount val="2"/>
                <c:pt idx="0">
                  <c:v>1000</c:v>
                </c:pt>
                <c:pt idx="1">
                  <c:v>100000</c:v>
                </c:pt>
              </c:numCache>
            </c:numRef>
          </c:xVal>
          <c:yVal>
            <c:numRef>
              <c:f>List3!$F$56:$F$57</c:f>
              <c:numCache>
                <c:formatCode>General</c:formatCode>
                <c:ptCount val="2"/>
                <c:pt idx="0">
                  <c:v>10610.32953945969</c:v>
                </c:pt>
                <c:pt idx="1">
                  <c:v>106.1032953945969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04576"/>
        <c:axId val="223005136"/>
      </c:scatterChart>
      <c:valAx>
        <c:axId val="2230045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05136"/>
        <c:crossesAt val="1.0000000000000002E-2"/>
        <c:crossBetween val="midCat"/>
      </c:valAx>
      <c:valAx>
        <c:axId val="223005136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List3!$D$59</c:f>
              <c:strCache>
                <c:ptCount val="1"/>
                <c:pt idx="0">
                  <c:v>C = 1 nF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List3!$A$2:$A$42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List3!$M$2:$M$42</c:f>
              <c:numCache>
                <c:formatCode>General</c:formatCode>
                <c:ptCount val="41"/>
                <c:pt idx="0">
                  <c:v>159.09211155310689</c:v>
                </c:pt>
                <c:pt idx="1">
                  <c:v>141.77649419327784</c:v>
                </c:pt>
                <c:pt idx="2">
                  <c:v>126.34216477307723</c:v>
                </c:pt>
                <c:pt idx="3">
                  <c:v>112.58431911845422</c:v>
                </c:pt>
                <c:pt idx="4">
                  <c:v>100.32039897635856</c:v>
                </c:pt>
                <c:pt idx="5">
                  <c:v>89.387669577640281</c:v>
                </c:pt>
                <c:pt idx="6">
                  <c:v>79.641060245536124</c:v>
                </c:pt>
                <c:pt idx="7">
                  <c:v>70.951239395932134</c:v>
                </c:pt>
                <c:pt idx="8">
                  <c:v>63.202898385822785</c:v>
                </c:pt>
                <c:pt idx="9">
                  <c:v>56.293221437681517</c:v>
                </c:pt>
                <c:pt idx="10">
                  <c:v>50.130521336567654</c:v>
                </c:pt>
                <c:pt idx="11">
                  <c:v>44.633022796500988</c:v>
                </c:pt>
                <c:pt idx="12">
                  <c:v>39.727777352116107</c:v>
                </c:pt>
                <c:pt idx="13">
                  <c:v>35.349695376870145</c:v>
                </c:pt>
                <c:pt idx="14">
                  <c:v>31.440682383276727</c:v>
                </c:pt>
                <c:pt idx="15">
                  <c:v>27.948868144399231</c:v>
                </c:pt>
                <c:pt idx="16">
                  <c:v>24.827918407520766</c:v>
                </c:pt>
                <c:pt idx="17">
                  <c:v>22.036420066859144</c:v>
                </c:pt>
                <c:pt idx="18">
                  <c:v>19.537331636957838</c:v>
                </c:pt>
                <c:pt idx="19">
                  <c:v>17.297491734892226</c:v>
                </c:pt>
                <c:pt idx="20">
                  <c:v>15.287179049186674</c:v>
                </c:pt>
                <c:pt idx="21">
                  <c:v>13.479717956559075</c:v>
                </c:pt>
                <c:pt idx="22">
                  <c:v>11.851124553370633</c:v>
                </c:pt>
                <c:pt idx="23">
                  <c:v>10.379788405014235</c:v>
                </c:pt>
                <c:pt idx="24">
                  <c:v>9.0461857905769385</c:v>
                </c:pt>
                <c:pt idx="25">
                  <c:v>7.8326206383296508</c:v>
                </c:pt>
                <c:pt idx="26">
                  <c:v>6.7229897156667464</c:v>
                </c:pt>
                <c:pt idx="27">
                  <c:v>5.7025689603994616</c:v>
                </c:pt>
                <c:pt idx="28">
                  <c:v>4.7578181244457172</c:v>
                </c:pt>
                <c:pt idx="29">
                  <c:v>3.8762011540474735</c:v>
                </c:pt>
                <c:pt idx="30">
                  <c:v>3.0460199721966128</c:v>
                </c:pt>
                <c:pt idx="31">
                  <c:v>2.2562596370217141</c:v>
                </c:pt>
                <c:pt idx="32">
                  <c:v>1.4964437088204821</c:v>
                </c:pt>
                <c:pt idx="33">
                  <c:v>0.75650566715919809</c:v>
                </c:pt>
                <c:pt idx="34">
                  <c:v>2.832994936524709E-2</c:v>
                </c:pt>
                <c:pt idx="35">
                  <c:v>0.70314628154830161</c:v>
                </c:pt>
                <c:pt idx="36">
                  <c:v>1.4420207317482707</c:v>
                </c:pt>
                <c:pt idx="37">
                  <c:v>2.2000539522588154</c:v>
                </c:pt>
                <c:pt idx="38">
                  <c:v>2.987286208433324</c:v>
                </c:pt>
                <c:pt idx="39">
                  <c:v>3.8141600761355625</c:v>
                </c:pt>
                <c:pt idx="40">
                  <c:v>4.6916465335120758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List3!$D$60</c:f>
              <c:strCache>
                <c:ptCount val="1"/>
                <c:pt idx="0">
                  <c:v>C = 10 nF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List2!$A$2:$A$42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List2!$M$2:$M$42</c:f>
              <c:numCache>
                <c:formatCode>General</c:formatCode>
                <c:ptCount val="41"/>
                <c:pt idx="0">
                  <c:v>15.852665610161747</c:v>
                </c:pt>
                <c:pt idx="1">
                  <c:v>14.114204277793919</c:v>
                </c:pt>
                <c:pt idx="2">
                  <c:v>12.56302986281294</c:v>
                </c:pt>
                <c:pt idx="3">
                  <c:v>11.178559223967575</c:v>
                </c:pt>
                <c:pt idx="4">
                  <c:v>9.9424212781700181</c:v>
                </c:pt>
                <c:pt idx="5">
                  <c:v>8.8382132275308241</c:v>
                </c:pt>
                <c:pt idx="6">
                  <c:v>7.8512829044080581</c:v>
                </c:pt>
                <c:pt idx="7">
                  <c:v>6.9685343463533824</c:v>
                </c:pt>
                <c:pt idx="8">
                  <c:v>6.1782540211007007</c:v>
                </c:pt>
                <c:pt idx="9">
                  <c:v>5.4699553957839724</c:v>
                </c:pt>
                <c:pt idx="10">
                  <c:v>4.8342397880317201</c:v>
                </c:pt>
                <c:pt idx="11">
                  <c:v>4.2626716527124069</c:v>
                </c:pt>
                <c:pt idx="12">
                  <c:v>3.7476666497902769</c:v>
                </c:pt>
                <c:pt idx="13">
                  <c:v>3.2823910085921701</c:v>
                </c:pt>
                <c:pt idx="14">
                  <c:v>2.8606708541465502</c:v>
                </c:pt>
                <c:pt idx="15">
                  <c:v>2.4769102943786048</c:v>
                </c:pt>
                <c:pt idx="16">
                  <c:v>2.1260171851836107</c:v>
                </c:pt>
                <c:pt idx="17">
                  <c:v>1.8033355968346856</c:v>
                </c:pt>
                <c:pt idx="18">
                  <c:v>1.5045841055023794</c:v>
                </c:pt>
                <c:pt idx="19">
                  <c:v>1.2257991428712447</c:v>
                </c:pt>
                <c:pt idx="20">
                  <c:v>0.96328280743614059</c:v>
                </c:pt>
                <c:pt idx="21">
                  <c:v>0.7135550118703714</c:v>
                </c:pt>
                <c:pt idx="22">
                  <c:v>0.47331213524146409</c:v>
                </c:pt>
                <c:pt idx="23">
                  <c:v>0.23941612820441688</c:v>
                </c:pt>
                <c:pt idx="24">
                  <c:v>1.3048318018181144E-2</c:v>
                </c:pt>
                <c:pt idx="25">
                  <c:v>0.22255666542596378</c:v>
                </c:pt>
                <c:pt idx="26">
                  <c:v>0.45610566657211238</c:v>
                </c:pt>
                <c:pt idx="27">
                  <c:v>0.69578282479878528</c:v>
                </c:pt>
                <c:pt idx="28">
                  <c:v>0.94471047898793548</c:v>
                </c:pt>
                <c:pt idx="29">
                  <c:v>1.2061806285290235</c:v>
                </c:pt>
                <c:pt idx="30">
                  <c:v>1.4836592329579956</c:v>
                </c:pt>
                <c:pt idx="31">
                  <c:v>1.7808267760542156</c:v>
                </c:pt>
                <c:pt idx="32">
                  <c:v>2.1016257738842468</c:v>
                </c:pt>
                <c:pt idx="33">
                  <c:v>2.4503126533978281</c:v>
                </c:pt>
                <c:pt idx="34">
                  <c:v>2.831514060732816</c:v>
                </c:pt>
                <c:pt idx="35">
                  <c:v>3.2502881770373717</c:v>
                </c:pt>
                <c:pt idx="36">
                  <c:v>3.7121917995981288</c:v>
                </c:pt>
                <c:pt idx="37">
                  <c:v>4.2233540571407158</c:v>
                </c:pt>
                <c:pt idx="38">
                  <c:v>4.79055772843585</c:v>
                </c:pt>
                <c:pt idx="39">
                  <c:v>5.4213292390876227</c:v>
                </c:pt>
                <c:pt idx="40">
                  <c:v>6.1240385286400691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List3!$D$61</c:f>
              <c:strCache>
                <c:ptCount val="1"/>
                <c:pt idx="0">
                  <c:v>C = 100 nF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List1!$M$2:$M$42</c:f>
              <c:numCache>
                <c:formatCode>General</c:formatCode>
                <c:ptCount val="41"/>
                <c:pt idx="0">
                  <c:v>1.5287502846504657</c:v>
                </c:pt>
                <c:pt idx="1">
                  <c:v>1.3480085169922988</c:v>
                </c:pt>
                <c:pt idx="2">
                  <c:v>1.1851542227891756</c:v>
                </c:pt>
                <c:pt idx="3">
                  <c:v>1.0380265282393617</c:v>
                </c:pt>
                <c:pt idx="4">
                  <c:v>0.90467329659736662</c:v>
                </c:pt>
                <c:pt idx="5">
                  <c:v>0.78332525852283419</c:v>
                </c:pt>
                <c:pt idx="6">
                  <c:v>0.67237259549270623</c:v>
                </c:pt>
                <c:pt idx="7">
                  <c:v>0.57034369241809502</c:v>
                </c:pt>
                <c:pt idx="8">
                  <c:v>0.47588584035778581</c:v>
                </c:pt>
                <c:pt idx="9">
                  <c:v>0.38774779672666743</c:v>
                </c:pt>
                <c:pt idx="10">
                  <c:v>0.30476446103540888</c:v>
                </c:pt>
                <c:pt idx="11">
                  <c:v>0.22584524678755391</c:v>
                </c:pt>
                <c:pt idx="12">
                  <c:v>0.14997479033718467</c:v>
                </c:pt>
                <c:pt idx="13">
                  <c:v>7.6302085452752078E-2</c:v>
                </c:pt>
                <c:pt idx="14">
                  <c:v>1.0345330362552408E-2</c:v>
                </c:pt>
                <c:pt idx="15">
                  <c:v>7.1015117633872429E-2</c:v>
                </c:pt>
                <c:pt idx="16">
                  <c:v>0.14454493387151163</c:v>
                </c:pt>
                <c:pt idx="17">
                  <c:v>0.22023027477733076</c:v>
                </c:pt>
                <c:pt idx="18">
                  <c:v>0.29889427714655681</c:v>
                </c:pt>
                <c:pt idx="19">
                  <c:v>0.38154576509754212</c:v>
                </c:pt>
                <c:pt idx="20">
                  <c:v>0.46927014816004747</c:v>
                </c:pt>
                <c:pt idx="21">
                  <c:v>0.56322677549204636</c:v>
                </c:pt>
                <c:pt idx="22">
                  <c:v>0.66466013070249641</c:v>
                </c:pt>
                <c:pt idx="23">
                  <c:v>0.77491496949030358</c:v>
                </c:pt>
                <c:pt idx="24">
                  <c:v>0.89545362114001958</c:v>
                </c:pt>
                <c:pt idx="25">
                  <c:v>1.0278751497039433</c:v>
                </c:pt>
                <c:pt idx="26">
                  <c:v>1.1739364530077319</c:v>
                </c:pt>
                <c:pt idx="27">
                  <c:v>1.3355755123529005</c:v>
                </c:pt>
                <c:pt idx="28">
                  <c:v>1.5149370729332847</c:v>
                </c:pt>
                <c:pt idx="29">
                  <c:v>1.7144010825529328</c:v>
                </c:pt>
                <c:pt idx="30">
                  <c:v>1.9366142594814062</c:v>
                </c:pt>
                <c:pt idx="31">
                  <c:v>2.1845252049079757</c:v>
                </c:pt>
                <c:pt idx="32">
                  <c:v>2.4614235240308449</c:v>
                </c:pt>
                <c:pt idx="33">
                  <c:v>2.7709834738141401</c:v>
                </c:pt>
                <c:pt idx="34">
                  <c:v>3.1173127159508089</c:v>
                </c:pt>
                <c:pt idx="35">
                  <c:v>3.5050068215617296</c:v>
                </c:pt>
                <c:pt idx="36">
                  <c:v>3.9392102506296505</c:v>
                </c:pt>
                <c:pt idx="37">
                  <c:v>4.4256846151706428</c:v>
                </c:pt>
                <c:pt idx="38">
                  <c:v>4.9708851318512934</c:v>
                </c:pt>
                <c:pt idx="39">
                  <c:v>5.5820462784635154</c:v>
                </c:pt>
                <c:pt idx="40">
                  <c:v>6.267277790820871</c:v>
                </c:pt>
              </c:numCache>
            </c:numRef>
          </c:yVal>
          <c:smooth val="1"/>
        </c:ser>
        <c:ser>
          <c:idx val="3"/>
          <c:order val="3"/>
          <c:tx>
            <c:v>Ls = 10 nH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9050" cap="rnd" cmpd="sng">
                <a:solidFill>
                  <a:schemeClr val="tx1"/>
                </a:solidFill>
                <a:prstDash val="lgDashDotDot"/>
                <a:round/>
              </a:ln>
              <a:effectLst/>
            </c:spPr>
          </c:dPt>
          <c:xVal>
            <c:numRef>
              <c:f>List3!$D$69:$D$70</c:f>
              <c:numCache>
                <c:formatCode>General</c:formatCode>
                <c:ptCount val="2"/>
                <c:pt idx="0">
                  <c:v>1000</c:v>
                </c:pt>
                <c:pt idx="1">
                  <c:v>100000</c:v>
                </c:pt>
              </c:numCache>
            </c:numRef>
          </c:xVal>
          <c:yVal>
            <c:numRef>
              <c:f>List3!$E$69:$E$70</c:f>
              <c:numCache>
                <c:formatCode>General</c:formatCode>
                <c:ptCount val="2"/>
                <c:pt idx="0">
                  <c:v>6.2831853071795854E-2</c:v>
                </c:pt>
                <c:pt idx="1">
                  <c:v>6.2831853071795853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09616"/>
        <c:axId val="223010176"/>
      </c:scatterChart>
      <c:valAx>
        <c:axId val="22300961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10176"/>
        <c:crossesAt val="1.0000000000000002E-2"/>
        <c:crossBetween val="midCat"/>
      </c:valAx>
      <c:valAx>
        <c:axId val="22301017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0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List3!$D$51</c:f>
              <c:strCache>
                <c:ptCount val="1"/>
                <c:pt idx="0">
                  <c:v>R = 33 ohm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List1!$L$2:$L$42</c:f>
              <c:numCache>
                <c:formatCode>General</c:formatCode>
                <c:ptCount val="41"/>
                <c:pt idx="0">
                  <c:v>33.612574733324344</c:v>
                </c:pt>
                <c:pt idx="1">
                  <c:v>33.769604540458261</c:v>
                </c:pt>
                <c:pt idx="2">
                  <c:v>33.966394858958168</c:v>
                </c:pt>
                <c:pt idx="3">
                  <c:v>34.212740348711421</c:v>
                </c:pt>
                <c:pt idx="4">
                  <c:v>34.520702561879204</c:v>
                </c:pt>
                <c:pt idx="5">
                  <c:v>34.905060571562736</c:v>
                </c:pt>
                <c:pt idx="6">
                  <c:v>35.383816595128273</c:v>
                </c:pt>
                <c:pt idx="7">
                  <c:v>35.978748972515042</c:v>
                </c:pt>
                <c:pt idx="8">
                  <c:v>36.715999792071592</c:v>
                </c:pt>
                <c:pt idx="9">
                  <c:v>37.626681305970287</c:v>
                </c:pt>
                <c:pt idx="10">
                  <c:v>38.747487456360915</c:v>
                </c:pt>
                <c:pt idx="11">
                  <c:v>40.121309044766654</c:v>
                </c:pt>
                <c:pt idx="12">
                  <c:v>41.797878528269997</c:v>
                </c:pt>
                <c:pt idx="13">
                  <c:v>43.834517334560225</c:v>
                </c:pt>
                <c:pt idx="14">
                  <c:v>46.297126669427563</c:v>
                </c:pt>
                <c:pt idx="15">
                  <c:v>49.261651303805159</c:v>
                </c:pt>
                <c:pt idx="16">
                  <c:v>52.816355081304749</c:v>
                </c:pt>
                <c:pt idx="17">
                  <c:v>57.065386213782219</c:v>
                </c:pt>
                <c:pt idx="18">
                  <c:v>62.134310143649365</c:v>
                </c:pt>
                <c:pt idx="19">
                  <c:v>68.178614940151306</c:v>
                </c:pt>
                <c:pt idx="20">
                  <c:v>75.396777590727822</c:v>
                </c:pt>
                <c:pt idx="21">
                  <c:v>84.050561677089007</c:v>
                </c:pt>
                <c:pt idx="22">
                  <c:v>94.497278783330003</c:v>
                </c:pt>
                <c:pt idx="23">
                  <c:v>107.24281458111014</c:v>
                </c:pt>
                <c:pt idx="24">
                  <c:v>123.03265718951762</c:v>
                </c:pt>
                <c:pt idx="25">
                  <c:v>143.01682749098023</c:v>
                </c:pt>
                <c:pt idx="26">
                  <c:v>169.06934616283323</c:v>
                </c:pt>
                <c:pt idx="27">
                  <c:v>204.46134868098392</c:v>
                </c:pt>
                <c:pt idx="28">
                  <c:v>255.44304947753773</c:v>
                </c:pt>
                <c:pt idx="29">
                  <c:v>335.5536203187022</c:v>
                </c:pt>
                <c:pt idx="30">
                  <c:v>480.10971284716635</c:v>
                </c:pt>
                <c:pt idx="31">
                  <c:v>812.44844600341492</c:v>
                </c:pt>
                <c:pt idx="32">
                  <c:v>1825.1984898439812</c:v>
                </c:pt>
                <c:pt idx="33">
                  <c:v>1236.1671389870307</c:v>
                </c:pt>
                <c:pt idx="34">
                  <c:v>618.66472208192363</c:v>
                </c:pt>
                <c:pt idx="35">
                  <c:v>398.73596254518378</c:v>
                </c:pt>
                <c:pt idx="36">
                  <c:v>290.03447009082453</c:v>
                </c:pt>
                <c:pt idx="37">
                  <c:v>225.24988586193342</c:v>
                </c:pt>
                <c:pt idx="38">
                  <c:v>182.04886377894178</c:v>
                </c:pt>
                <c:pt idx="39">
                  <c:v>151.03219560071449</c:v>
                </c:pt>
                <c:pt idx="40">
                  <c:v>127.58275360689461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25168"/>
        <c:axId val="228813440"/>
      </c:scatterChart>
      <c:valAx>
        <c:axId val="22612516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3440"/>
        <c:crossesAt val="1.0000000000000002E-2"/>
        <c:crossBetween val="midCat"/>
      </c:valAx>
      <c:valAx>
        <c:axId val="22881344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List3!$D$51</c:f>
              <c:strCache>
                <c:ptCount val="1"/>
                <c:pt idx="0">
                  <c:v>R = 33 ohm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List1!$N$2:$N$42</c:f>
              <c:numCache>
                <c:formatCode>General</c:formatCode>
                <c:ptCount val="41"/>
                <c:pt idx="0">
                  <c:v>10.601755621871371</c:v>
                </c:pt>
                <c:pt idx="1">
                  <c:v>11.858839354206188</c:v>
                </c:pt>
                <c:pt idx="2">
                  <c:v>13.254866515100053</c:v>
                </c:pt>
                <c:pt idx="3">
                  <c:v>14.801291171311423</c:v>
                </c:pt>
                <c:pt idx="4">
                  <c:v>16.509022592548572</c:v>
                </c:pt>
                <c:pt idx="5">
                  <c:v>18.387777102653974</c:v>
                </c:pt>
                <c:pt idx="6">
                  <c:v>20.445245489965554</c:v>
                </c:pt>
                <c:pt idx="7">
                  <c:v>22.686079225209387</c:v>
                </c:pt>
                <c:pt idx="8">
                  <c:v>25.110732899807605</c:v>
                </c:pt>
                <c:pt idx="9">
                  <c:v>27.714249289167547</c:v>
                </c:pt>
                <c:pt idx="10">
                  <c:v>30.485132381207656</c:v>
                </c:pt>
                <c:pt idx="11">
                  <c:v>33.404508981604216</c:v>
                </c:pt>
                <c:pt idx="12">
                  <c:v>36.44580819950135</c:v>
                </c:pt>
                <c:pt idx="13">
                  <c:v>39.575163270293075</c:v>
                </c:pt>
                <c:pt idx="14">
                  <c:v>42.752643460093061</c:v>
                </c:pt>
                <c:pt idx="15">
                  <c:v>45.934261639169549</c:v>
                </c:pt>
                <c:pt idx="16">
                  <c:v>49.074515443581362</c:v>
                </c:pt>
                <c:pt idx="17">
                  <c:v>52.129070143474031</c:v>
                </c:pt>
                <c:pt idx="18">
                  <c:v>55.057136755278314</c:v>
                </c:pt>
                <c:pt idx="19">
                  <c:v>57.823158350465242</c:v>
                </c:pt>
                <c:pt idx="20">
                  <c:v>60.397558220451671</c:v>
                </c:pt>
                <c:pt idx="21">
                  <c:v>62.756456948467687</c:v>
                </c:pt>
                <c:pt idx="22">
                  <c:v>64.880356713895793</c:v>
                </c:pt>
                <c:pt idx="23">
                  <c:v>66.751756843905071</c:v>
                </c:pt>
                <c:pt idx="24">
                  <c:v>68.35143577696391</c:v>
                </c:pt>
                <c:pt idx="25">
                  <c:v>69.652562818404903</c:v>
                </c:pt>
                <c:pt idx="26">
                  <c:v>70.610454209482072</c:v>
                </c:pt>
                <c:pt idx="27">
                  <c:v>71.142284598887983</c:v>
                </c:pt>
                <c:pt idx="28">
                  <c:v>71.080544406411718</c:v>
                </c:pt>
                <c:pt idx="29">
                  <c:v>70.04610497307435</c:v>
                </c:pt>
                <c:pt idx="30">
                  <c:v>67.011249765747749</c:v>
                </c:pt>
                <c:pt idx="31">
                  <c:v>58.137541744828432</c:v>
                </c:pt>
                <c:pt idx="32">
                  <c:v>18.884496911360664</c:v>
                </c:pt>
                <c:pt idx="33">
                  <c:v>-59.281498357460997</c:v>
                </c:pt>
                <c:pt idx="34">
                  <c:v>-78.250014997195194</c:v>
                </c:pt>
                <c:pt idx="35">
                  <c:v>-84.002313802745064</c:v>
                </c:pt>
                <c:pt idx="36">
                  <c:v>-86.532689541903878</c:v>
                </c:pt>
                <c:pt idx="37">
                  <c:v>-87.858792465701981</c:v>
                </c:pt>
                <c:pt idx="38">
                  <c:v>-88.624020352487719</c:v>
                </c:pt>
                <c:pt idx="39">
                  <c:v>-89.092474229282914</c:v>
                </c:pt>
                <c:pt idx="40">
                  <c:v>-89.390630580839158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20432"/>
        <c:axId val="293019872"/>
      </c:scatterChart>
      <c:valAx>
        <c:axId val="2930204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19872"/>
        <c:crossesAt val="-100"/>
        <c:crossBetween val="midCat"/>
      </c:valAx>
      <c:valAx>
        <c:axId val="293019872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  <a:latin typeface="Symbol" panose="05050102010706020507" pitchFamily="18" charset="2"/>
                  </a:rPr>
                  <a:t>j</a:t>
                </a:r>
                <a:r>
                  <a:rPr lang="cs-CZ" b="1" baseline="0">
                    <a:solidFill>
                      <a:schemeClr val="tx1"/>
                    </a:solidFill>
                    <a:latin typeface="Symbol" panose="05050102010706020507" pitchFamily="18" charset="2"/>
                  </a:rPr>
                  <a:t> </a:t>
                </a:r>
                <a:r>
                  <a:rPr lang="cs-CZ" b="1">
                    <a:solidFill>
                      <a:schemeClr val="tx1"/>
                    </a:solidFill>
                  </a:rPr>
                  <a:t>(°)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List3!$D$60</c:f>
              <c:strCache>
                <c:ptCount val="1"/>
                <c:pt idx="0">
                  <c:v>C = 10 nF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List2!$M$2:$M$42</c:f>
              <c:numCache>
                <c:formatCode>General</c:formatCode>
                <c:ptCount val="41"/>
                <c:pt idx="0">
                  <c:v>15.852665610161747</c:v>
                </c:pt>
                <c:pt idx="1">
                  <c:v>14.114204277793919</c:v>
                </c:pt>
                <c:pt idx="2">
                  <c:v>12.56302986281294</c:v>
                </c:pt>
                <c:pt idx="3">
                  <c:v>11.178559223967575</c:v>
                </c:pt>
                <c:pt idx="4">
                  <c:v>9.9424212781700181</c:v>
                </c:pt>
                <c:pt idx="5">
                  <c:v>8.8382132275308241</c:v>
                </c:pt>
                <c:pt idx="6">
                  <c:v>7.8512829044080581</c:v>
                </c:pt>
                <c:pt idx="7">
                  <c:v>6.9685343463533824</c:v>
                </c:pt>
                <c:pt idx="8">
                  <c:v>6.1782540211007007</c:v>
                </c:pt>
                <c:pt idx="9">
                  <c:v>5.4699553957839724</c:v>
                </c:pt>
                <c:pt idx="10">
                  <c:v>4.8342397880317201</c:v>
                </c:pt>
                <c:pt idx="11">
                  <c:v>4.2626716527124069</c:v>
                </c:pt>
                <c:pt idx="12">
                  <c:v>3.7476666497902769</c:v>
                </c:pt>
                <c:pt idx="13">
                  <c:v>3.2823910085921701</c:v>
                </c:pt>
                <c:pt idx="14">
                  <c:v>2.8606708541465502</c:v>
                </c:pt>
                <c:pt idx="15">
                  <c:v>2.4769102943786048</c:v>
                </c:pt>
                <c:pt idx="16">
                  <c:v>2.1260171851836107</c:v>
                </c:pt>
                <c:pt idx="17">
                  <c:v>1.8033355968346856</c:v>
                </c:pt>
                <c:pt idx="18">
                  <c:v>1.5045841055023794</c:v>
                </c:pt>
                <c:pt idx="19">
                  <c:v>1.2257991428712447</c:v>
                </c:pt>
                <c:pt idx="20">
                  <c:v>0.96328280743614059</c:v>
                </c:pt>
                <c:pt idx="21">
                  <c:v>0.7135550118703714</c:v>
                </c:pt>
                <c:pt idx="22">
                  <c:v>0.47331213524146409</c:v>
                </c:pt>
                <c:pt idx="23">
                  <c:v>0.23941612820441688</c:v>
                </c:pt>
                <c:pt idx="24">
                  <c:v>1.3048318018181144E-2</c:v>
                </c:pt>
                <c:pt idx="25">
                  <c:v>0.22255666542596378</c:v>
                </c:pt>
                <c:pt idx="26">
                  <c:v>0.45610566657211238</c:v>
                </c:pt>
                <c:pt idx="27">
                  <c:v>0.69578282479878528</c:v>
                </c:pt>
                <c:pt idx="28">
                  <c:v>0.94471047898793548</c:v>
                </c:pt>
                <c:pt idx="29">
                  <c:v>1.2061806285290235</c:v>
                </c:pt>
                <c:pt idx="30">
                  <c:v>1.4836592329579956</c:v>
                </c:pt>
                <c:pt idx="31">
                  <c:v>1.7808267760542156</c:v>
                </c:pt>
                <c:pt idx="32">
                  <c:v>2.1016257738842468</c:v>
                </c:pt>
                <c:pt idx="33">
                  <c:v>2.4503126533978281</c:v>
                </c:pt>
                <c:pt idx="34">
                  <c:v>2.831514060732816</c:v>
                </c:pt>
                <c:pt idx="35">
                  <c:v>3.2502881770373717</c:v>
                </c:pt>
                <c:pt idx="36">
                  <c:v>3.7121917995981288</c:v>
                </c:pt>
                <c:pt idx="37">
                  <c:v>4.2233540571407158</c:v>
                </c:pt>
                <c:pt idx="38">
                  <c:v>4.79055772843585</c:v>
                </c:pt>
                <c:pt idx="39">
                  <c:v>5.4213292390876227</c:v>
                </c:pt>
                <c:pt idx="40">
                  <c:v>6.1240385286400691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62368"/>
        <c:axId val="224527968"/>
      </c:scatterChart>
      <c:valAx>
        <c:axId val="29896236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27968"/>
        <c:crossesAt val="1.0000000000000002E-2"/>
        <c:crossBetween val="midCat"/>
      </c:valAx>
      <c:valAx>
        <c:axId val="2245279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List3!$D$60</c:f>
              <c:strCache>
                <c:ptCount val="1"/>
                <c:pt idx="0">
                  <c:v>C = 10 nF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List2!$O$2:$O$42</c:f>
              <c:numCache>
                <c:formatCode>General</c:formatCode>
                <c:ptCount val="41"/>
                <c:pt idx="0">
                  <c:v>-89.963857319189486</c:v>
                </c:pt>
                <c:pt idx="1">
                  <c:v>-89.959405586613229</c:v>
                </c:pt>
                <c:pt idx="2">
                  <c:v>-89.954393338080038</c:v>
                </c:pt>
                <c:pt idx="3">
                  <c:v>-89.948744926776598</c:v>
                </c:pt>
                <c:pt idx="4">
                  <c:v>-89.94237239846224</c:v>
                </c:pt>
                <c:pt idx="5">
                  <c:v>-89.935172652816419</c:v>
                </c:pt>
                <c:pt idx="6">
                  <c:v>-89.927023652436901</c:v>
                </c:pt>
                <c:pt idx="7">
                  <c:v>-89.917779268451014</c:v>
                </c:pt>
                <c:pt idx="8">
                  <c:v>-89.907262141804267</c:v>
                </c:pt>
                <c:pt idx="9">
                  <c:v>-89.895253603945051</c:v>
                </c:pt>
                <c:pt idx="10">
                  <c:v>-89.881479151041034</c:v>
                </c:pt>
                <c:pt idx="11">
                  <c:v>-89.865587038515883</c:v>
                </c:pt>
                <c:pt idx="12">
                  <c:v>-89.847115944777826</c:v>
                </c:pt>
                <c:pt idx="13">
                  <c:v>-89.825444720036145</c:v>
                </c:pt>
                <c:pt idx="14">
                  <c:v>-89.799711679093534</c:v>
                </c:pt>
                <c:pt idx="15">
                  <c:v>-89.768679813334742</c:v>
                </c:pt>
                <c:pt idx="16">
                  <c:v>-89.730500810696512</c:v>
                </c:pt>
                <c:pt idx="17">
                  <c:v>-89.682277257434464</c:v>
                </c:pt>
                <c:pt idx="18">
                  <c:v>-89.619189109183694</c:v>
                </c:pt>
                <c:pt idx="19">
                  <c:v>-89.532579090216245</c:v>
                </c:pt>
                <c:pt idx="20">
                  <c:v>-89.405192242243302</c:v>
                </c:pt>
                <c:pt idx="21">
                  <c:v>-89.197011383522394</c:v>
                </c:pt>
                <c:pt idx="22">
                  <c:v>-88.789381494407181</c:v>
                </c:pt>
                <c:pt idx="23">
                  <c:v>-87.606157419902274</c:v>
                </c:pt>
                <c:pt idx="24">
                  <c:v>-39.969875032937409</c:v>
                </c:pt>
                <c:pt idx="25">
                  <c:v>87.42469738250665</c:v>
                </c:pt>
                <c:pt idx="26">
                  <c:v>88.743704036164232</c:v>
                </c:pt>
                <c:pt idx="27">
                  <c:v>89.176499473888981</c:v>
                </c:pt>
                <c:pt idx="28">
                  <c:v>89.393498317028062</c:v>
                </c:pt>
                <c:pt idx="29">
                  <c:v>89.5249763215798</c:v>
                </c:pt>
                <c:pt idx="30">
                  <c:v>89.613818240316476</c:v>
                </c:pt>
                <c:pt idx="31">
                  <c:v>89.67826134804487</c:v>
                </c:pt>
                <c:pt idx="32">
                  <c:v>89.727372987000265</c:v>
                </c:pt>
                <c:pt idx="33">
                  <c:v>89.766168866316363</c:v>
                </c:pt>
                <c:pt idx="34">
                  <c:v>89.797649252693446</c:v>
                </c:pt>
                <c:pt idx="35">
                  <c:v>89.823720646342181</c:v>
                </c:pt>
                <c:pt idx="36">
                  <c:v>89.845654934058373</c:v>
                </c:pt>
                <c:pt idx="37">
                  <c:v>89.864335709781102</c:v>
                </c:pt>
                <c:pt idx="38">
                  <c:v>89.880398432977429</c:v>
                </c:pt>
                <c:pt idx="39">
                  <c:v>89.894314088893964</c:v>
                </c:pt>
                <c:pt idx="40">
                  <c:v>89.906441142217929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30768"/>
        <c:axId val="224531328"/>
      </c:scatterChart>
      <c:valAx>
        <c:axId val="22453076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31328"/>
        <c:crossesAt val="-100"/>
        <c:crossBetween val="midCat"/>
      </c:valAx>
      <c:valAx>
        <c:axId val="224531328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  <a:latin typeface="Symbol" panose="05050102010706020507" pitchFamily="18" charset="2"/>
                  </a:rPr>
                  <a:t>j</a:t>
                </a:r>
                <a:r>
                  <a:rPr lang="cs-CZ" b="1" baseline="0">
                    <a:solidFill>
                      <a:schemeClr val="tx1"/>
                    </a:solidFill>
                    <a:latin typeface="Symbol" panose="05050102010706020507" pitchFamily="18" charset="2"/>
                  </a:rPr>
                  <a:t> </a:t>
                </a:r>
                <a:r>
                  <a:rPr lang="cs-CZ" b="1">
                    <a:solidFill>
                      <a:schemeClr val="tx1"/>
                    </a:solidFill>
                  </a:rPr>
                  <a:t>(°)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46</xdr:row>
      <xdr:rowOff>114300</xdr:rowOff>
    </xdr:from>
    <xdr:to>
      <xdr:col>11</xdr:col>
      <xdr:colOff>542926</xdr:colOff>
      <xdr:row>66</xdr:row>
      <xdr:rowOff>23812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67</xdr:row>
      <xdr:rowOff>47625</xdr:rowOff>
    </xdr:from>
    <xdr:to>
      <xdr:col>11</xdr:col>
      <xdr:colOff>561975</xdr:colOff>
      <xdr:row>86</xdr:row>
      <xdr:rowOff>147637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46</xdr:row>
      <xdr:rowOff>114299</xdr:rowOff>
    </xdr:from>
    <xdr:to>
      <xdr:col>22</xdr:col>
      <xdr:colOff>428625</xdr:colOff>
      <xdr:row>58</xdr:row>
      <xdr:rowOff>76200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58</xdr:row>
      <xdr:rowOff>171450</xdr:rowOff>
    </xdr:from>
    <xdr:to>
      <xdr:col>22</xdr:col>
      <xdr:colOff>438150</xdr:colOff>
      <xdr:row>70</xdr:row>
      <xdr:rowOff>133351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73</xdr:row>
      <xdr:rowOff>0</xdr:rowOff>
    </xdr:from>
    <xdr:to>
      <xdr:col>22</xdr:col>
      <xdr:colOff>238125</xdr:colOff>
      <xdr:row>84</xdr:row>
      <xdr:rowOff>152401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85</xdr:row>
      <xdr:rowOff>57151</xdr:rowOff>
    </xdr:from>
    <xdr:to>
      <xdr:col>22</xdr:col>
      <xdr:colOff>247650</xdr:colOff>
      <xdr:row>97</xdr:row>
      <xdr:rowOff>19052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" zoomScaleNormal="100" workbookViewId="0">
      <selection activeCell="L27" sqref="L27"/>
    </sheetView>
  </sheetViews>
  <sheetFormatPr defaultRowHeight="15" x14ac:dyDescent="0.25"/>
  <cols>
    <col min="4" max="4" width="12" bestFit="1" customWidth="1"/>
    <col min="5" max="5" width="11" bestFit="1" customWidth="1"/>
    <col min="6" max="6" width="12" bestFit="1" customWidth="1"/>
    <col min="7" max="7" width="18.7109375" bestFit="1" customWidth="1"/>
    <col min="8" max="8" width="17.85546875" bestFit="1" customWidth="1"/>
    <col min="9" max="10" width="18.85546875" bestFit="1" customWidth="1"/>
    <col min="11" max="11" width="24" bestFit="1" customWidth="1"/>
    <col min="19" max="19" width="11.85546875" bestFit="1" customWidth="1"/>
  </cols>
  <sheetData>
    <row r="1" spans="1:15" x14ac:dyDescent="0.25">
      <c r="A1" t="s">
        <v>17</v>
      </c>
      <c r="B1" t="s">
        <v>16</v>
      </c>
      <c r="C1" t="s">
        <v>15</v>
      </c>
      <c r="D1" t="s">
        <v>14</v>
      </c>
      <c r="E1" t="s">
        <v>15</v>
      </c>
      <c r="F1" t="s">
        <v>2</v>
      </c>
      <c r="G1" t="s">
        <v>7</v>
      </c>
      <c r="H1" t="s">
        <v>8</v>
      </c>
      <c r="I1" s="1" t="s">
        <v>10</v>
      </c>
      <c r="J1" s="2" t="s">
        <v>9</v>
      </c>
      <c r="K1" s="2" t="s">
        <v>11</v>
      </c>
      <c r="L1" t="s">
        <v>3</v>
      </c>
      <c r="M1" t="s">
        <v>4</v>
      </c>
      <c r="N1" t="s">
        <v>18</v>
      </c>
      <c r="O1" t="s">
        <v>19</v>
      </c>
    </row>
    <row r="2" spans="1:15" x14ac:dyDescent="0.25">
      <c r="A2">
        <f>List3!A2</f>
        <v>1000</v>
      </c>
      <c r="B2">
        <f>2*PI()*A2*1000</f>
        <v>6283185.307179586</v>
      </c>
      <c r="C2">
        <f t="shared" ref="C2:C42" si="0">B2*$E$47</f>
        <v>6.2831853071795853</v>
      </c>
      <c r="D2">
        <f t="shared" ref="D2:D42" si="1">B2*$F$47</f>
        <v>9.4247779607693785E-5</v>
      </c>
      <c r="E2">
        <f t="shared" ref="E2:E42" si="2">B2*$E$45</f>
        <v>6.2831853071795868E-2</v>
      </c>
      <c r="F2">
        <f t="shared" ref="F2:F42" si="3">B2*$F$45</f>
        <v>0.62831853071795862</v>
      </c>
      <c r="G2">
        <f>(1-C2*D2)^2+D2^2*$D$47^2</f>
        <v>0.99882567134387046</v>
      </c>
      <c r="H2">
        <f>B2*((1-C2*D2)*$E$47-$D$47^2*$F$47)</f>
        <v>6.1768287219851707</v>
      </c>
      <c r="I2" s="1">
        <f t="shared" ref="I2:I42" si="4">(1+F2^2*$G$45^2)</f>
        <v>3.9478417604357432E+29</v>
      </c>
      <c r="J2" s="2">
        <f t="shared" ref="J2:J42" si="5">$D$45+$G$45/I2</f>
        <v>1.0000000000002533E-2</v>
      </c>
      <c r="K2" s="2">
        <f>E2-F2*$G$45^2/I2</f>
        <v>-1.5287175778471573</v>
      </c>
      <c r="L2">
        <f t="shared" ref="L2:L42" si="6">SQRT($D$47^2 +H2^2)/G2</f>
        <v>33.612574733324344</v>
      </c>
      <c r="M2">
        <f t="shared" ref="M2:M42" si="7">SQRT(J2^2+K2^2)</f>
        <v>1.5287502846504657</v>
      </c>
      <c r="N2">
        <f>ATAN(H2/$D$47)*180/PI()</f>
        <v>10.601755621871371</v>
      </c>
      <c r="O2">
        <f>ATAN(K2/J2)*180/PI()</f>
        <v>-89.625208978234227</v>
      </c>
    </row>
    <row r="3" spans="1:15" x14ac:dyDescent="0.25">
      <c r="A3">
        <f>List3!A3</f>
        <v>1122.0184543019636</v>
      </c>
      <c r="B3">
        <f t="shared" ref="B3:B42" si="8">2*PI()*A3*1000</f>
        <v>7049849.8664544476</v>
      </c>
      <c r="C3">
        <f t="shared" si="0"/>
        <v>7.0498498664544469</v>
      </c>
      <c r="D3">
        <f t="shared" si="1"/>
        <v>1.0574774799681671E-4</v>
      </c>
      <c r="E3">
        <f t="shared" si="2"/>
        <v>7.0498498664544482E-2</v>
      </c>
      <c r="F3">
        <f t="shared" si="3"/>
        <v>0.70498498664544484</v>
      </c>
      <c r="G3">
        <f t="shared" ref="G3:G42" si="9">(1-C3*D3)^2+D3^2*$D$47^2</f>
        <v>0.99852172212101131</v>
      </c>
      <c r="H3">
        <f t="shared" ref="H3:H42" si="10">B3*((1-C3*D3)*$E$47-$D$47^2*$F$47)</f>
        <v>6.9294348652943265</v>
      </c>
      <c r="I3" s="1">
        <f t="shared" si="4"/>
        <v>4.9700383139547806E+29</v>
      </c>
      <c r="J3" s="2">
        <f t="shared" si="5"/>
        <v>1.0000000000002012E-2</v>
      </c>
      <c r="K3" s="2">
        <f t="shared" ref="K3:K42" si="11">E3-F3*$G$45^2/I3</f>
        <v>-1.3479714247282013</v>
      </c>
      <c r="L3">
        <f t="shared" si="6"/>
        <v>33.769604540458261</v>
      </c>
      <c r="M3">
        <f t="shared" si="7"/>
        <v>1.3480085169922988</v>
      </c>
      <c r="N3">
        <f t="shared" ref="N3:N42" si="12">ATAN(H3/$D$47)*180/PI()</f>
        <v>11.858839354206188</v>
      </c>
      <c r="O3">
        <f t="shared" ref="O3:O42" si="13">ATAN(K3/J3)*180/PI()</f>
        <v>-89.574955912221156</v>
      </c>
    </row>
    <row r="4" spans="1:15" x14ac:dyDescent="0.25">
      <c r="A4">
        <f>List3!A4</f>
        <v>1258.9254117941668</v>
      </c>
      <c r="B4">
        <f t="shared" si="8"/>
        <v>7910061.6502201194</v>
      </c>
      <c r="C4">
        <f t="shared" si="0"/>
        <v>7.9100616502201193</v>
      </c>
      <c r="D4">
        <f t="shared" si="1"/>
        <v>1.1865092475330179E-4</v>
      </c>
      <c r="E4">
        <f t="shared" si="2"/>
        <v>7.9100616502201196E-2</v>
      </c>
      <c r="F4">
        <f t="shared" si="3"/>
        <v>0.79100616502201204</v>
      </c>
      <c r="G4">
        <f t="shared" si="9"/>
        <v>0.99813913957843614</v>
      </c>
      <c r="H4">
        <f t="shared" si="10"/>
        <v>7.7734269145172492</v>
      </c>
      <c r="I4" s="1">
        <f t="shared" si="4"/>
        <v>6.2569075310283053E+29</v>
      </c>
      <c r="J4" s="2">
        <f t="shared" si="5"/>
        <v>1.0000000000001598E-2</v>
      </c>
      <c r="K4" s="2">
        <f t="shared" si="11"/>
        <v>-1.1851120334360861</v>
      </c>
      <c r="L4">
        <f t="shared" si="6"/>
        <v>33.966394858958168</v>
      </c>
      <c r="M4">
        <f t="shared" si="7"/>
        <v>1.1851542227891756</v>
      </c>
      <c r="N4">
        <f t="shared" si="12"/>
        <v>13.254866515100053</v>
      </c>
      <c r="O4">
        <f t="shared" si="13"/>
        <v>-89.516548493887953</v>
      </c>
    </row>
    <row r="5" spans="1:15" x14ac:dyDescent="0.25">
      <c r="A5">
        <f>List3!A5</f>
        <v>1412.5375446227531</v>
      </c>
      <c r="B5">
        <f t="shared" si="8"/>
        <v>8875235.1462132111</v>
      </c>
      <c r="C5">
        <f t="shared" si="0"/>
        <v>8.8752351462132104</v>
      </c>
      <c r="D5">
        <f t="shared" si="1"/>
        <v>1.3312852719319816E-4</v>
      </c>
      <c r="E5">
        <f t="shared" si="2"/>
        <v>8.8752351462132117E-2</v>
      </c>
      <c r="F5">
        <f t="shared" si="3"/>
        <v>0.88752351462132117</v>
      </c>
      <c r="G5">
        <f t="shared" si="9"/>
        <v>0.99765760265623238</v>
      </c>
      <c r="H5">
        <f t="shared" si="10"/>
        <v>8.7197716727848782</v>
      </c>
      <c r="I5" s="1">
        <f t="shared" si="4"/>
        <v>7.8769798900578248E+29</v>
      </c>
      <c r="J5" s="2">
        <f t="shared" si="5"/>
        <v>1.000000000000127E-2</v>
      </c>
      <c r="K5" s="2">
        <f t="shared" si="11"/>
        <v>-1.0379783587959155</v>
      </c>
      <c r="L5">
        <f t="shared" si="6"/>
        <v>34.212740348711421</v>
      </c>
      <c r="M5">
        <f t="shared" si="7"/>
        <v>1.0380265282393617</v>
      </c>
      <c r="N5">
        <f t="shared" si="12"/>
        <v>14.801291171311423</v>
      </c>
      <c r="O5">
        <f t="shared" si="13"/>
        <v>-89.448023106946295</v>
      </c>
    </row>
    <row r="6" spans="1:15" x14ac:dyDescent="0.25">
      <c r="A6">
        <f>List3!A6</f>
        <v>1584.8931924611115</v>
      </c>
      <c r="B6">
        <f t="shared" si="8"/>
        <v>9958177.6203206051</v>
      </c>
      <c r="C6">
        <f t="shared" si="0"/>
        <v>9.9581776203206047</v>
      </c>
      <c r="D6">
        <f t="shared" si="1"/>
        <v>1.4937266430480907E-4</v>
      </c>
      <c r="E6">
        <f t="shared" si="2"/>
        <v>9.958177620320606E-2</v>
      </c>
      <c r="F6">
        <f t="shared" si="3"/>
        <v>0.99581776203206063</v>
      </c>
      <c r="G6">
        <f t="shared" si="9"/>
        <v>0.99705155152779934</v>
      </c>
      <c r="H6">
        <f t="shared" si="10"/>
        <v>9.7806982035983552</v>
      </c>
      <c r="I6" s="1">
        <f t="shared" si="4"/>
        <v>9.9165301517854174E+29</v>
      </c>
      <c r="J6" s="2">
        <f t="shared" si="5"/>
        <v>1.0000000000001008E-2</v>
      </c>
      <c r="K6" s="2">
        <f t="shared" si="11"/>
        <v>-0.90461802633838051</v>
      </c>
      <c r="L6">
        <f t="shared" si="6"/>
        <v>34.520702561879204</v>
      </c>
      <c r="M6">
        <f t="shared" si="7"/>
        <v>0.90467329659736662</v>
      </c>
      <c r="N6">
        <f t="shared" si="12"/>
        <v>16.509022592548572</v>
      </c>
      <c r="O6">
        <f t="shared" si="13"/>
        <v>-89.366655934582184</v>
      </c>
    </row>
    <row r="7" spans="1:15" x14ac:dyDescent="0.25">
      <c r="A7">
        <f>List3!A7</f>
        <v>1778.2794100389197</v>
      </c>
      <c r="B7">
        <f t="shared" si="8"/>
        <v>11173259.061216522</v>
      </c>
      <c r="C7">
        <f t="shared" si="0"/>
        <v>11.173259061216521</v>
      </c>
      <c r="D7">
        <f t="shared" si="1"/>
        <v>1.6759888591824784E-4</v>
      </c>
      <c r="E7">
        <f t="shared" si="2"/>
        <v>0.11173259061216523</v>
      </c>
      <c r="F7">
        <f t="shared" si="3"/>
        <v>1.1173259061216523</v>
      </c>
      <c r="G7">
        <f t="shared" si="9"/>
        <v>0.99628884452777045</v>
      </c>
      <c r="H7">
        <f t="shared" si="10"/>
        <v>10.969820541590407</v>
      </c>
      <c r="I7" s="1">
        <f t="shared" si="4"/>
        <v>1.2484171804905713E+30</v>
      </c>
      <c r="J7" s="2">
        <f t="shared" si="5"/>
        <v>1.0000000000000802E-2</v>
      </c>
      <c r="K7" s="2">
        <f t="shared" si="11"/>
        <v>-0.7832614254767466</v>
      </c>
      <c r="L7">
        <f t="shared" si="6"/>
        <v>34.905060571562736</v>
      </c>
      <c r="M7">
        <f t="shared" si="7"/>
        <v>0.78332525852283419</v>
      </c>
      <c r="N7">
        <f t="shared" si="12"/>
        <v>18.387777102653974</v>
      </c>
      <c r="O7">
        <f t="shared" si="13"/>
        <v>-89.268537107904891</v>
      </c>
    </row>
    <row r="8" spans="1:15" x14ac:dyDescent="0.25">
      <c r="A8">
        <f>List3!A8</f>
        <v>1995.262314968877</v>
      </c>
      <c r="B8">
        <f t="shared" si="8"/>
        <v>12536602.861381575</v>
      </c>
      <c r="C8">
        <f t="shared" si="0"/>
        <v>12.536602861381574</v>
      </c>
      <c r="D8">
        <f t="shared" si="1"/>
        <v>1.8804904292072362E-4</v>
      </c>
      <c r="E8">
        <f t="shared" si="2"/>
        <v>0.12536602861381577</v>
      </c>
      <c r="F8">
        <f t="shared" si="3"/>
        <v>1.2536602861381576</v>
      </c>
      <c r="G8">
        <f t="shared" si="9"/>
        <v>0.99532907514899915</v>
      </c>
      <c r="H8">
        <f t="shared" si="10"/>
        <v>12.302262460415903</v>
      </c>
      <c r="I8" s="1">
        <f t="shared" si="4"/>
        <v>1.5716641130400074E+30</v>
      </c>
      <c r="J8" s="2">
        <f t="shared" si="5"/>
        <v>1.0000000000000637E-2</v>
      </c>
      <c r="K8" s="2">
        <f t="shared" si="11"/>
        <v>-0.67229822784951498</v>
      </c>
      <c r="L8">
        <f t="shared" si="6"/>
        <v>35.383816595128273</v>
      </c>
      <c r="M8">
        <f t="shared" si="7"/>
        <v>0.67237259549270623</v>
      </c>
      <c r="N8">
        <f t="shared" si="12"/>
        <v>20.445245489965554</v>
      </c>
      <c r="O8">
        <f t="shared" si="13"/>
        <v>-89.147825292301974</v>
      </c>
    </row>
    <row r="9" spans="1:15" x14ac:dyDescent="0.25">
      <c r="A9">
        <f>List3!A9</f>
        <v>2238.7211385683354</v>
      </c>
      <c r="B9">
        <f t="shared" si="8"/>
        <v>14066299.76472492</v>
      </c>
      <c r="C9">
        <f t="shared" si="0"/>
        <v>14.066299764724919</v>
      </c>
      <c r="D9">
        <f t="shared" si="1"/>
        <v>2.1099449647087379E-4</v>
      </c>
      <c r="E9">
        <f t="shared" si="2"/>
        <v>0.14066299764724921</v>
      </c>
      <c r="F9">
        <f t="shared" si="3"/>
        <v>1.4066299764724921</v>
      </c>
      <c r="G9">
        <f t="shared" si="9"/>
        <v>0.99412146566837578</v>
      </c>
      <c r="H9">
        <f t="shared" si="10"/>
        <v>13.794779220506751</v>
      </c>
      <c r="I9" s="1">
        <f t="shared" si="4"/>
        <v>1.9786078907110036E+30</v>
      </c>
      <c r="J9" s="2">
        <f t="shared" si="5"/>
        <v>1.0000000000000505E-2</v>
      </c>
      <c r="K9" s="2">
        <f t="shared" si="11"/>
        <v>-0.57025601924145142</v>
      </c>
      <c r="L9">
        <f t="shared" si="6"/>
        <v>35.978748972515042</v>
      </c>
      <c r="M9">
        <f t="shared" si="7"/>
        <v>0.57034369241809502</v>
      </c>
      <c r="N9">
        <f t="shared" si="12"/>
        <v>22.686079225209387</v>
      </c>
      <c r="O9">
        <f t="shared" si="13"/>
        <v>-88.995365140542532</v>
      </c>
    </row>
    <row r="10" spans="1:15" x14ac:dyDescent="0.25">
      <c r="A10">
        <f>List3!A10</f>
        <v>2511.8864315095743</v>
      </c>
      <c r="B10">
        <f t="shared" si="8"/>
        <v>15782647.919764718</v>
      </c>
      <c r="C10">
        <f t="shared" si="0"/>
        <v>15.782647919764717</v>
      </c>
      <c r="D10">
        <f t="shared" si="1"/>
        <v>2.3673971879647077E-4</v>
      </c>
      <c r="E10">
        <f t="shared" si="2"/>
        <v>0.1578264791976472</v>
      </c>
      <c r="F10">
        <f t="shared" si="3"/>
        <v>1.5782647919764718</v>
      </c>
      <c r="G10">
        <f t="shared" si="9"/>
        <v>0.99260223503322731</v>
      </c>
      <c r="H10">
        <f t="shared" si="10"/>
        <v>15.465868401794353</v>
      </c>
      <c r="I10" s="1">
        <f t="shared" si="4"/>
        <v>2.4909197535925358E+30</v>
      </c>
      <c r="J10" s="2">
        <f t="shared" si="5"/>
        <v>1.0000000000000401E-2</v>
      </c>
      <c r="K10" s="2">
        <f t="shared" si="11"/>
        <v>-0.47578076154152765</v>
      </c>
      <c r="L10">
        <f t="shared" si="6"/>
        <v>36.715999792071592</v>
      </c>
      <c r="M10">
        <f t="shared" si="7"/>
        <v>0.47588584035778581</v>
      </c>
      <c r="N10">
        <f t="shared" si="12"/>
        <v>25.110732899807605</v>
      </c>
      <c r="O10">
        <f t="shared" si="13"/>
        <v>-88.79592977716645</v>
      </c>
    </row>
    <row r="11" spans="1:15" x14ac:dyDescent="0.25">
      <c r="A11">
        <f>List3!A11</f>
        <v>2818.3829312644461</v>
      </c>
      <c r="B11">
        <f t="shared" si="8"/>
        <v>17708422.223726504</v>
      </c>
      <c r="C11">
        <f t="shared" si="0"/>
        <v>17.708422223726501</v>
      </c>
      <c r="D11">
        <f t="shared" si="1"/>
        <v>2.6562633335589755E-4</v>
      </c>
      <c r="E11">
        <f t="shared" si="2"/>
        <v>0.17708422223726503</v>
      </c>
      <c r="F11">
        <f t="shared" si="3"/>
        <v>1.7708422223726505</v>
      </c>
      <c r="G11">
        <f t="shared" si="9"/>
        <v>0.99069131637672403</v>
      </c>
      <c r="H11">
        <f t="shared" si="10"/>
        <v>17.335857858262948</v>
      </c>
      <c r="I11" s="1">
        <f t="shared" si="4"/>
        <v>3.1358821765377079E+30</v>
      </c>
      <c r="J11" s="2">
        <f t="shared" si="5"/>
        <v>1.0000000000000319E-2</v>
      </c>
      <c r="K11" s="2">
        <f t="shared" si="11"/>
        <v>-0.38761882547985849</v>
      </c>
      <c r="L11">
        <f t="shared" si="6"/>
        <v>37.626681305970287</v>
      </c>
      <c r="M11">
        <f t="shared" si="7"/>
        <v>0.38774779672666743</v>
      </c>
      <c r="N11">
        <f t="shared" si="12"/>
        <v>27.714249289167547</v>
      </c>
      <c r="O11">
        <f t="shared" si="13"/>
        <v>-88.522180310346627</v>
      </c>
    </row>
    <row r="12" spans="1:15" x14ac:dyDescent="0.25">
      <c r="A12">
        <f>List3!A12</f>
        <v>3162.277660168369</v>
      </c>
      <c r="B12">
        <f t="shared" si="8"/>
        <v>19869176.531592138</v>
      </c>
      <c r="C12">
        <f t="shared" si="0"/>
        <v>19.869176531592139</v>
      </c>
      <c r="D12">
        <f t="shared" si="1"/>
        <v>2.9803764797388209E-4</v>
      </c>
      <c r="E12">
        <f t="shared" si="2"/>
        <v>0.19869176531592139</v>
      </c>
      <c r="F12">
        <f t="shared" si="3"/>
        <v>1.9869176531592141</v>
      </c>
      <c r="G12">
        <f t="shared" si="9"/>
        <v>0.98828827398420016</v>
      </c>
      <c r="H12">
        <f t="shared" si="10"/>
        <v>19.426952985663245</v>
      </c>
      <c r="I12" s="1">
        <f t="shared" si="4"/>
        <v>3.9478417604357187E+30</v>
      </c>
      <c r="J12" s="2">
        <f t="shared" si="5"/>
        <v>1.0000000000000253E-2</v>
      </c>
      <c r="K12" s="2">
        <f t="shared" si="11"/>
        <v>-0.30460035572895061</v>
      </c>
      <c r="L12">
        <f t="shared" si="6"/>
        <v>38.747487456360915</v>
      </c>
      <c r="M12">
        <f t="shared" si="7"/>
        <v>0.30476446103540888</v>
      </c>
      <c r="N12">
        <f t="shared" si="12"/>
        <v>30.485132381207656</v>
      </c>
      <c r="O12">
        <f t="shared" si="13"/>
        <v>-88.119660491994935</v>
      </c>
    </row>
    <row r="13" spans="1:15" x14ac:dyDescent="0.25">
      <c r="A13">
        <f>List3!A13</f>
        <v>3548.1338923357416</v>
      </c>
      <c r="B13">
        <f t="shared" si="8"/>
        <v>22293582.740229849</v>
      </c>
      <c r="C13">
        <f t="shared" si="0"/>
        <v>22.293582740229848</v>
      </c>
      <c r="D13">
        <f t="shared" si="1"/>
        <v>3.3440374110344775E-4</v>
      </c>
      <c r="E13">
        <f t="shared" si="2"/>
        <v>0.2229358274022985</v>
      </c>
      <c r="F13">
        <f t="shared" si="3"/>
        <v>2.2293582740229851</v>
      </c>
      <c r="G13">
        <f t="shared" si="9"/>
        <v>0.98526724130381838</v>
      </c>
      <c r="H13">
        <f t="shared" si="10"/>
        <v>21.763217125606797</v>
      </c>
      <c r="I13" s="1">
        <f t="shared" si="4"/>
        <v>4.9700383139547436E+30</v>
      </c>
      <c r="J13" s="2">
        <f t="shared" si="5"/>
        <v>1.0000000000000201E-2</v>
      </c>
      <c r="K13" s="2">
        <f t="shared" si="11"/>
        <v>-0.2256237476342664</v>
      </c>
      <c r="L13">
        <f t="shared" si="6"/>
        <v>40.121309044766654</v>
      </c>
      <c r="M13">
        <f t="shared" si="7"/>
        <v>0.22584524678755391</v>
      </c>
      <c r="N13">
        <f t="shared" si="12"/>
        <v>33.404508981604216</v>
      </c>
      <c r="O13">
        <f t="shared" si="13"/>
        <v>-87.462221643110283</v>
      </c>
    </row>
    <row r="14" spans="1:15" x14ac:dyDescent="0.25">
      <c r="A14">
        <f>List3!A14</f>
        <v>3981.071705534956</v>
      </c>
      <c r="B14">
        <f t="shared" si="8"/>
        <v>25013811.24704561</v>
      </c>
      <c r="C14">
        <f t="shared" si="0"/>
        <v>25.013811247045609</v>
      </c>
      <c r="D14">
        <f t="shared" si="1"/>
        <v>3.7520716870568415E-4</v>
      </c>
      <c r="E14">
        <f t="shared" si="2"/>
        <v>0.25013811247045609</v>
      </c>
      <c r="F14">
        <f t="shared" si="3"/>
        <v>2.5013811247045612</v>
      </c>
      <c r="G14">
        <f t="shared" si="9"/>
        <v>0.981470672290361</v>
      </c>
      <c r="H14">
        <f t="shared" si="10"/>
        <v>24.370446984368083</v>
      </c>
      <c r="I14" s="1">
        <f t="shared" si="4"/>
        <v>6.2569075310282552E+30</v>
      </c>
      <c r="J14" s="2">
        <f t="shared" si="5"/>
        <v>1.000000000000016E-2</v>
      </c>
      <c r="K14" s="2">
        <f t="shared" si="11"/>
        <v>-0.14964102958975689</v>
      </c>
      <c r="L14">
        <f t="shared" si="6"/>
        <v>41.797878528269997</v>
      </c>
      <c r="M14">
        <f t="shared" si="7"/>
        <v>0.14997479033718467</v>
      </c>
      <c r="N14">
        <f t="shared" si="12"/>
        <v>36.44580819950135</v>
      </c>
      <c r="O14">
        <f t="shared" si="13"/>
        <v>-86.176802772194833</v>
      </c>
    </row>
    <row r="15" spans="1:15" x14ac:dyDescent="0.25">
      <c r="A15">
        <f>List3!A15</f>
        <v>4466.8359215096107</v>
      </c>
      <c r="B15">
        <f t="shared" si="8"/>
        <v>28065957.831611171</v>
      </c>
      <c r="C15">
        <f t="shared" si="0"/>
        <v>28.065957831611168</v>
      </c>
      <c r="D15">
        <f t="shared" si="1"/>
        <v>4.2098936747416755E-4</v>
      </c>
      <c r="E15">
        <f t="shared" si="2"/>
        <v>0.28065957831611171</v>
      </c>
      <c r="F15">
        <f t="shared" si="3"/>
        <v>2.8065957831611175</v>
      </c>
      <c r="G15">
        <f t="shared" si="9"/>
        <v>0.9767016713570067</v>
      </c>
      <c r="H15">
        <f t="shared" si="10"/>
        <v>27.275887932279588</v>
      </c>
      <c r="I15" s="1">
        <f t="shared" si="4"/>
        <v>7.8769798900577662E+30</v>
      </c>
      <c r="J15" s="2">
        <f t="shared" si="5"/>
        <v>1.0000000000000127E-2</v>
      </c>
      <c r="K15" s="2">
        <f t="shared" si="11"/>
        <v>-7.5643957091357128E-2</v>
      </c>
      <c r="L15">
        <f t="shared" si="6"/>
        <v>43.834517334560225</v>
      </c>
      <c r="M15">
        <f t="shared" si="7"/>
        <v>7.6302085452752078E-2</v>
      </c>
      <c r="N15">
        <f t="shared" si="12"/>
        <v>39.575163270293075</v>
      </c>
      <c r="O15">
        <f t="shared" si="13"/>
        <v>-82.469264671502842</v>
      </c>
    </row>
    <row r="16" spans="1:15" x14ac:dyDescent="0.25">
      <c r="A16">
        <f>List3!A16</f>
        <v>5011.8723362726969</v>
      </c>
      <c r="B16">
        <f t="shared" si="8"/>
        <v>31490522.624728438</v>
      </c>
      <c r="C16">
        <f t="shared" si="0"/>
        <v>31.490522624728435</v>
      </c>
      <c r="D16">
        <f t="shared" si="1"/>
        <v>4.7235783937092657E-4</v>
      </c>
      <c r="E16">
        <f t="shared" si="2"/>
        <v>0.3149052262472844</v>
      </c>
      <c r="F16">
        <f t="shared" si="3"/>
        <v>3.1490522624728441</v>
      </c>
      <c r="G16">
        <f t="shared" si="9"/>
        <v>0.9707146488577536</v>
      </c>
      <c r="H16">
        <f t="shared" si="10"/>
        <v>30.507709861998098</v>
      </c>
      <c r="I16" s="1">
        <f t="shared" si="4"/>
        <v>9.9165301517853386E+30</v>
      </c>
      <c r="J16" s="2">
        <f t="shared" si="5"/>
        <v>1.0000000000000101E-2</v>
      </c>
      <c r="K16" s="2">
        <f t="shared" si="11"/>
        <v>-2.650633944992542E-3</v>
      </c>
      <c r="L16">
        <f t="shared" si="6"/>
        <v>46.297126669427563</v>
      </c>
      <c r="M16">
        <f t="shared" si="7"/>
        <v>1.0345330362552408E-2</v>
      </c>
      <c r="N16">
        <f t="shared" si="12"/>
        <v>42.752643460093061</v>
      </c>
      <c r="O16">
        <f t="shared" si="13"/>
        <v>-14.845620905216228</v>
      </c>
    </row>
    <row r="17" spans="1:15" x14ac:dyDescent="0.25">
      <c r="A17">
        <f>List3!A17</f>
        <v>5623.4132519034592</v>
      </c>
      <c r="B17">
        <f t="shared" si="8"/>
        <v>35332947.520558797</v>
      </c>
      <c r="C17">
        <f t="shared" si="0"/>
        <v>35.332947520558797</v>
      </c>
      <c r="D17">
        <f t="shared" si="1"/>
        <v>5.2999421280838191E-4</v>
      </c>
      <c r="E17">
        <f t="shared" si="2"/>
        <v>0.353329475205588</v>
      </c>
      <c r="F17">
        <f t="shared" si="3"/>
        <v>3.53329475205588</v>
      </c>
      <c r="G17">
        <f t="shared" si="9"/>
        <v>0.96320405073265514</v>
      </c>
      <c r="H17">
        <f t="shared" si="10"/>
        <v>34.094129941979908</v>
      </c>
      <c r="I17" s="1">
        <f t="shared" si="4"/>
        <v>1.2484171804905623E+31</v>
      </c>
      <c r="J17" s="2">
        <f t="shared" si="5"/>
        <v>1.000000000000008E-2</v>
      </c>
      <c r="K17" s="2">
        <f t="shared" si="11"/>
        <v>7.0307516899352496E-2</v>
      </c>
      <c r="L17">
        <f t="shared" si="6"/>
        <v>49.261651303805159</v>
      </c>
      <c r="M17">
        <f t="shared" si="7"/>
        <v>7.1015117633872429E-2</v>
      </c>
      <c r="N17">
        <f t="shared" si="12"/>
        <v>45.934261639169549</v>
      </c>
      <c r="O17">
        <f t="shared" si="13"/>
        <v>81.90498542118813</v>
      </c>
    </row>
    <row r="18" spans="1:15" x14ac:dyDescent="0.25">
      <c r="A18">
        <f>List3!A18</f>
        <v>6309.5734448018939</v>
      </c>
      <c r="B18">
        <f t="shared" si="8"/>
        <v>39644219.162949748</v>
      </c>
      <c r="C18">
        <f t="shared" si="0"/>
        <v>39.644219162949746</v>
      </c>
      <c r="D18">
        <f t="shared" si="1"/>
        <v>5.9466328744424619E-4</v>
      </c>
      <c r="E18">
        <f t="shared" si="2"/>
        <v>0.39644219162949751</v>
      </c>
      <c r="F18">
        <f t="shared" si="3"/>
        <v>3.9644219162949752</v>
      </c>
      <c r="G18">
        <f t="shared" si="9"/>
        <v>0.95379095242704681</v>
      </c>
      <c r="H18">
        <f t="shared" si="10"/>
        <v>38.062019894704449</v>
      </c>
      <c r="I18" s="1">
        <f t="shared" si="4"/>
        <v>1.5716641130399924E+31</v>
      </c>
      <c r="J18" s="2">
        <f t="shared" si="5"/>
        <v>1.0000000000000064E-2</v>
      </c>
      <c r="K18" s="2">
        <f t="shared" si="11"/>
        <v>0.14419860577661514</v>
      </c>
      <c r="L18">
        <f t="shared" si="6"/>
        <v>52.816355081304749</v>
      </c>
      <c r="M18">
        <f t="shared" si="7"/>
        <v>0.14454493387151163</v>
      </c>
      <c r="N18">
        <f t="shared" si="12"/>
        <v>49.074515443581362</v>
      </c>
      <c r="O18">
        <f t="shared" si="13"/>
        <v>86.032957925209629</v>
      </c>
    </row>
    <row r="19" spans="1:15" x14ac:dyDescent="0.25">
      <c r="A19">
        <f>List3!A19</f>
        <v>7079.4578438413328</v>
      </c>
      <c r="B19">
        <f t="shared" si="8"/>
        <v>44481545.507221133</v>
      </c>
      <c r="C19">
        <f t="shared" si="0"/>
        <v>44.481545507221128</v>
      </c>
      <c r="D19">
        <f t="shared" si="1"/>
        <v>6.6722318260831702E-4</v>
      </c>
      <c r="E19">
        <f t="shared" si="2"/>
        <v>0.44481545507221132</v>
      </c>
      <c r="F19">
        <f t="shared" si="3"/>
        <v>4.4481545507221139</v>
      </c>
      <c r="G19">
        <f t="shared" si="9"/>
        <v>0.9420074217437584</v>
      </c>
      <c r="H19">
        <f t="shared" si="10"/>
        <v>42.434766407386562</v>
      </c>
      <c r="I19" s="1">
        <f t="shared" si="4"/>
        <v>1.9786078907109851E+31</v>
      </c>
      <c r="J19" s="2">
        <f t="shared" si="5"/>
        <v>1.0000000000000051E-2</v>
      </c>
      <c r="K19" s="2">
        <f t="shared" si="11"/>
        <v>0.22000312254260984</v>
      </c>
      <c r="L19">
        <f t="shared" si="6"/>
        <v>57.065386213782219</v>
      </c>
      <c r="M19">
        <f t="shared" si="7"/>
        <v>0.22023027477733076</v>
      </c>
      <c r="N19">
        <f t="shared" si="12"/>
        <v>52.129070143474031</v>
      </c>
      <c r="O19">
        <f t="shared" si="13"/>
        <v>87.397474685330877</v>
      </c>
    </row>
    <row r="20" spans="1:15" x14ac:dyDescent="0.25">
      <c r="A20">
        <f>List3!A20</f>
        <v>7943.282347242759</v>
      </c>
      <c r="B20">
        <f t="shared" si="8"/>
        <v>49909114.934974678</v>
      </c>
      <c r="C20">
        <f t="shared" si="0"/>
        <v>49.909114934974674</v>
      </c>
      <c r="D20">
        <f t="shared" si="1"/>
        <v>7.4863672402462021E-4</v>
      </c>
      <c r="E20">
        <f t="shared" si="2"/>
        <v>0.4990911493497468</v>
      </c>
      <c r="F20">
        <f t="shared" si="3"/>
        <v>4.9909114934974683</v>
      </c>
      <c r="G20">
        <f t="shared" si="9"/>
        <v>0.9272787982790871</v>
      </c>
      <c r="H20">
        <f t="shared" si="10"/>
        <v>47.229055538374155</v>
      </c>
      <c r="I20" s="1">
        <f t="shared" si="4"/>
        <v>2.4909197535925131E+31</v>
      </c>
      <c r="J20" s="2">
        <f t="shared" si="5"/>
        <v>1.000000000000004E-2</v>
      </c>
      <c r="K20" s="2">
        <f t="shared" si="11"/>
        <v>0.29872694707870384</v>
      </c>
      <c r="L20">
        <f t="shared" si="6"/>
        <v>62.134310143649365</v>
      </c>
      <c r="M20">
        <f t="shared" si="7"/>
        <v>0.29889427714655681</v>
      </c>
      <c r="N20">
        <f t="shared" si="12"/>
        <v>55.057136755278314</v>
      </c>
      <c r="O20">
        <f t="shared" si="13"/>
        <v>88.082717594132475</v>
      </c>
    </row>
    <row r="21" spans="1:15" x14ac:dyDescent="0.25">
      <c r="A21">
        <f>List3!A21</f>
        <v>8912.5093813373878</v>
      </c>
      <c r="B21">
        <f t="shared" si="8"/>
        <v>55998947.9949193</v>
      </c>
      <c r="C21">
        <f t="shared" si="0"/>
        <v>55.998947994919298</v>
      </c>
      <c r="D21">
        <f t="shared" si="1"/>
        <v>8.3998421992378947E-4</v>
      </c>
      <c r="E21">
        <f t="shared" si="2"/>
        <v>0.55998947994919301</v>
      </c>
      <c r="F21">
        <f t="shared" si="3"/>
        <v>5.5998947994919304</v>
      </c>
      <c r="G21">
        <f t="shared" si="9"/>
        <v>0.90890449956482933</v>
      </c>
      <c r="H21">
        <f t="shared" si="10"/>
        <v>52.450113635590377</v>
      </c>
      <c r="I21" s="1">
        <f t="shared" si="4"/>
        <v>3.1358821765376767E+31</v>
      </c>
      <c r="J21" s="2">
        <f t="shared" si="5"/>
        <v>1.0000000000000031E-2</v>
      </c>
      <c r="K21" s="2">
        <f t="shared" si="11"/>
        <v>0.38141469670670636</v>
      </c>
      <c r="L21">
        <f t="shared" si="6"/>
        <v>68.178614940151306</v>
      </c>
      <c r="M21">
        <f t="shared" si="7"/>
        <v>0.38154576509754212</v>
      </c>
      <c r="N21">
        <f t="shared" si="12"/>
        <v>57.823158350465242</v>
      </c>
      <c r="O21">
        <f t="shared" si="13"/>
        <v>88.49815287195608</v>
      </c>
    </row>
    <row r="22" spans="1:15" x14ac:dyDescent="0.25">
      <c r="A22">
        <f>List3!A22</f>
        <v>9999.99999999992</v>
      </c>
      <c r="B22">
        <f t="shared" si="8"/>
        <v>62831853.071795359</v>
      </c>
      <c r="C22">
        <f t="shared" si="0"/>
        <v>62.831853071795358</v>
      </c>
      <c r="D22">
        <f t="shared" si="1"/>
        <v>9.4247779607693034E-4</v>
      </c>
      <c r="E22">
        <f t="shared" si="2"/>
        <v>0.62831853071795363</v>
      </c>
      <c r="F22">
        <f t="shared" si="3"/>
        <v>6.2831853071795365</v>
      </c>
      <c r="G22">
        <f t="shared" si="9"/>
        <v>0.88603879439150446</v>
      </c>
      <c r="H22">
        <f t="shared" si="10"/>
        <v>58.084741550231698</v>
      </c>
      <c r="I22" s="1">
        <f t="shared" si="4"/>
        <v>3.9478417604356806E+31</v>
      </c>
      <c r="J22" s="2">
        <f t="shared" si="5"/>
        <v>1.0000000000000026E-2</v>
      </c>
      <c r="K22" s="2">
        <f t="shared" si="11"/>
        <v>0.46916358762605703</v>
      </c>
      <c r="L22">
        <f t="shared" si="6"/>
        <v>75.396777590727822</v>
      </c>
      <c r="M22">
        <f t="shared" si="7"/>
        <v>0.46927014816004747</v>
      </c>
      <c r="N22">
        <f t="shared" si="12"/>
        <v>60.397558220451671</v>
      </c>
      <c r="O22">
        <f t="shared" si="13"/>
        <v>88.778952443788185</v>
      </c>
    </row>
    <row r="23" spans="1:15" x14ac:dyDescent="0.25">
      <c r="A23">
        <f>List3!A23</f>
        <v>11220.184543019539</v>
      </c>
      <c r="B23">
        <f t="shared" si="8"/>
        <v>70498498.664543867</v>
      </c>
      <c r="C23">
        <f t="shared" si="0"/>
        <v>70.49849866454386</v>
      </c>
      <c r="D23">
        <f t="shared" si="1"/>
        <v>1.0574774799681579E-3</v>
      </c>
      <c r="E23">
        <f t="shared" si="2"/>
        <v>0.70498498664543874</v>
      </c>
      <c r="F23">
        <f t="shared" si="3"/>
        <v>7.0498498664543874</v>
      </c>
      <c r="G23">
        <f t="shared" si="9"/>
        <v>0.85767442240872593</v>
      </c>
      <c r="H23">
        <f t="shared" si="10"/>
        <v>64.091202097272543</v>
      </c>
      <c r="I23" s="1">
        <f t="shared" si="4"/>
        <v>4.9700383139546942E+31</v>
      </c>
      <c r="J23" s="2">
        <f t="shared" si="5"/>
        <v>1.0000000000000021E-2</v>
      </c>
      <c r="K23" s="2">
        <f t="shared" si="11"/>
        <v>0.56313799430616296</v>
      </c>
      <c r="L23">
        <f t="shared" si="6"/>
        <v>84.050561677089007</v>
      </c>
      <c r="M23">
        <f t="shared" si="7"/>
        <v>0.56322677549204636</v>
      </c>
      <c r="N23">
        <f t="shared" si="12"/>
        <v>62.756456948467687</v>
      </c>
      <c r="O23">
        <f t="shared" si="13"/>
        <v>88.982669278185611</v>
      </c>
    </row>
    <row r="24" spans="1:15" x14ac:dyDescent="0.25">
      <c r="A24">
        <f>List3!A24</f>
        <v>12589.254117941558</v>
      </c>
      <c r="B24">
        <f t="shared" si="8"/>
        <v>79100616.502200499</v>
      </c>
      <c r="C24">
        <f t="shared" si="0"/>
        <v>79.100616502200495</v>
      </c>
      <c r="D24">
        <f t="shared" si="1"/>
        <v>1.1865092475330074E-3</v>
      </c>
      <c r="E24">
        <f t="shared" si="2"/>
        <v>0.79100616502200505</v>
      </c>
      <c r="F24">
        <f t="shared" si="3"/>
        <v>7.9100616502200509</v>
      </c>
      <c r="G24">
        <f t="shared" si="9"/>
        <v>0.82263437350360769</v>
      </c>
      <c r="H24">
        <f t="shared" si="10"/>
        <v>70.384629285113178</v>
      </c>
      <c r="I24" s="1">
        <f t="shared" si="4"/>
        <v>6.2569075310281958E+31</v>
      </c>
      <c r="J24" s="2">
        <f t="shared" si="5"/>
        <v>1.0000000000000016E-2</v>
      </c>
      <c r="K24" s="2">
        <f t="shared" si="11"/>
        <v>0.66458490002817516</v>
      </c>
      <c r="L24">
        <f t="shared" si="6"/>
        <v>94.497278783330003</v>
      </c>
      <c r="M24">
        <f t="shared" si="7"/>
        <v>0.66466013070249641</v>
      </c>
      <c r="N24">
        <f t="shared" si="12"/>
        <v>64.880356713895793</v>
      </c>
      <c r="O24">
        <f t="shared" si="13"/>
        <v>89.137936237325164</v>
      </c>
    </row>
    <row r="25" spans="1:15" x14ac:dyDescent="0.25">
      <c r="A25">
        <f>List3!A25</f>
        <v>14125.375446227436</v>
      </c>
      <c r="B25">
        <f t="shared" si="8"/>
        <v>88752351.462131515</v>
      </c>
      <c r="C25">
        <f t="shared" si="0"/>
        <v>88.752351462131514</v>
      </c>
      <c r="D25">
        <f t="shared" si="1"/>
        <v>1.3312852719319728E-3</v>
      </c>
      <c r="E25">
        <f t="shared" si="2"/>
        <v>0.88752351462131518</v>
      </c>
      <c r="F25">
        <f t="shared" si="3"/>
        <v>8.8752351462131518</v>
      </c>
      <c r="G25">
        <f t="shared" si="9"/>
        <v>0.77958119303821394</v>
      </c>
      <c r="H25">
        <f t="shared" si="10"/>
        <v>76.816074486059421</v>
      </c>
      <c r="I25" s="1">
        <f t="shared" si="4"/>
        <v>7.8769798900577192E+31</v>
      </c>
      <c r="J25" s="2">
        <f t="shared" si="5"/>
        <v>1.0000000000000012E-2</v>
      </c>
      <c r="K25" s="2">
        <f t="shared" si="11"/>
        <v>0.7748504435955097</v>
      </c>
      <c r="L25">
        <f t="shared" si="6"/>
        <v>107.24281458111014</v>
      </c>
      <c r="M25">
        <f t="shared" si="7"/>
        <v>0.77491496949030358</v>
      </c>
      <c r="N25">
        <f t="shared" si="12"/>
        <v>66.751756843905071</v>
      </c>
      <c r="O25">
        <f t="shared" si="13"/>
        <v>89.260597973579266</v>
      </c>
    </row>
    <row r="26" spans="1:15" x14ac:dyDescent="0.25">
      <c r="A26">
        <f>List3!A26</f>
        <v>15848.931924611006</v>
      </c>
      <c r="B26">
        <f t="shared" si="8"/>
        <v>99581776.203205362</v>
      </c>
      <c r="C26">
        <f t="shared" si="0"/>
        <v>99.581776203205351</v>
      </c>
      <c r="D26">
        <f t="shared" si="1"/>
        <v>1.4937266430480804E-3</v>
      </c>
      <c r="E26">
        <f t="shared" si="2"/>
        <v>0.99581776203205363</v>
      </c>
      <c r="F26">
        <f t="shared" si="3"/>
        <v>9.9581776203205372</v>
      </c>
      <c r="G26">
        <f t="shared" si="9"/>
        <v>0.72705984655341782</v>
      </c>
      <c r="H26">
        <f t="shared" si="10"/>
        <v>83.142522594614704</v>
      </c>
      <c r="I26" s="1">
        <f t="shared" si="4"/>
        <v>9.9165301517852798E+31</v>
      </c>
      <c r="J26" s="2">
        <f t="shared" si="5"/>
        <v>1.0000000000000011E-2</v>
      </c>
      <c r="K26" s="2">
        <f t="shared" si="11"/>
        <v>0.89539778177789431</v>
      </c>
      <c r="L26">
        <f t="shared" si="6"/>
        <v>123.03265718951762</v>
      </c>
      <c r="M26">
        <f t="shared" si="7"/>
        <v>0.89545362114001958</v>
      </c>
      <c r="N26">
        <f t="shared" si="12"/>
        <v>68.35143577696391</v>
      </c>
      <c r="O26">
        <f t="shared" si="13"/>
        <v>89.360134694255791</v>
      </c>
    </row>
    <row r="27" spans="1:15" x14ac:dyDescent="0.25">
      <c r="A27">
        <f>List3!A27</f>
        <v>17782.794100389074</v>
      </c>
      <c r="B27">
        <f t="shared" si="8"/>
        <v>111732590.61216445</v>
      </c>
      <c r="C27">
        <f t="shared" si="0"/>
        <v>111.73259061216444</v>
      </c>
      <c r="D27">
        <f t="shared" si="1"/>
        <v>1.6759888591824667E-3</v>
      </c>
      <c r="E27">
        <f t="shared" si="2"/>
        <v>1.1173259061216445</v>
      </c>
      <c r="F27">
        <f t="shared" si="3"/>
        <v>11.173259061216447</v>
      </c>
      <c r="G27">
        <f t="shared" si="9"/>
        <v>0.66360105282157045</v>
      </c>
      <c r="H27">
        <f t="shared" si="10"/>
        <v>88.984105883373189</v>
      </c>
      <c r="I27" s="1">
        <f t="shared" si="4"/>
        <v>1.2484171804905543E+32</v>
      </c>
      <c r="J27" s="2">
        <f t="shared" si="5"/>
        <v>1.0000000000000009E-2</v>
      </c>
      <c r="K27" s="2">
        <f t="shared" si="11"/>
        <v>1.0278265045127528</v>
      </c>
      <c r="L27">
        <f t="shared" si="6"/>
        <v>143.01682749098023</v>
      </c>
      <c r="M27">
        <f t="shared" si="7"/>
        <v>1.0278751497039433</v>
      </c>
      <c r="N27">
        <f t="shared" si="12"/>
        <v>69.652562818404903</v>
      </c>
      <c r="O27">
        <f t="shared" si="13"/>
        <v>89.44257156711889</v>
      </c>
    </row>
    <row r="28" spans="1:15" x14ac:dyDescent="0.25">
      <c r="A28">
        <f>List3!A28</f>
        <v>19952.623149688614</v>
      </c>
      <c r="B28">
        <f t="shared" si="8"/>
        <v>125366028.61381477</v>
      </c>
      <c r="C28">
        <f t="shared" si="0"/>
        <v>125.36602861381476</v>
      </c>
      <c r="D28">
        <f t="shared" si="1"/>
        <v>1.8804904292072215E-3</v>
      </c>
      <c r="E28">
        <f t="shared" si="2"/>
        <v>1.2536602861381478</v>
      </c>
      <c r="F28">
        <f t="shared" si="3"/>
        <v>12.536602861381478</v>
      </c>
      <c r="G28">
        <f t="shared" si="9"/>
        <v>0.58792961797588095</v>
      </c>
      <c r="H28">
        <f t="shared" si="10"/>
        <v>93.763181311406669</v>
      </c>
      <c r="I28" s="1">
        <f t="shared" si="4"/>
        <v>1.5716641130399828E+32</v>
      </c>
      <c r="J28" s="2">
        <f t="shared" si="5"/>
        <v>1.0000000000000007E-2</v>
      </c>
      <c r="K28" s="2">
        <f t="shared" si="11"/>
        <v>1.1738938604918141</v>
      </c>
      <c r="L28">
        <f t="shared" si="6"/>
        <v>169.06934616283323</v>
      </c>
      <c r="M28">
        <f t="shared" si="7"/>
        <v>1.1739364530077319</v>
      </c>
      <c r="N28">
        <f t="shared" si="12"/>
        <v>70.610454209482072</v>
      </c>
      <c r="O28">
        <f t="shared" si="13"/>
        <v>89.511928671202881</v>
      </c>
    </row>
    <row r="29" spans="1:15" x14ac:dyDescent="0.25">
      <c r="A29">
        <f>List3!A29</f>
        <v>22387.211385683182</v>
      </c>
      <c r="B29">
        <f t="shared" si="8"/>
        <v>140662997.64724812</v>
      </c>
      <c r="C29">
        <f t="shared" si="0"/>
        <v>140.66299764724812</v>
      </c>
      <c r="D29">
        <f t="shared" si="1"/>
        <v>2.1099449647087216E-3</v>
      </c>
      <c r="E29">
        <f t="shared" si="2"/>
        <v>1.4066299764724812</v>
      </c>
      <c r="F29">
        <f t="shared" si="3"/>
        <v>14.066299764724812</v>
      </c>
      <c r="G29">
        <f t="shared" si="9"/>
        <v>0.49935072343755654</v>
      </c>
      <c r="H29">
        <f t="shared" si="10"/>
        <v>96.617730019294697</v>
      </c>
      <c r="I29" s="1">
        <f t="shared" si="4"/>
        <v>1.9786078907109733E+32</v>
      </c>
      <c r="J29" s="2">
        <f t="shared" si="5"/>
        <v>1.0000000000000005E-2</v>
      </c>
      <c r="K29" s="2">
        <f t="shared" si="11"/>
        <v>1.3355380747836105</v>
      </c>
      <c r="L29">
        <f t="shared" si="6"/>
        <v>204.46134868098392</v>
      </c>
      <c r="M29">
        <f t="shared" si="7"/>
        <v>1.3355755123529005</v>
      </c>
      <c r="N29">
        <f t="shared" si="12"/>
        <v>71.142284598887983</v>
      </c>
      <c r="O29">
        <f t="shared" si="13"/>
        <v>89.570999061134657</v>
      </c>
    </row>
    <row r="30" spans="1:15" x14ac:dyDescent="0.25">
      <c r="A30">
        <f>List3!A30</f>
        <v>25118.864315095547</v>
      </c>
      <c r="B30">
        <f t="shared" si="8"/>
        <v>157826479.19764596</v>
      </c>
      <c r="C30">
        <f t="shared" si="0"/>
        <v>157.82647919764597</v>
      </c>
      <c r="D30">
        <f t="shared" si="1"/>
        <v>2.3673971879646892E-3</v>
      </c>
      <c r="E30">
        <f t="shared" si="2"/>
        <v>1.5782647919764596</v>
      </c>
      <c r="F30">
        <f t="shared" si="3"/>
        <v>15.782647919764598</v>
      </c>
      <c r="G30">
        <f t="shared" si="9"/>
        <v>0.39843277747233019</v>
      </c>
      <c r="H30">
        <f t="shared" si="10"/>
        <v>96.278419458946658</v>
      </c>
      <c r="I30" s="1">
        <f t="shared" si="4"/>
        <v>2.4909197535924977E+32</v>
      </c>
      <c r="J30" s="2">
        <f t="shared" si="5"/>
        <v>1.0000000000000004E-2</v>
      </c>
      <c r="K30" s="2">
        <f t="shared" si="11"/>
        <v>1.5149040679025416</v>
      </c>
      <c r="L30">
        <f t="shared" si="6"/>
        <v>255.44304947753773</v>
      </c>
      <c r="M30">
        <f t="shared" si="7"/>
        <v>1.5149370729332847</v>
      </c>
      <c r="N30">
        <f t="shared" si="12"/>
        <v>71.080544406411718</v>
      </c>
      <c r="O30">
        <f t="shared" si="13"/>
        <v>89.621791580455351</v>
      </c>
    </row>
    <row r="31" spans="1:15" x14ac:dyDescent="0.25">
      <c r="A31">
        <f>List3!A31</f>
        <v>28183.82931264424</v>
      </c>
      <c r="B31">
        <f t="shared" si="8"/>
        <v>177084222.23726362</v>
      </c>
      <c r="C31">
        <f t="shared" si="0"/>
        <v>177.08422223726362</v>
      </c>
      <c r="D31">
        <f t="shared" si="1"/>
        <v>2.6562633335589542E-3</v>
      </c>
      <c r="E31">
        <f t="shared" si="2"/>
        <v>1.7708422223726363</v>
      </c>
      <c r="F31">
        <f t="shared" si="3"/>
        <v>17.708422223726362</v>
      </c>
      <c r="G31">
        <f t="shared" si="9"/>
        <v>0.28817857540711167</v>
      </c>
      <c r="H31">
        <f t="shared" si="10"/>
        <v>90.894263028037656</v>
      </c>
      <c r="I31" s="1">
        <f t="shared" si="4"/>
        <v>3.1358821765376575E+32</v>
      </c>
      <c r="J31" s="2">
        <f t="shared" si="5"/>
        <v>1.0000000000000004E-2</v>
      </c>
      <c r="K31" s="2">
        <f t="shared" si="11"/>
        <v>1.7143719176009236</v>
      </c>
      <c r="L31">
        <f t="shared" si="6"/>
        <v>335.5536203187022</v>
      </c>
      <c r="M31">
        <f t="shared" si="7"/>
        <v>1.7144010825529328</v>
      </c>
      <c r="N31">
        <f t="shared" si="12"/>
        <v>70.04610497307435</v>
      </c>
      <c r="O31">
        <f t="shared" si="13"/>
        <v>89.665795215607616</v>
      </c>
    </row>
    <row r="32" spans="1:15" x14ac:dyDescent="0.25">
      <c r="A32">
        <f>List3!A32</f>
        <v>31622.776601683447</v>
      </c>
      <c r="B32">
        <f t="shared" si="8"/>
        <v>198691765.31591985</v>
      </c>
      <c r="C32">
        <f t="shared" si="0"/>
        <v>198.69176531591984</v>
      </c>
      <c r="D32">
        <f t="shared" si="1"/>
        <v>2.9803764797387976E-3</v>
      </c>
      <c r="E32">
        <f t="shared" si="2"/>
        <v>1.9869176531591985</v>
      </c>
      <c r="F32">
        <f t="shared" si="3"/>
        <v>19.869176531591986</v>
      </c>
      <c r="G32">
        <f t="shared" si="9"/>
        <v>0.17599339886520382</v>
      </c>
      <c r="H32">
        <f t="shared" si="10"/>
        <v>77.785588044153883</v>
      </c>
      <c r="I32" s="1">
        <f t="shared" si="4"/>
        <v>3.9478417604356576E+32</v>
      </c>
      <c r="J32" s="2">
        <f t="shared" si="5"/>
        <v>1.0000000000000002E-2</v>
      </c>
      <c r="K32" s="2">
        <f t="shared" si="11"/>
        <v>1.936588441054711</v>
      </c>
      <c r="L32">
        <f t="shared" si="6"/>
        <v>480.10971284716635</v>
      </c>
      <c r="M32">
        <f t="shared" si="7"/>
        <v>1.9366142594814062</v>
      </c>
      <c r="N32">
        <f t="shared" si="12"/>
        <v>67.011249765747749</v>
      </c>
      <c r="O32">
        <f t="shared" si="13"/>
        <v>89.70414328072151</v>
      </c>
    </row>
    <row r="33" spans="1:15" x14ac:dyDescent="0.25">
      <c r="A33">
        <f>List3!A33</f>
        <v>35481.338923357136</v>
      </c>
      <c r="B33">
        <f t="shared" si="8"/>
        <v>222935827.40229672</v>
      </c>
      <c r="C33">
        <f t="shared" si="0"/>
        <v>222.93582740229672</v>
      </c>
      <c r="D33">
        <f t="shared" si="1"/>
        <v>3.3440374110344506E-3</v>
      </c>
      <c r="E33">
        <f t="shared" si="2"/>
        <v>2.2293582740229674</v>
      </c>
      <c r="F33">
        <f t="shared" si="3"/>
        <v>22.293582740229674</v>
      </c>
      <c r="G33">
        <f t="shared" si="9"/>
        <v>7.6945161141357951E-2</v>
      </c>
      <c r="H33">
        <f t="shared" si="10"/>
        <v>53.09423010029041</v>
      </c>
      <c r="I33" s="1">
        <f t="shared" si="4"/>
        <v>4.9700383139546643E+32</v>
      </c>
      <c r="J33" s="2">
        <f t="shared" si="5"/>
        <v>1.0000000000000002E-2</v>
      </c>
      <c r="K33" s="2">
        <f t="shared" si="11"/>
        <v>2.1845023165193105</v>
      </c>
      <c r="L33">
        <f t="shared" si="6"/>
        <v>812.44844600341492</v>
      </c>
      <c r="M33">
        <f t="shared" si="7"/>
        <v>2.1845252049079757</v>
      </c>
      <c r="N33">
        <f t="shared" si="12"/>
        <v>58.137541744828432</v>
      </c>
      <c r="O33">
        <f t="shared" si="13"/>
        <v>89.737718843934928</v>
      </c>
    </row>
    <row r="34" spans="1:15" x14ac:dyDescent="0.25">
      <c r="A34">
        <f>List3!A34</f>
        <v>39810.717055349247</v>
      </c>
      <c r="B34">
        <f t="shared" si="8"/>
        <v>250138112.47045416</v>
      </c>
      <c r="C34">
        <f t="shared" si="0"/>
        <v>250.13811247045413</v>
      </c>
      <c r="D34">
        <f t="shared" si="1"/>
        <v>3.7520716870568125E-3</v>
      </c>
      <c r="E34">
        <f t="shared" si="2"/>
        <v>2.5013811247045417</v>
      </c>
      <c r="F34">
        <f t="shared" si="3"/>
        <v>25.013811247045417</v>
      </c>
      <c r="G34">
        <f t="shared" si="9"/>
        <v>1.9108795035784169E-2</v>
      </c>
      <c r="H34">
        <f t="shared" si="10"/>
        <v>11.288450446216384</v>
      </c>
      <c r="I34" s="1">
        <f t="shared" si="4"/>
        <v>6.2569075310281583E+32</v>
      </c>
      <c r="J34" s="2">
        <f t="shared" si="5"/>
        <v>1.0000000000000002E-2</v>
      </c>
      <c r="K34" s="2">
        <f t="shared" si="11"/>
        <v>2.4614032104985202</v>
      </c>
      <c r="L34">
        <f t="shared" si="6"/>
        <v>1825.1984898439812</v>
      </c>
      <c r="M34">
        <f t="shared" si="7"/>
        <v>2.4614235240308449</v>
      </c>
      <c r="N34">
        <f t="shared" si="12"/>
        <v>18.884496911360664</v>
      </c>
      <c r="O34">
        <f t="shared" si="13"/>
        <v>89.767224386334632</v>
      </c>
    </row>
    <row r="35" spans="1:15" x14ac:dyDescent="0.25">
      <c r="A35">
        <f>List3!A35</f>
        <v>44668.359215095756</v>
      </c>
      <c r="B35">
        <f t="shared" si="8"/>
        <v>280659578.31610954</v>
      </c>
      <c r="C35">
        <f t="shared" si="0"/>
        <v>280.6595783161095</v>
      </c>
      <c r="D35">
        <f t="shared" si="1"/>
        <v>4.2098936747416429E-3</v>
      </c>
      <c r="E35">
        <f t="shared" si="2"/>
        <v>2.8065957831610953</v>
      </c>
      <c r="F35">
        <f t="shared" si="3"/>
        <v>28.065957831610955</v>
      </c>
      <c r="G35">
        <f t="shared" si="9"/>
        <v>5.2259877196702345E-2</v>
      </c>
      <c r="H35">
        <f t="shared" si="10"/>
        <v>-55.537474047891941</v>
      </c>
      <c r="I35" s="1">
        <f t="shared" si="4"/>
        <v>7.8769798900576431E+32</v>
      </c>
      <c r="J35" s="2">
        <f t="shared" si="5"/>
        <v>1.0000000000000002E-2</v>
      </c>
      <c r="K35" s="2">
        <f t="shared" si="11"/>
        <v>2.7709654296203481</v>
      </c>
      <c r="L35">
        <f t="shared" si="6"/>
        <v>1236.1671389870307</v>
      </c>
      <c r="M35">
        <f t="shared" si="7"/>
        <v>2.7709834738141401</v>
      </c>
      <c r="N35">
        <f t="shared" si="12"/>
        <v>-59.281498357460997</v>
      </c>
      <c r="O35">
        <f t="shared" si="13"/>
        <v>89.79322899460864</v>
      </c>
    </row>
    <row r="36" spans="1:15" x14ac:dyDescent="0.25">
      <c r="A36">
        <f>List3!A36</f>
        <v>50118.723362726581</v>
      </c>
      <c r="B36">
        <f t="shared" si="8"/>
        <v>314905226.24728197</v>
      </c>
      <c r="C36">
        <f t="shared" si="0"/>
        <v>314.90522624728197</v>
      </c>
      <c r="D36">
        <f t="shared" si="1"/>
        <v>4.7235783937092293E-3</v>
      </c>
      <c r="E36">
        <f t="shared" si="2"/>
        <v>3.1490522624728197</v>
      </c>
      <c r="F36">
        <f t="shared" si="3"/>
        <v>31.4905226247282</v>
      </c>
      <c r="G36">
        <f t="shared" si="9"/>
        <v>0.26193426312231177</v>
      </c>
      <c r="H36">
        <f t="shared" si="10"/>
        <v>-158.65382627885336</v>
      </c>
      <c r="I36" s="1">
        <f t="shared" si="4"/>
        <v>9.9165301517851875E+32</v>
      </c>
      <c r="J36" s="2">
        <f t="shared" si="5"/>
        <v>1.0000000000000002E-2</v>
      </c>
      <c r="K36" s="2">
        <f t="shared" si="11"/>
        <v>3.1172966764535919</v>
      </c>
      <c r="L36">
        <f t="shared" si="6"/>
        <v>618.66472208192363</v>
      </c>
      <c r="M36">
        <f t="shared" si="7"/>
        <v>3.1173127159508089</v>
      </c>
      <c r="N36">
        <f t="shared" si="12"/>
        <v>-78.250014997195194</v>
      </c>
      <c r="O36">
        <f t="shared" si="13"/>
        <v>89.816201058405127</v>
      </c>
    </row>
    <row r="37" spans="1:15" x14ac:dyDescent="0.25">
      <c r="A37">
        <f>List3!A37</f>
        <v>56234.132519034152</v>
      </c>
      <c r="B37">
        <f t="shared" si="8"/>
        <v>353329475.20558518</v>
      </c>
      <c r="C37">
        <f t="shared" si="0"/>
        <v>353.32947520558514</v>
      </c>
      <c r="D37">
        <f t="shared" si="1"/>
        <v>5.2999421280837773E-3</v>
      </c>
      <c r="E37">
        <f t="shared" si="2"/>
        <v>3.533294752055852</v>
      </c>
      <c r="F37">
        <f t="shared" si="3"/>
        <v>35.33294752055852</v>
      </c>
      <c r="G37">
        <f t="shared" si="9"/>
        <v>0.79206507771724144</v>
      </c>
      <c r="H37">
        <f t="shared" si="10"/>
        <v>-314.09604260243736</v>
      </c>
      <c r="I37" s="1">
        <f t="shared" si="4"/>
        <v>1.2484171804905424E+33</v>
      </c>
      <c r="J37" s="2">
        <f t="shared" si="5"/>
        <v>0.01</v>
      </c>
      <c r="K37" s="2">
        <f t="shared" si="11"/>
        <v>3.5049925562252282</v>
      </c>
      <c r="L37">
        <f t="shared" si="6"/>
        <v>398.73596254518378</v>
      </c>
      <c r="M37">
        <f t="shared" si="7"/>
        <v>3.5050068215617296</v>
      </c>
      <c r="N37">
        <f t="shared" si="12"/>
        <v>-84.002313802745064</v>
      </c>
      <c r="O37">
        <f t="shared" si="13"/>
        <v>89.836531395911166</v>
      </c>
    </row>
    <row r="38" spans="1:15" x14ac:dyDescent="0.25">
      <c r="A38">
        <f>List3!A38</f>
        <v>63095.734448018447</v>
      </c>
      <c r="B38">
        <f t="shared" si="8"/>
        <v>396442191.62949437</v>
      </c>
      <c r="C38">
        <f t="shared" si="0"/>
        <v>396.44219162949435</v>
      </c>
      <c r="D38">
        <f t="shared" si="1"/>
        <v>5.9466328744424155E-3</v>
      </c>
      <c r="E38">
        <f t="shared" si="2"/>
        <v>3.9644219162949437</v>
      </c>
      <c r="F38">
        <f t="shared" si="3"/>
        <v>39.64421916294944</v>
      </c>
      <c r="G38">
        <f t="shared" si="9"/>
        <v>1.8813055502997005</v>
      </c>
      <c r="H38">
        <f t="shared" si="10"/>
        <v>-544.64463978925835</v>
      </c>
      <c r="I38" s="1">
        <f t="shared" si="4"/>
        <v>1.5716641130399676E+33</v>
      </c>
      <c r="J38" s="2">
        <f t="shared" si="5"/>
        <v>0.01</v>
      </c>
      <c r="K38" s="2">
        <f t="shared" si="11"/>
        <v>3.9391975577096554</v>
      </c>
      <c r="L38">
        <f t="shared" si="6"/>
        <v>290.03447009082453</v>
      </c>
      <c r="M38">
        <f t="shared" si="7"/>
        <v>3.9392102506296505</v>
      </c>
      <c r="N38">
        <f t="shared" si="12"/>
        <v>-86.532689541903878</v>
      </c>
      <c r="O38">
        <f t="shared" si="13"/>
        <v>89.854549929028352</v>
      </c>
    </row>
    <row r="39" spans="1:15" x14ac:dyDescent="0.25">
      <c r="A39">
        <f>List3!A39</f>
        <v>70794.578438412776</v>
      </c>
      <c r="B39">
        <f t="shared" si="8"/>
        <v>444815455.07220793</v>
      </c>
      <c r="C39">
        <f t="shared" si="0"/>
        <v>444.8154550722079</v>
      </c>
      <c r="D39">
        <f t="shared" si="1"/>
        <v>6.6722318260831193E-3</v>
      </c>
      <c r="E39">
        <f t="shared" si="2"/>
        <v>4.4481545507220792</v>
      </c>
      <c r="F39">
        <f t="shared" si="3"/>
        <v>44.481545507220794</v>
      </c>
      <c r="G39">
        <f t="shared" si="9"/>
        <v>3.9211578343724991</v>
      </c>
      <c r="H39">
        <f t="shared" si="10"/>
        <v>-882.62365936047854</v>
      </c>
      <c r="I39" s="1">
        <f t="shared" si="4"/>
        <v>1.9786078907109545E+33</v>
      </c>
      <c r="J39" s="2">
        <f t="shared" si="5"/>
        <v>0.01</v>
      </c>
      <c r="K39" s="2">
        <f t="shared" si="11"/>
        <v>4.4256733174691192</v>
      </c>
      <c r="L39">
        <f t="shared" si="6"/>
        <v>225.24988586193342</v>
      </c>
      <c r="M39">
        <f t="shared" si="7"/>
        <v>4.4256846151706428</v>
      </c>
      <c r="N39">
        <f t="shared" si="12"/>
        <v>-87.858792465701981</v>
      </c>
      <c r="O39">
        <f t="shared" si="13"/>
        <v>89.870537931982739</v>
      </c>
    </row>
    <row r="40" spans="1:15" x14ac:dyDescent="0.25">
      <c r="A40">
        <f>List3!A40</f>
        <v>79432.823472426971</v>
      </c>
      <c r="B40">
        <f t="shared" si="8"/>
        <v>499091149.34974289</v>
      </c>
      <c r="C40">
        <f t="shared" si="0"/>
        <v>499.09114934974286</v>
      </c>
      <c r="D40">
        <f t="shared" si="1"/>
        <v>7.4863672402461431E-3</v>
      </c>
      <c r="E40">
        <f t="shared" si="2"/>
        <v>4.9909114934974292</v>
      </c>
      <c r="F40">
        <f t="shared" si="3"/>
        <v>49.909114934974291</v>
      </c>
      <c r="G40">
        <f t="shared" si="9"/>
        <v>7.5488072428686532</v>
      </c>
      <c r="H40">
        <f t="shared" si="10"/>
        <v>-1373.855508712554</v>
      </c>
      <c r="I40" s="1">
        <f t="shared" si="4"/>
        <v>2.4909197535924738E+33</v>
      </c>
      <c r="J40" s="2">
        <f t="shared" si="5"/>
        <v>0.01</v>
      </c>
      <c r="K40" s="2">
        <f t="shared" si="11"/>
        <v>4.9708750732703244</v>
      </c>
      <c r="L40">
        <f t="shared" si="6"/>
        <v>182.04886377894178</v>
      </c>
      <c r="M40">
        <f t="shared" si="7"/>
        <v>4.9708851318512934</v>
      </c>
      <c r="N40">
        <f t="shared" si="12"/>
        <v>-88.624020352487719</v>
      </c>
      <c r="O40">
        <f t="shared" si="13"/>
        <v>89.884737191386762</v>
      </c>
    </row>
    <row r="41" spans="1:15" x14ac:dyDescent="0.25">
      <c r="A41">
        <f>List3!A41</f>
        <v>89125.093813373183</v>
      </c>
      <c r="B41">
        <f t="shared" si="8"/>
        <v>559989479.94918871</v>
      </c>
      <c r="C41">
        <f t="shared" si="0"/>
        <v>559.98947994918865</v>
      </c>
      <c r="D41">
        <f t="shared" si="1"/>
        <v>8.3998421992378305E-3</v>
      </c>
      <c r="E41">
        <f t="shared" si="2"/>
        <v>5.5998947994918868</v>
      </c>
      <c r="F41">
        <f t="shared" si="3"/>
        <v>55.998947994918879</v>
      </c>
      <c r="G41">
        <f t="shared" si="9"/>
        <v>13.795143729952061</v>
      </c>
      <c r="H41">
        <f t="shared" si="10"/>
        <v>-2083.2494920376357</v>
      </c>
      <c r="I41" s="1">
        <f t="shared" si="4"/>
        <v>3.1358821765376295E+33</v>
      </c>
      <c r="J41" s="2">
        <f t="shared" si="5"/>
        <v>0.01</v>
      </c>
      <c r="K41" s="2">
        <f t="shared" si="11"/>
        <v>5.582037321167638</v>
      </c>
      <c r="L41">
        <f t="shared" si="6"/>
        <v>151.03219560071449</v>
      </c>
      <c r="M41">
        <f t="shared" si="7"/>
        <v>5.5820462784635154</v>
      </c>
      <c r="N41">
        <f t="shared" si="12"/>
        <v>-89.092474229282914</v>
      </c>
      <c r="O41">
        <f t="shared" si="13"/>
        <v>89.897356977528219</v>
      </c>
    </row>
    <row r="42" spans="1:15" x14ac:dyDescent="0.25">
      <c r="A42">
        <f>List3!A42</f>
        <v>100000</v>
      </c>
      <c r="B42">
        <f t="shared" si="8"/>
        <v>628318530.71795857</v>
      </c>
      <c r="C42">
        <f t="shared" si="0"/>
        <v>628.31853071795854</v>
      </c>
      <c r="D42">
        <f t="shared" si="1"/>
        <v>9.4247779607693778E-3</v>
      </c>
      <c r="E42">
        <f t="shared" si="2"/>
        <v>6.2831853071795862</v>
      </c>
      <c r="F42">
        <f t="shared" si="3"/>
        <v>62.831853071795862</v>
      </c>
      <c r="G42">
        <f t="shared" si="9"/>
        <v>24.320479483668702</v>
      </c>
      <c r="H42">
        <f t="shared" si="10"/>
        <v>-3102.6982541172961</v>
      </c>
      <c r="I42" s="1">
        <f t="shared" si="4"/>
        <v>3.9478417604357433E+33</v>
      </c>
      <c r="J42" s="2">
        <f t="shared" si="5"/>
        <v>0.01</v>
      </c>
      <c r="K42" s="2">
        <f t="shared" si="11"/>
        <v>6.2672698128703965</v>
      </c>
      <c r="L42">
        <f t="shared" si="6"/>
        <v>127.58275360689461</v>
      </c>
      <c r="M42">
        <f t="shared" si="7"/>
        <v>6.267277790820871</v>
      </c>
      <c r="N42">
        <f t="shared" si="12"/>
        <v>-89.390630580839158</v>
      </c>
      <c r="O42">
        <f t="shared" si="13"/>
        <v>89.90857944112733</v>
      </c>
    </row>
    <row r="44" spans="1:15" x14ac:dyDescent="0.25">
      <c r="D44" t="s">
        <v>12</v>
      </c>
      <c r="E44" t="s">
        <v>5</v>
      </c>
      <c r="F44" t="s">
        <v>1</v>
      </c>
      <c r="G44" t="s">
        <v>6</v>
      </c>
    </row>
    <row r="45" spans="1:15" x14ac:dyDescent="0.25">
      <c r="D45">
        <f>List2!D45</f>
        <v>0.01</v>
      </c>
      <c r="E45">
        <f>List3!E45</f>
        <v>1E-8</v>
      </c>
      <c r="F45">
        <f>100*List3!F45</f>
        <v>1.0000000000000001E-7</v>
      </c>
      <c r="G45">
        <f>List3!G45</f>
        <v>1000000000000000</v>
      </c>
    </row>
    <row r="46" spans="1:15" x14ac:dyDescent="0.25">
      <c r="D46" t="s">
        <v>0</v>
      </c>
      <c r="E46" t="s">
        <v>5</v>
      </c>
      <c r="F46" t="s">
        <v>13</v>
      </c>
    </row>
    <row r="47" spans="1:15" x14ac:dyDescent="0.25">
      <c r="D47">
        <f>List3!D47/100</f>
        <v>33</v>
      </c>
      <c r="E47">
        <f>List3!E47</f>
        <v>9.9999999999999995E-7</v>
      </c>
      <c r="F47">
        <f>List3!F47</f>
        <v>1.5E-11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" zoomScaleNormal="100" workbookViewId="0">
      <selection activeCell="A2" sqref="A2:A42"/>
    </sheetView>
  </sheetViews>
  <sheetFormatPr defaultRowHeight="15" x14ac:dyDescent="0.25"/>
  <cols>
    <col min="4" max="4" width="12" bestFit="1" customWidth="1"/>
    <col min="5" max="5" width="11" bestFit="1" customWidth="1"/>
    <col min="6" max="6" width="12" bestFit="1" customWidth="1"/>
    <col min="7" max="7" width="18.7109375" bestFit="1" customWidth="1"/>
    <col min="8" max="8" width="17.85546875" bestFit="1" customWidth="1"/>
    <col min="9" max="10" width="18.85546875" bestFit="1" customWidth="1"/>
    <col min="11" max="11" width="24" bestFit="1" customWidth="1"/>
    <col min="19" max="19" width="11.85546875" bestFit="1" customWidth="1"/>
  </cols>
  <sheetData>
    <row r="1" spans="1:15" x14ac:dyDescent="0.25">
      <c r="A1" t="s">
        <v>17</v>
      </c>
      <c r="B1" t="s">
        <v>16</v>
      </c>
      <c r="C1" t="s">
        <v>15</v>
      </c>
      <c r="D1" t="s">
        <v>14</v>
      </c>
      <c r="E1" t="s">
        <v>15</v>
      </c>
      <c r="F1" t="s">
        <v>2</v>
      </c>
      <c r="G1" t="s">
        <v>7</v>
      </c>
      <c r="H1" t="s">
        <v>8</v>
      </c>
      <c r="I1" s="1" t="s">
        <v>10</v>
      </c>
      <c r="J1" s="2" t="s">
        <v>9</v>
      </c>
      <c r="K1" s="2" t="s">
        <v>11</v>
      </c>
      <c r="L1" t="s">
        <v>3</v>
      </c>
      <c r="M1" t="s">
        <v>4</v>
      </c>
      <c r="N1" t="s">
        <v>18</v>
      </c>
      <c r="O1" t="s">
        <v>19</v>
      </c>
    </row>
    <row r="2" spans="1:15" x14ac:dyDescent="0.25">
      <c r="A2">
        <f>List3!A2</f>
        <v>1000</v>
      </c>
      <c r="B2">
        <f>2*PI()*A2*1000</f>
        <v>6283185.307179586</v>
      </c>
      <c r="C2">
        <f t="shared" ref="C2:C42" si="0">B2*$E$47</f>
        <v>6.2831853071795853</v>
      </c>
      <c r="D2">
        <f t="shared" ref="D2:D42" si="1">B2*$F$47</f>
        <v>9.4247779607693785E-5</v>
      </c>
      <c r="E2">
        <f t="shared" ref="E2:E42" si="2">B2*$E$45</f>
        <v>6.2831853071795868E-2</v>
      </c>
      <c r="F2">
        <f t="shared" ref="F2:F42" si="3">B2*$F$45</f>
        <v>6.2831853071795868E-2</v>
      </c>
      <c r="G2">
        <f>(1-C2*D2)^2+D2^2*$D$47^2</f>
        <v>0.99978331807194776</v>
      </c>
      <c r="H2">
        <f>B2*((1-C2*D2)*$E$47-$D$47^2*$F$47)</f>
        <v>-3.9841186452999029</v>
      </c>
      <c r="I2" s="1">
        <f t="shared" ref="I2:I42" si="4">(1+F2^2*$G$45^2)</f>
        <v>3.9478417604357435E+27</v>
      </c>
      <c r="J2" s="2">
        <f t="shared" ref="J2:J42" si="5">$D$45+$G$45/I2</f>
        <v>1.0000000000253303E-2</v>
      </c>
      <c r="K2" s="2">
        <f>E2-F2*$G$45^2/I2</f>
        <v>-15.85266245611774</v>
      </c>
      <c r="L2">
        <f t="shared" ref="L2:L42" si="6">SQRT($D$47^2 +H2^2)/G2</f>
        <v>330.09557517446547</v>
      </c>
      <c r="M2">
        <f t="shared" ref="M2:M42" si="7">SQRT(J2^2+K2^2)</f>
        <v>15.852665610161747</v>
      </c>
      <c r="N2">
        <f>ATAN(H2/$D$47)*180/PI()</f>
        <v>-0.69170331344125147</v>
      </c>
      <c r="O2">
        <f>ATAN(K2/J2)*180/PI()</f>
        <v>-89.963857319189486</v>
      </c>
    </row>
    <row r="3" spans="1:15" x14ac:dyDescent="0.25">
      <c r="A3">
        <f>List3!A3</f>
        <v>1122.0184543019636</v>
      </c>
      <c r="B3">
        <f t="shared" ref="B3:B42" si="8">2*PI()*A3*1000</f>
        <v>7049849.8664544476</v>
      </c>
      <c r="C3">
        <f t="shared" si="0"/>
        <v>7.0498498664544469</v>
      </c>
      <c r="D3">
        <f t="shared" si="1"/>
        <v>1.0574774799681671E-4</v>
      </c>
      <c r="E3">
        <f t="shared" si="2"/>
        <v>7.0498498664544482E-2</v>
      </c>
      <c r="F3">
        <f t="shared" si="3"/>
        <v>7.0498498664544482E-2</v>
      </c>
      <c r="G3">
        <f t="shared" ref="G3:G42" si="9">(1-C3*D3)^2+D3^2*$D$47^2</f>
        <v>0.99972732792250929</v>
      </c>
      <c r="H3">
        <f t="shared" ref="H3:H42" si="10">B3*((1-C3*D3)*$E$47-$D$47^2*$F$47)</f>
        <v>-4.4713355939904789</v>
      </c>
      <c r="I3" s="1">
        <f t="shared" si="4"/>
        <v>4.9700383139547803E+27</v>
      </c>
      <c r="J3" s="2">
        <f t="shared" si="5"/>
        <v>1.0000000000201206E-2</v>
      </c>
      <c r="K3" s="2">
        <f t="shared" ref="K3:K42" si="11">E3-F3*$G$45^2/I3</f>
        <v>-14.114200735262912</v>
      </c>
      <c r="L3">
        <f t="shared" si="6"/>
        <v>330.12030538413012</v>
      </c>
      <c r="M3">
        <f t="shared" si="7"/>
        <v>14.114204277793919</v>
      </c>
      <c r="N3">
        <f t="shared" ref="N3:N42" si="12">ATAN(H3/$D$47)*180/PI()</f>
        <v>-0.77628176437140861</v>
      </c>
      <c r="O3">
        <f t="shared" ref="O3:O42" si="13">ATAN(K3/J3)*180/PI()</f>
        <v>-89.959405586613229</v>
      </c>
    </row>
    <row r="4" spans="1:15" x14ac:dyDescent="0.25">
      <c r="A4">
        <f>List3!A4</f>
        <v>1258.9254117941668</v>
      </c>
      <c r="B4">
        <f t="shared" si="8"/>
        <v>7910061.6502201194</v>
      </c>
      <c r="C4">
        <f t="shared" si="0"/>
        <v>7.9100616502201193</v>
      </c>
      <c r="D4">
        <f t="shared" si="1"/>
        <v>1.1865092475330179E-4</v>
      </c>
      <c r="E4">
        <f t="shared" si="2"/>
        <v>7.9100616502201196E-2</v>
      </c>
      <c r="F4">
        <f t="shared" si="3"/>
        <v>7.9100616502201196E-2</v>
      </c>
      <c r="G4">
        <f t="shared" si="9"/>
        <v>0.9996569073585484</v>
      </c>
      <c r="H4">
        <f t="shared" si="10"/>
        <v>-5.0184479340609682</v>
      </c>
      <c r="I4" s="1">
        <f t="shared" si="4"/>
        <v>6.256907531028305E+27</v>
      </c>
      <c r="J4" s="2">
        <f t="shared" si="5"/>
        <v>1.0000000000159824E-2</v>
      </c>
      <c r="K4" s="2">
        <f t="shared" si="11"/>
        <v>-12.563025882880673</v>
      </c>
      <c r="L4">
        <f t="shared" si="6"/>
        <v>330.1514291376289</v>
      </c>
      <c r="M4">
        <f t="shared" si="7"/>
        <v>12.56302986281294</v>
      </c>
      <c r="N4">
        <f t="shared" si="12"/>
        <v>-0.87125370814226655</v>
      </c>
      <c r="O4">
        <f t="shared" si="13"/>
        <v>-89.954393338080038</v>
      </c>
    </row>
    <row r="5" spans="1:15" x14ac:dyDescent="0.25">
      <c r="A5">
        <f>List3!A5</f>
        <v>1412.5375446227531</v>
      </c>
      <c r="B5">
        <f t="shared" si="8"/>
        <v>8875235.1462132111</v>
      </c>
      <c r="C5">
        <f t="shared" si="0"/>
        <v>8.8752351462132104</v>
      </c>
      <c r="D5">
        <f t="shared" si="1"/>
        <v>1.3312852719319816E-4</v>
      </c>
      <c r="E5">
        <f t="shared" si="2"/>
        <v>8.8752351462132117E-2</v>
      </c>
      <c r="F5">
        <f t="shared" si="3"/>
        <v>8.8752351462132117E-2</v>
      </c>
      <c r="G5">
        <f t="shared" si="9"/>
        <v>0.99956835908381825</v>
      </c>
      <c r="H5">
        <f t="shared" si="10"/>
        <v>-5.6329479724410074</v>
      </c>
      <c r="I5" s="1">
        <f t="shared" si="4"/>
        <v>7.8769798900578254E+27</v>
      </c>
      <c r="J5" s="2">
        <f t="shared" si="5"/>
        <v>1.0000000000126952E-2</v>
      </c>
      <c r="K5" s="2">
        <f t="shared" si="11"/>
        <v>-11.178554751118346</v>
      </c>
      <c r="L5">
        <f t="shared" si="6"/>
        <v>330.19059618342612</v>
      </c>
      <c r="M5">
        <f t="shared" si="7"/>
        <v>11.178559223967575</v>
      </c>
      <c r="N5">
        <f t="shared" si="12"/>
        <v>-0.97791758975245258</v>
      </c>
      <c r="O5">
        <f t="shared" si="13"/>
        <v>-89.948744926776598</v>
      </c>
    </row>
    <row r="6" spans="1:15" x14ac:dyDescent="0.25">
      <c r="A6">
        <f>List3!A6</f>
        <v>1584.8931924611115</v>
      </c>
      <c r="B6">
        <f t="shared" si="8"/>
        <v>9958177.6203206051</v>
      </c>
      <c r="C6">
        <f t="shared" si="0"/>
        <v>9.9581776203206047</v>
      </c>
      <c r="D6">
        <f t="shared" si="1"/>
        <v>1.4937266430480907E-4</v>
      </c>
      <c r="E6">
        <f t="shared" si="2"/>
        <v>9.958177620320606E-2</v>
      </c>
      <c r="F6">
        <f t="shared" si="3"/>
        <v>9.958177620320606E-2</v>
      </c>
      <c r="G6">
        <f t="shared" si="9"/>
        <v>0.9994570513502361</v>
      </c>
      <c r="H6">
        <f t="shared" si="10"/>
        <v>-6.323318107767415</v>
      </c>
      <c r="I6" s="1">
        <f t="shared" si="4"/>
        <v>9.9165301517854185E+27</v>
      </c>
      <c r="J6" s="2">
        <f t="shared" si="5"/>
        <v>1.0000000000100841E-2</v>
      </c>
      <c r="K6" s="2">
        <f t="shared" si="11"/>
        <v>-9.9424162492126591</v>
      </c>
      <c r="L6">
        <f t="shared" si="6"/>
        <v>330.23988008842304</v>
      </c>
      <c r="M6">
        <f t="shared" si="7"/>
        <v>9.9424212781700181</v>
      </c>
      <c r="N6">
        <f t="shared" si="12"/>
        <v>-1.0977427531588189</v>
      </c>
      <c r="O6">
        <f t="shared" si="13"/>
        <v>-89.94237239846224</v>
      </c>
    </row>
    <row r="7" spans="1:15" x14ac:dyDescent="0.25">
      <c r="A7">
        <f>List3!A7</f>
        <v>1778.2794100389197</v>
      </c>
      <c r="B7">
        <f t="shared" si="8"/>
        <v>11173259.061216522</v>
      </c>
      <c r="C7">
        <f t="shared" si="0"/>
        <v>11.173259061216521</v>
      </c>
      <c r="D7">
        <f t="shared" si="1"/>
        <v>1.6759888591824784E-4</v>
      </c>
      <c r="E7">
        <f t="shared" si="2"/>
        <v>0.11173259061216523</v>
      </c>
      <c r="F7">
        <f t="shared" si="3"/>
        <v>0.11173259061216523</v>
      </c>
      <c r="G7">
        <f t="shared" si="9"/>
        <v>0.99931718938230252</v>
      </c>
      <c r="H7">
        <f t="shared" si="10"/>
        <v>-7.0991829481418085</v>
      </c>
      <c r="I7" s="1">
        <f t="shared" si="4"/>
        <v>1.2484171804905714E+28</v>
      </c>
      <c r="J7" s="2">
        <f t="shared" si="5"/>
        <v>1.0000000000080101E-2</v>
      </c>
      <c r="K7" s="2">
        <f t="shared" si="11"/>
        <v>-8.8382075702769516</v>
      </c>
      <c r="L7">
        <f t="shared" si="6"/>
        <v>330.30188601185336</v>
      </c>
      <c r="M7">
        <f t="shared" si="7"/>
        <v>8.8382132275308241</v>
      </c>
      <c r="N7">
        <f t="shared" si="12"/>
        <v>-1.2323954258283094</v>
      </c>
      <c r="O7">
        <f t="shared" si="13"/>
        <v>-89.935172652816419</v>
      </c>
    </row>
    <row r="8" spans="1:15" x14ac:dyDescent="0.25">
      <c r="A8">
        <f>List3!A8</f>
        <v>1995.262314968877</v>
      </c>
      <c r="B8">
        <f t="shared" si="8"/>
        <v>12536602.861381575</v>
      </c>
      <c r="C8">
        <f t="shared" si="0"/>
        <v>12.536602861381574</v>
      </c>
      <c r="D8">
        <f t="shared" si="1"/>
        <v>1.8804904292072362E-4</v>
      </c>
      <c r="E8">
        <f t="shared" si="2"/>
        <v>0.12536602861381577</v>
      </c>
      <c r="F8">
        <f t="shared" si="3"/>
        <v>0.12536602861381577</v>
      </c>
      <c r="G8">
        <f t="shared" si="9"/>
        <v>0.99914153544204565</v>
      </c>
      <c r="H8">
        <f t="shared" si="10"/>
        <v>-7.97149290591023</v>
      </c>
      <c r="I8" s="1">
        <f t="shared" si="4"/>
        <v>1.5716641130400073E+28</v>
      </c>
      <c r="J8" s="2">
        <f t="shared" si="5"/>
        <v>1.0000000000063626E-2</v>
      </c>
      <c r="K8" s="2">
        <f t="shared" si="11"/>
        <v>-7.8512765360194923</v>
      </c>
      <c r="L8">
        <f t="shared" si="6"/>
        <v>330.37988522825611</v>
      </c>
      <c r="M8">
        <f t="shared" si="7"/>
        <v>7.8512829044080581</v>
      </c>
      <c r="N8">
        <f t="shared" si="12"/>
        <v>-1.3837699827330032</v>
      </c>
      <c r="O8">
        <f t="shared" si="13"/>
        <v>-89.927023652436901</v>
      </c>
    </row>
    <row r="9" spans="1:15" x14ac:dyDescent="0.25">
      <c r="A9">
        <f>List3!A9</f>
        <v>2238.7211385683354</v>
      </c>
      <c r="B9">
        <f t="shared" si="8"/>
        <v>14066299.76472492</v>
      </c>
      <c r="C9">
        <f t="shared" si="0"/>
        <v>14.066299764724919</v>
      </c>
      <c r="D9">
        <f t="shared" si="1"/>
        <v>2.1099449647087379E-4</v>
      </c>
      <c r="E9">
        <f t="shared" si="2"/>
        <v>0.14066299764724921</v>
      </c>
      <c r="F9">
        <f t="shared" si="3"/>
        <v>0.14066299764724921</v>
      </c>
      <c r="G9">
        <f t="shared" si="9"/>
        <v>0.99892106881274834</v>
      </c>
      <c r="H9">
        <f t="shared" si="10"/>
        <v>-8.9527484385146199</v>
      </c>
      <c r="I9" s="1">
        <f t="shared" si="4"/>
        <v>1.9786078907110038E+28</v>
      </c>
      <c r="J9" s="2">
        <f t="shared" si="5"/>
        <v>1.0000000000050541E-2</v>
      </c>
      <c r="K9" s="2">
        <f t="shared" si="11"/>
        <v>-6.9685271712397556</v>
      </c>
      <c r="L9">
        <f t="shared" si="6"/>
        <v>330.47798264137566</v>
      </c>
      <c r="M9">
        <f t="shared" si="7"/>
        <v>6.9685343463533824</v>
      </c>
      <c r="N9">
        <f t="shared" si="12"/>
        <v>-1.5540269975152337</v>
      </c>
      <c r="O9">
        <f t="shared" si="13"/>
        <v>-89.917779268451014</v>
      </c>
    </row>
    <row r="10" spans="1:15" x14ac:dyDescent="0.25">
      <c r="A10">
        <f>List3!A10</f>
        <v>2511.8864315095743</v>
      </c>
      <c r="B10">
        <f t="shared" si="8"/>
        <v>15782647.919764718</v>
      </c>
      <c r="C10">
        <f t="shared" si="0"/>
        <v>15.782647919764717</v>
      </c>
      <c r="D10">
        <f t="shared" si="1"/>
        <v>2.3673971879647077E-4</v>
      </c>
      <c r="E10">
        <f t="shared" si="2"/>
        <v>0.1578264791976472</v>
      </c>
      <c r="F10">
        <f t="shared" si="3"/>
        <v>0.1578264791976472</v>
      </c>
      <c r="G10">
        <f t="shared" si="9"/>
        <v>0.998644577398205</v>
      </c>
      <c r="H10">
        <f t="shared" si="10"/>
        <v>-10.057277421371955</v>
      </c>
      <c r="I10" s="1">
        <f t="shared" si="4"/>
        <v>2.4909197535925366E+28</v>
      </c>
      <c r="J10" s="2">
        <f t="shared" si="5"/>
        <v>1.0000000000040145E-2</v>
      </c>
      <c r="K10" s="2">
        <f t="shared" si="11"/>
        <v>-6.1782459281940998</v>
      </c>
      <c r="L10">
        <f t="shared" si="6"/>
        <v>330.60132473908499</v>
      </c>
      <c r="M10">
        <f t="shared" si="7"/>
        <v>6.1782540211007007</v>
      </c>
      <c r="N10">
        <f t="shared" si="12"/>
        <v>-1.7456401236559904</v>
      </c>
      <c r="O10">
        <f t="shared" si="13"/>
        <v>-89.907262141804267</v>
      </c>
    </row>
    <row r="11" spans="1:15" x14ac:dyDescent="0.25">
      <c r="A11">
        <f>List3!A11</f>
        <v>2818.3829312644461</v>
      </c>
      <c r="B11">
        <f t="shared" si="8"/>
        <v>17708422.223726504</v>
      </c>
      <c r="C11">
        <f t="shared" si="0"/>
        <v>17.708422223726501</v>
      </c>
      <c r="D11">
        <f t="shared" si="1"/>
        <v>2.6562633335589755E-4</v>
      </c>
      <c r="E11">
        <f t="shared" si="2"/>
        <v>0.17708422223726503</v>
      </c>
      <c r="F11">
        <f t="shared" si="3"/>
        <v>0.17708422223726503</v>
      </c>
      <c r="G11">
        <f t="shared" si="9"/>
        <v>0.99829817472675497</v>
      </c>
      <c r="H11">
        <f t="shared" si="10"/>
        <v>-11.301582767169721</v>
      </c>
      <c r="I11" s="1">
        <f t="shared" si="4"/>
        <v>3.1358821765377069E+28</v>
      </c>
      <c r="J11" s="2">
        <f t="shared" si="5"/>
        <v>1.000000000003189E-2</v>
      </c>
      <c r="K11" s="2">
        <f t="shared" si="11"/>
        <v>-5.4699462549339728</v>
      </c>
      <c r="L11">
        <f t="shared" si="6"/>
        <v>330.75635671424988</v>
      </c>
      <c r="M11">
        <f t="shared" si="7"/>
        <v>5.4699553957839724</v>
      </c>
      <c r="N11">
        <f t="shared" si="12"/>
        <v>-1.961454589647065</v>
      </c>
      <c r="O11">
        <f t="shared" si="13"/>
        <v>-89.895253603945051</v>
      </c>
    </row>
    <row r="12" spans="1:15" x14ac:dyDescent="0.25">
      <c r="A12">
        <f>List3!A12</f>
        <v>3162.277660168369</v>
      </c>
      <c r="B12">
        <f t="shared" si="8"/>
        <v>19869176.531592138</v>
      </c>
      <c r="C12">
        <f t="shared" si="0"/>
        <v>19.869176531592139</v>
      </c>
      <c r="D12">
        <f t="shared" si="1"/>
        <v>2.9803764797388209E-4</v>
      </c>
      <c r="E12">
        <f t="shared" si="2"/>
        <v>0.19869176531592139</v>
      </c>
      <c r="F12">
        <f t="shared" si="3"/>
        <v>0.19869176531592139</v>
      </c>
      <c r="G12">
        <f t="shared" si="9"/>
        <v>0.99786474126497271</v>
      </c>
      <c r="H12">
        <f t="shared" si="10"/>
        <v>-12.704783880048952</v>
      </c>
      <c r="I12" s="1">
        <f t="shared" si="4"/>
        <v>3.9478417604357183E+28</v>
      </c>
      <c r="J12" s="2">
        <f t="shared" si="5"/>
        <v>1.0000000000025331E-2</v>
      </c>
      <c r="K12" s="2">
        <f t="shared" si="11"/>
        <v>-4.8342294451327987</v>
      </c>
      <c r="L12">
        <f t="shared" si="6"/>
        <v>330.9511386835249</v>
      </c>
      <c r="M12">
        <f t="shared" si="7"/>
        <v>4.8342397880317201</v>
      </c>
      <c r="N12">
        <f t="shared" si="12"/>
        <v>-2.2047611192873648</v>
      </c>
      <c r="O12">
        <f t="shared" si="13"/>
        <v>-89.881479151041034</v>
      </c>
    </row>
    <row r="13" spans="1:15" x14ac:dyDescent="0.25">
      <c r="A13">
        <f>List3!A13</f>
        <v>3548.1338923357416</v>
      </c>
      <c r="B13">
        <f t="shared" si="8"/>
        <v>22293582.740229849</v>
      </c>
      <c r="C13">
        <f t="shared" si="0"/>
        <v>22.293582740229848</v>
      </c>
      <c r="D13">
        <f t="shared" si="1"/>
        <v>3.3440374110344775E-4</v>
      </c>
      <c r="E13">
        <f t="shared" si="2"/>
        <v>0.2229358274022985</v>
      </c>
      <c r="F13">
        <f t="shared" si="3"/>
        <v>0.2229358274022985</v>
      </c>
      <c r="G13">
        <f t="shared" si="9"/>
        <v>0.99732329931879826</v>
      </c>
      <c r="H13">
        <f t="shared" si="10"/>
        <v>-14.289184606497003</v>
      </c>
      <c r="I13" s="1">
        <f t="shared" si="4"/>
        <v>4.9700383139547429E+28</v>
      </c>
      <c r="J13" s="2">
        <f t="shared" si="5"/>
        <v>1.0000000000020121E-2</v>
      </c>
      <c r="K13" s="2">
        <f t="shared" si="11"/>
        <v>-4.2626599229633513</v>
      </c>
      <c r="L13">
        <f t="shared" si="6"/>
        <v>331.19573181023412</v>
      </c>
      <c r="M13">
        <f t="shared" si="7"/>
        <v>4.2626716527124069</v>
      </c>
      <c r="N13">
        <f t="shared" si="12"/>
        <v>-2.4793905107582943</v>
      </c>
      <c r="O13">
        <f t="shared" si="13"/>
        <v>-89.865587038515883</v>
      </c>
    </row>
    <row r="14" spans="1:15" x14ac:dyDescent="0.25">
      <c r="A14">
        <f>List3!A14</f>
        <v>3981.071705534956</v>
      </c>
      <c r="B14">
        <f t="shared" si="8"/>
        <v>25013811.24704561</v>
      </c>
      <c r="C14">
        <f t="shared" si="0"/>
        <v>25.013811247045609</v>
      </c>
      <c r="D14">
        <f t="shared" si="1"/>
        <v>3.7520716870568415E-4</v>
      </c>
      <c r="E14">
        <f t="shared" si="2"/>
        <v>0.25013811247045609</v>
      </c>
      <c r="F14">
        <f t="shared" si="3"/>
        <v>0.25013811247045609</v>
      </c>
      <c r="G14">
        <f t="shared" si="9"/>
        <v>0.996648350091484</v>
      </c>
      <c r="H14">
        <f t="shared" si="10"/>
        <v>-16.081013080960428</v>
      </c>
      <c r="I14" s="1">
        <f t="shared" si="4"/>
        <v>6.2569075310282538E+28</v>
      </c>
      <c r="J14" s="2">
        <f t="shared" si="5"/>
        <v>1.0000000000015982E-2</v>
      </c>
      <c r="K14" s="2">
        <f t="shared" si="11"/>
        <v>-3.7476533081316736</v>
      </c>
      <c r="L14">
        <f t="shared" si="6"/>
        <v>331.50266518568418</v>
      </c>
      <c r="M14">
        <f t="shared" si="7"/>
        <v>3.7476666497902769</v>
      </c>
      <c r="N14">
        <f t="shared" si="12"/>
        <v>-2.7898360745315998</v>
      </c>
      <c r="O14">
        <f t="shared" si="13"/>
        <v>-89.847115944777826</v>
      </c>
    </row>
    <row r="15" spans="1:15" x14ac:dyDescent="0.25">
      <c r="A15">
        <f>List3!A15</f>
        <v>4466.8359215096107</v>
      </c>
      <c r="B15">
        <f t="shared" si="8"/>
        <v>28065957.831611171</v>
      </c>
      <c r="C15">
        <f t="shared" si="0"/>
        <v>28.065957831611168</v>
      </c>
      <c r="D15">
        <f t="shared" si="1"/>
        <v>4.2098936747416755E-4</v>
      </c>
      <c r="E15">
        <f t="shared" si="2"/>
        <v>0.28065957831611171</v>
      </c>
      <c r="F15">
        <f t="shared" si="3"/>
        <v>0.28065957831611171</v>
      </c>
      <c r="G15">
        <f t="shared" si="9"/>
        <v>0.99580923563286461</v>
      </c>
      <c r="H15">
        <f t="shared" si="10"/>
        <v>-18.111396764477888</v>
      </c>
      <c r="I15" s="1">
        <f t="shared" si="4"/>
        <v>7.8769798900577641E+28</v>
      </c>
      <c r="J15" s="2">
        <f t="shared" si="5"/>
        <v>1.0000000000012695E-2</v>
      </c>
      <c r="K15" s="2">
        <f t="shared" si="11"/>
        <v>-3.2823757757585774</v>
      </c>
      <c r="L15">
        <f t="shared" si="6"/>
        <v>331.88749265847292</v>
      </c>
      <c r="M15">
        <f t="shared" si="7"/>
        <v>3.2823910085921701</v>
      </c>
      <c r="N15">
        <f t="shared" si="12"/>
        <v>-3.1414138387092132</v>
      </c>
      <c r="O15">
        <f t="shared" si="13"/>
        <v>-89.825444720036145</v>
      </c>
    </row>
    <row r="16" spans="1:15" x14ac:dyDescent="0.25">
      <c r="A16">
        <f>List3!A16</f>
        <v>5011.8723362726969</v>
      </c>
      <c r="B16">
        <f t="shared" si="8"/>
        <v>31490522.624728438</v>
      </c>
      <c r="C16">
        <f t="shared" si="0"/>
        <v>31.490522624728435</v>
      </c>
      <c r="D16">
        <f t="shared" si="1"/>
        <v>4.7235783937092657E-4</v>
      </c>
      <c r="E16">
        <f t="shared" si="2"/>
        <v>0.3149052262472844</v>
      </c>
      <c r="F16">
        <f t="shared" si="3"/>
        <v>0.3149052262472844</v>
      </c>
      <c r="G16">
        <f t="shared" si="9"/>
        <v>0.99476964708212146</v>
      </c>
      <c r="H16">
        <f t="shared" si="10"/>
        <v>-20.417661158420859</v>
      </c>
      <c r="I16" s="1">
        <f t="shared" si="4"/>
        <v>9.9165301517853371E+28</v>
      </c>
      <c r="J16" s="2">
        <f t="shared" si="5"/>
        <v>1.0000000000010084E-2</v>
      </c>
      <c r="K16" s="2">
        <f t="shared" si="11"/>
        <v>-2.8606533756754859</v>
      </c>
      <c r="L16">
        <f t="shared" si="6"/>
        <v>332.36944385838723</v>
      </c>
      <c r="M16">
        <f t="shared" si="7"/>
        <v>2.8606708541465502</v>
      </c>
      <c r="N16">
        <f t="shared" si="12"/>
        <v>-3.5404741397936621</v>
      </c>
      <c r="O16">
        <f t="shared" si="13"/>
        <v>-89.799711679093534</v>
      </c>
    </row>
    <row r="17" spans="1:15" x14ac:dyDescent="0.25">
      <c r="A17">
        <f>List3!A17</f>
        <v>5623.4132519034592</v>
      </c>
      <c r="B17">
        <f t="shared" si="8"/>
        <v>35332947.520558797</v>
      </c>
      <c r="C17">
        <f t="shared" si="0"/>
        <v>35.332947520558797</v>
      </c>
      <c r="D17">
        <f t="shared" si="1"/>
        <v>5.2999421280838191E-4</v>
      </c>
      <c r="E17">
        <f t="shared" si="2"/>
        <v>0.353329475205588</v>
      </c>
      <c r="F17">
        <f t="shared" si="3"/>
        <v>0.353329475205588</v>
      </c>
      <c r="G17">
        <f t="shared" si="9"/>
        <v>0.99348749927797542</v>
      </c>
      <c r="H17">
        <f t="shared" si="10"/>
        <v>-23.045076135104551</v>
      </c>
      <c r="I17" s="1">
        <f t="shared" si="4"/>
        <v>1.2484171804905623E+29</v>
      </c>
      <c r="J17" s="2">
        <f t="shared" si="5"/>
        <v>1.0000000000008011E-2</v>
      </c>
      <c r="K17" s="2">
        <f t="shared" si="11"/>
        <v>-2.4768901078567671</v>
      </c>
      <c r="L17">
        <f t="shared" si="6"/>
        <v>332.9721627083976</v>
      </c>
      <c r="M17">
        <f t="shared" si="7"/>
        <v>2.4769102943786048</v>
      </c>
      <c r="N17">
        <f t="shared" si="12"/>
        <v>-3.994683251975073</v>
      </c>
      <c r="O17">
        <f t="shared" si="13"/>
        <v>-89.768679813334742</v>
      </c>
    </row>
    <row r="18" spans="1:15" x14ac:dyDescent="0.25">
      <c r="A18">
        <f>List3!A18</f>
        <v>6309.5734448018939</v>
      </c>
      <c r="B18">
        <f t="shared" si="8"/>
        <v>39644219.162949748</v>
      </c>
      <c r="C18">
        <f t="shared" si="0"/>
        <v>39.644219162949746</v>
      </c>
      <c r="D18">
        <f t="shared" si="1"/>
        <v>5.9466328744424619E-4</v>
      </c>
      <c r="E18">
        <f t="shared" si="2"/>
        <v>0.39644219162949751</v>
      </c>
      <c r="F18">
        <f t="shared" si="3"/>
        <v>0.39644219162949751</v>
      </c>
      <c r="G18">
        <f t="shared" si="9"/>
        <v>0.99191555535751152</v>
      </c>
      <c r="H18">
        <f t="shared" si="10"/>
        <v>-26.049223787947174</v>
      </c>
      <c r="I18" s="1">
        <f t="shared" si="4"/>
        <v>1.5716641130399922E+29</v>
      </c>
      <c r="J18" s="2">
        <f t="shared" si="5"/>
        <v>1.0000000000006363E-2</v>
      </c>
      <c r="K18" s="2">
        <f t="shared" si="11"/>
        <v>-2.1259936668993262</v>
      </c>
      <c r="L18">
        <f t="shared" si="6"/>
        <v>333.72450501508672</v>
      </c>
      <c r="M18">
        <f t="shared" si="7"/>
        <v>2.1260171851836107</v>
      </c>
      <c r="N18">
        <f t="shared" si="12"/>
        <v>-4.5134004495407192</v>
      </c>
      <c r="O18">
        <f t="shared" si="13"/>
        <v>-89.730500810696512</v>
      </c>
    </row>
    <row r="19" spans="1:15" x14ac:dyDescent="0.25">
      <c r="A19">
        <f>List3!A19</f>
        <v>7079.4578438413328</v>
      </c>
      <c r="B19">
        <f t="shared" si="8"/>
        <v>44481545.507221133</v>
      </c>
      <c r="C19">
        <f t="shared" si="0"/>
        <v>44.481545507221128</v>
      </c>
      <c r="D19">
        <f t="shared" si="1"/>
        <v>6.6722318260831702E-4</v>
      </c>
      <c r="E19">
        <f t="shared" si="2"/>
        <v>0.44481545507221132</v>
      </c>
      <c r="F19">
        <f t="shared" si="3"/>
        <v>0.44481545507221132</v>
      </c>
      <c r="G19">
        <f t="shared" si="9"/>
        <v>0.99000345318748284</v>
      </c>
      <c r="H19">
        <f t="shared" si="10"/>
        <v>-29.499232132798692</v>
      </c>
      <c r="I19" s="1">
        <f t="shared" si="4"/>
        <v>1.9786078907109845E+29</v>
      </c>
      <c r="J19" s="2">
        <f t="shared" si="5"/>
        <v>1.0000000000005053E-2</v>
      </c>
      <c r="K19" s="2">
        <f t="shared" si="11"/>
        <v>-1.8033078702238039</v>
      </c>
      <c r="L19">
        <f t="shared" si="6"/>
        <v>334.66132607702673</v>
      </c>
      <c r="M19">
        <f t="shared" si="7"/>
        <v>1.8033355968346856</v>
      </c>
      <c r="N19">
        <f t="shared" si="12"/>
        <v>-5.1081847305990804</v>
      </c>
      <c r="O19">
        <f t="shared" si="13"/>
        <v>-89.682277257434464</v>
      </c>
    </row>
    <row r="20" spans="1:15" x14ac:dyDescent="0.25">
      <c r="A20">
        <f>List3!A20</f>
        <v>7943.282347242759</v>
      </c>
      <c r="B20">
        <f t="shared" si="8"/>
        <v>49909114.934974678</v>
      </c>
      <c r="C20">
        <f t="shared" si="0"/>
        <v>49.909114934974674</v>
      </c>
      <c r="D20">
        <f t="shared" si="1"/>
        <v>7.4863672402462021E-4</v>
      </c>
      <c r="E20">
        <f t="shared" si="2"/>
        <v>0.4990911493497468</v>
      </c>
      <c r="F20">
        <f t="shared" si="3"/>
        <v>0.4990911493497468</v>
      </c>
      <c r="G20">
        <f t="shared" si="9"/>
        <v>0.9877022219288637</v>
      </c>
      <c r="H20">
        <f t="shared" si="10"/>
        <v>-33.482218315444172</v>
      </c>
      <c r="I20" s="1">
        <f t="shared" si="4"/>
        <v>2.4909197535925125E+29</v>
      </c>
      <c r="J20" s="2">
        <f t="shared" si="5"/>
        <v>1.0000000000004014E-2</v>
      </c>
      <c r="K20" s="2">
        <f t="shared" si="11"/>
        <v>-1.5045508733606834</v>
      </c>
      <c r="L20">
        <f t="shared" si="6"/>
        <v>335.82411551128541</v>
      </c>
      <c r="M20">
        <f t="shared" si="7"/>
        <v>1.5045841055023794</v>
      </c>
      <c r="N20">
        <f t="shared" si="12"/>
        <v>-5.7934766004881686</v>
      </c>
      <c r="O20">
        <f t="shared" si="13"/>
        <v>-89.619189109183694</v>
      </c>
    </row>
    <row r="21" spans="1:15" x14ac:dyDescent="0.25">
      <c r="A21">
        <f>List3!A21</f>
        <v>8912.5093813373878</v>
      </c>
      <c r="B21">
        <f t="shared" si="8"/>
        <v>55998947.9949193</v>
      </c>
      <c r="C21">
        <f t="shared" si="0"/>
        <v>55.998947994919298</v>
      </c>
      <c r="D21">
        <f t="shared" si="1"/>
        <v>8.3998421992378947E-4</v>
      </c>
      <c r="E21">
        <f t="shared" si="2"/>
        <v>0.55998947994919301</v>
      </c>
      <c r="F21">
        <f t="shared" si="3"/>
        <v>0.55998947994919301</v>
      </c>
      <c r="G21">
        <f t="shared" si="9"/>
        <v>0.98497308306513764</v>
      </c>
      <c r="H21">
        <f t="shared" si="10"/>
        <v>-38.109425098613286</v>
      </c>
      <c r="I21" s="1">
        <f t="shared" si="4"/>
        <v>3.1358821765376767E+29</v>
      </c>
      <c r="J21" s="2">
        <f t="shared" si="5"/>
        <v>1.0000000000003189E-2</v>
      </c>
      <c r="K21" s="2">
        <f t="shared" si="11"/>
        <v>-1.2257583524756739</v>
      </c>
      <c r="L21">
        <f t="shared" si="6"/>
        <v>337.2612053829896</v>
      </c>
      <c r="M21">
        <f t="shared" si="7"/>
        <v>1.2257991428712447</v>
      </c>
      <c r="N21">
        <f t="shared" si="12"/>
        <v>-6.5875135667368134</v>
      </c>
      <c r="O21">
        <f t="shared" si="13"/>
        <v>-89.532579090216245</v>
      </c>
    </row>
    <row r="22" spans="1:15" x14ac:dyDescent="0.25">
      <c r="A22">
        <f>List3!A22</f>
        <v>9999.99999999992</v>
      </c>
      <c r="B22">
        <f t="shared" si="8"/>
        <v>62831853.071795359</v>
      </c>
      <c r="C22">
        <f t="shared" si="0"/>
        <v>62.831853071795358</v>
      </c>
      <c r="D22">
        <f t="shared" si="1"/>
        <v>9.4247779607693034E-4</v>
      </c>
      <c r="E22">
        <f t="shared" si="2"/>
        <v>0.62831853071795363</v>
      </c>
      <c r="F22">
        <f t="shared" si="3"/>
        <v>0.62831853071795363</v>
      </c>
      <c r="G22">
        <f t="shared" si="9"/>
        <v>0.98180346719922895</v>
      </c>
      <c r="H22">
        <f t="shared" si="10"/>
        <v>-43.524732122618239</v>
      </c>
      <c r="I22" s="1">
        <f t="shared" si="4"/>
        <v>3.9478417604356805E+29</v>
      </c>
      <c r="J22" s="2">
        <f t="shared" si="5"/>
        <v>1.0000000000002533E-2</v>
      </c>
      <c r="K22" s="2">
        <f t="shared" si="11"/>
        <v>-0.96323090020101232</v>
      </c>
      <c r="L22">
        <f t="shared" si="6"/>
        <v>339.02704791297884</v>
      </c>
      <c r="M22">
        <f t="shared" si="7"/>
        <v>0.96328280743614059</v>
      </c>
      <c r="N22">
        <f t="shared" si="12"/>
        <v>-7.5135517726386523</v>
      </c>
      <c r="O22">
        <f t="shared" si="13"/>
        <v>-89.405192242243302</v>
      </c>
    </row>
    <row r="23" spans="1:15" x14ac:dyDescent="0.25">
      <c r="A23">
        <f>List3!A23</f>
        <v>11220.184543019539</v>
      </c>
      <c r="B23">
        <f t="shared" si="8"/>
        <v>70498498.664543867</v>
      </c>
      <c r="C23">
        <f t="shared" si="0"/>
        <v>70.49849866454386</v>
      </c>
      <c r="D23">
        <f t="shared" si="1"/>
        <v>1.0574774799681579E-3</v>
      </c>
      <c r="E23">
        <f t="shared" si="2"/>
        <v>0.70498498664543874</v>
      </c>
      <c r="F23">
        <f t="shared" si="3"/>
        <v>0.70498498664543874</v>
      </c>
      <c r="G23">
        <f t="shared" si="9"/>
        <v>0.97823500255852402</v>
      </c>
      <c r="H23">
        <f t="shared" si="10"/>
        <v>-49.916502495574534</v>
      </c>
      <c r="I23" s="1">
        <f t="shared" si="4"/>
        <v>4.9700383139546947E+29</v>
      </c>
      <c r="J23" s="2">
        <f t="shared" si="5"/>
        <v>1.0000000000002012E-2</v>
      </c>
      <c r="K23" s="2">
        <f t="shared" si="11"/>
        <v>-0.71348493674731905</v>
      </c>
      <c r="L23">
        <f t="shared" si="6"/>
        <v>341.17966166361219</v>
      </c>
      <c r="M23">
        <f t="shared" si="7"/>
        <v>0.7135550118703714</v>
      </c>
      <c r="N23">
        <f t="shared" si="12"/>
        <v>-8.6014758578208799</v>
      </c>
      <c r="O23">
        <f t="shared" si="13"/>
        <v>-89.197011383522394</v>
      </c>
    </row>
    <row r="24" spans="1:15" x14ac:dyDescent="0.25">
      <c r="A24">
        <f>List3!A24</f>
        <v>12589.254117941558</v>
      </c>
      <c r="B24">
        <f t="shared" si="8"/>
        <v>79100616.502200499</v>
      </c>
      <c r="C24">
        <f t="shared" si="0"/>
        <v>79.100616502200495</v>
      </c>
      <c r="D24">
        <f t="shared" si="1"/>
        <v>1.1865092475330074E-3</v>
      </c>
      <c r="E24">
        <f t="shared" si="2"/>
        <v>0.79100616502200505</v>
      </c>
      <c r="F24">
        <f t="shared" si="3"/>
        <v>0.79100616502200505</v>
      </c>
      <c r="G24">
        <f t="shared" si="9"/>
        <v>0.97441115151483582</v>
      </c>
      <c r="H24">
        <f t="shared" si="10"/>
        <v>-57.534119200667881</v>
      </c>
      <c r="I24" s="1">
        <f t="shared" si="4"/>
        <v>6.2569075310281955E+29</v>
      </c>
      <c r="J24" s="2">
        <f t="shared" si="5"/>
        <v>1.0000000000001598E-2</v>
      </c>
      <c r="K24" s="2">
        <f t="shared" si="11"/>
        <v>-0.47320648491629314</v>
      </c>
      <c r="L24">
        <f t="shared" si="6"/>
        <v>343.77467016054828</v>
      </c>
      <c r="M24">
        <f t="shared" si="7"/>
        <v>0.47331213524146409</v>
      </c>
      <c r="N24">
        <f t="shared" si="12"/>
        <v>-9.8898732520089361</v>
      </c>
      <c r="O24">
        <f t="shared" si="13"/>
        <v>-88.789381494407181</v>
      </c>
    </row>
    <row r="25" spans="1:15" x14ac:dyDescent="0.25">
      <c r="A25">
        <f>List3!A25</f>
        <v>14125.375446227436</v>
      </c>
      <c r="B25">
        <f t="shared" si="8"/>
        <v>88752351.462131515</v>
      </c>
      <c r="C25">
        <f t="shared" si="0"/>
        <v>88.752351462131514</v>
      </c>
      <c r="D25">
        <f t="shared" si="1"/>
        <v>1.3312852719319728E-3</v>
      </c>
      <c r="E25">
        <f t="shared" si="2"/>
        <v>0.88752351462131518</v>
      </c>
      <c r="F25">
        <f t="shared" si="3"/>
        <v>0.88752351462131518</v>
      </c>
      <c r="G25">
        <f t="shared" si="9"/>
        <v>0.97065683579679174</v>
      </c>
      <c r="H25">
        <f t="shared" si="10"/>
        <v>-66.711121966198476</v>
      </c>
      <c r="I25" s="1">
        <f t="shared" si="4"/>
        <v>7.8769798900577178E+29</v>
      </c>
      <c r="J25" s="2">
        <f t="shared" si="5"/>
        <v>1.000000000000127E-2</v>
      </c>
      <c r="K25" s="2">
        <f t="shared" si="11"/>
        <v>-0.23920719563674031</v>
      </c>
      <c r="L25">
        <f t="shared" si="6"/>
        <v>346.85324421560802</v>
      </c>
      <c r="M25">
        <f t="shared" si="7"/>
        <v>0.23941612820441688</v>
      </c>
      <c r="N25">
        <f t="shared" si="12"/>
        <v>-11.428601912925368</v>
      </c>
      <c r="O25">
        <f t="shared" si="13"/>
        <v>-87.606157419902274</v>
      </c>
    </row>
    <row r="26" spans="1:15" x14ac:dyDescent="0.25">
      <c r="A26">
        <f>List3!A26</f>
        <v>15848.931924611006</v>
      </c>
      <c r="B26">
        <f t="shared" si="8"/>
        <v>99581776.203205362</v>
      </c>
      <c r="C26">
        <f t="shared" si="0"/>
        <v>99.581776203205351</v>
      </c>
      <c r="D26">
        <f t="shared" si="1"/>
        <v>1.4937266430480804E-3</v>
      </c>
      <c r="E26">
        <f t="shared" si="2"/>
        <v>0.99581776203205363</v>
      </c>
      <c r="F26">
        <f t="shared" si="3"/>
        <v>0.99581776203205363</v>
      </c>
      <c r="G26">
        <f t="shared" si="9"/>
        <v>0.96760982879709545</v>
      </c>
      <c r="H26">
        <f t="shared" si="10"/>
        <v>-77.897640519041886</v>
      </c>
      <c r="I26" s="1">
        <f t="shared" si="4"/>
        <v>9.916530151785278E+29</v>
      </c>
      <c r="J26" s="2">
        <f t="shared" si="5"/>
        <v>1.0000000000001008E-2</v>
      </c>
      <c r="K26" s="2">
        <f t="shared" si="11"/>
        <v>-8.3820405095400563E-3</v>
      </c>
      <c r="L26">
        <f t="shared" si="6"/>
        <v>350.41952538963562</v>
      </c>
      <c r="M26">
        <f t="shared" si="7"/>
        <v>1.3048318018181144E-2</v>
      </c>
      <c r="N26">
        <f t="shared" si="12"/>
        <v>-13.281737491129247</v>
      </c>
      <c r="O26">
        <f t="shared" si="13"/>
        <v>-39.969875032937409</v>
      </c>
    </row>
    <row r="27" spans="1:15" x14ac:dyDescent="0.25">
      <c r="A27">
        <f>List3!A27</f>
        <v>17782.794100389074</v>
      </c>
      <c r="B27">
        <f t="shared" si="8"/>
        <v>111732590.61216445</v>
      </c>
      <c r="C27">
        <f t="shared" si="0"/>
        <v>111.73259061216444</v>
      </c>
      <c r="D27">
        <f t="shared" si="1"/>
        <v>1.6759888591824667E-3</v>
      </c>
      <c r="E27">
        <f t="shared" si="2"/>
        <v>1.1173259061216445</v>
      </c>
      <c r="F27">
        <f t="shared" si="3"/>
        <v>1.1173259061216445</v>
      </c>
      <c r="G27">
        <f t="shared" si="9"/>
        <v>0.96643553827477147</v>
      </c>
      <c r="H27">
        <f t="shared" si="10"/>
        <v>-91.705929013947724</v>
      </c>
      <c r="I27" s="1">
        <f t="shared" si="4"/>
        <v>1.248417180490554E+30</v>
      </c>
      <c r="J27" s="2">
        <f t="shared" si="5"/>
        <v>1.0000000000000802E-2</v>
      </c>
      <c r="K27" s="2">
        <f t="shared" si="11"/>
        <v>0.22233189003272646</v>
      </c>
      <c r="L27">
        <f t="shared" si="6"/>
        <v>354.40071052422496</v>
      </c>
      <c r="M27">
        <f t="shared" si="7"/>
        <v>0.22255666542596378</v>
      </c>
      <c r="N27">
        <f t="shared" si="12"/>
        <v>-15.530439357230046</v>
      </c>
      <c r="O27">
        <f t="shared" si="13"/>
        <v>87.42469738250665</v>
      </c>
    </row>
    <row r="28" spans="1:15" x14ac:dyDescent="0.25">
      <c r="A28">
        <f>List3!A28</f>
        <v>19952.623149688614</v>
      </c>
      <c r="B28">
        <f t="shared" si="8"/>
        <v>125366028.61381477</v>
      </c>
      <c r="C28">
        <f t="shared" si="0"/>
        <v>125.36602861381476</v>
      </c>
      <c r="D28">
        <f t="shared" si="1"/>
        <v>1.8804904292072215E-3</v>
      </c>
      <c r="E28">
        <f t="shared" si="2"/>
        <v>1.2536602861381478</v>
      </c>
      <c r="F28">
        <f t="shared" si="3"/>
        <v>1.2536602861381478</v>
      </c>
      <c r="G28">
        <f t="shared" si="9"/>
        <v>0.96917564728052641</v>
      </c>
      <c r="H28">
        <f t="shared" si="10"/>
        <v>-108.97437235185309</v>
      </c>
      <c r="I28" s="1">
        <f t="shared" si="4"/>
        <v>1.5716641130399826E+30</v>
      </c>
      <c r="J28" s="2">
        <f t="shared" si="5"/>
        <v>1.0000000000000637E-2</v>
      </c>
      <c r="K28" s="2">
        <f t="shared" si="11"/>
        <v>0.45599602967481079</v>
      </c>
      <c r="L28">
        <f t="shared" si="6"/>
        <v>358.58058726157907</v>
      </c>
      <c r="M28">
        <f t="shared" si="7"/>
        <v>0.45610566657211238</v>
      </c>
      <c r="N28">
        <f t="shared" si="12"/>
        <v>-18.274533848221775</v>
      </c>
      <c r="O28">
        <f t="shared" si="13"/>
        <v>88.743704036164232</v>
      </c>
    </row>
    <row r="29" spans="1:15" x14ac:dyDescent="0.25">
      <c r="A29">
        <f>List3!A29</f>
        <v>22387.211385683182</v>
      </c>
      <c r="B29">
        <f t="shared" si="8"/>
        <v>140662997.64724812</v>
      </c>
      <c r="C29">
        <f t="shared" si="0"/>
        <v>140.66299764724812</v>
      </c>
      <c r="D29">
        <f t="shared" si="1"/>
        <v>2.1099449647087216E-3</v>
      </c>
      <c r="E29">
        <f t="shared" si="2"/>
        <v>1.4066299764724812</v>
      </c>
      <c r="F29">
        <f t="shared" si="3"/>
        <v>1.4066299764724812</v>
      </c>
      <c r="G29">
        <f t="shared" si="9"/>
        <v>0.97931103787479801</v>
      </c>
      <c r="H29">
        <f t="shared" si="10"/>
        <v>-130.85754657091729</v>
      </c>
      <c r="I29" s="1">
        <f t="shared" si="4"/>
        <v>1.9786078907109729E+30</v>
      </c>
      <c r="J29" s="2">
        <f t="shared" si="5"/>
        <v>1.0000000000000505E-2</v>
      </c>
      <c r="K29" s="2">
        <f t="shared" si="11"/>
        <v>0.69571095958377516</v>
      </c>
      <c r="L29">
        <f t="shared" si="6"/>
        <v>362.49787018732735</v>
      </c>
      <c r="M29">
        <f t="shared" si="7"/>
        <v>0.69578282479878528</v>
      </c>
      <c r="N29">
        <f t="shared" si="12"/>
        <v>-21.630208335084916</v>
      </c>
      <c r="O29">
        <f t="shared" si="13"/>
        <v>89.176499473888981</v>
      </c>
    </row>
    <row r="30" spans="1:15" x14ac:dyDescent="0.25">
      <c r="A30">
        <f>List3!A30</f>
        <v>25118.864315095547</v>
      </c>
      <c r="B30">
        <f t="shared" si="8"/>
        <v>157826479.19764596</v>
      </c>
      <c r="C30">
        <f t="shared" si="0"/>
        <v>157.82647919764597</v>
      </c>
      <c r="D30">
        <f t="shared" si="1"/>
        <v>2.3673971879646892E-3</v>
      </c>
      <c r="E30">
        <f t="shared" si="2"/>
        <v>1.5782647919764596</v>
      </c>
      <c r="F30">
        <f t="shared" si="3"/>
        <v>1.5782647919764596</v>
      </c>
      <c r="G30">
        <f t="shared" si="9"/>
        <v>1.0026670139700917</v>
      </c>
      <c r="H30">
        <f t="shared" si="10"/>
        <v>-158.95303877271448</v>
      </c>
      <c r="I30" s="1">
        <f t="shared" si="4"/>
        <v>2.4909197535924978E+30</v>
      </c>
      <c r="J30" s="2">
        <f t="shared" si="5"/>
        <v>1.0000000000000401E-2</v>
      </c>
      <c r="K30" s="2">
        <f t="shared" si="11"/>
        <v>0.94465755123728012</v>
      </c>
      <c r="L30">
        <f t="shared" si="6"/>
        <v>365.31257271691561</v>
      </c>
      <c r="M30">
        <f t="shared" si="7"/>
        <v>0.94471047898793548</v>
      </c>
      <c r="N30">
        <f t="shared" si="12"/>
        <v>-25.718994911715487</v>
      </c>
      <c r="O30">
        <f t="shared" si="13"/>
        <v>89.393498317028062</v>
      </c>
    </row>
    <row r="31" spans="1:15" x14ac:dyDescent="0.25">
      <c r="A31">
        <f>List3!A31</f>
        <v>28183.82931264424</v>
      </c>
      <c r="B31">
        <f t="shared" si="8"/>
        <v>177084222.23726362</v>
      </c>
      <c r="C31">
        <f t="shared" si="0"/>
        <v>177.08422223726362</v>
      </c>
      <c r="D31">
        <f t="shared" si="1"/>
        <v>2.6562633335589542E-3</v>
      </c>
      <c r="E31">
        <f t="shared" si="2"/>
        <v>1.7708422223726363</v>
      </c>
      <c r="F31">
        <f t="shared" si="3"/>
        <v>1.7708422223726363</v>
      </c>
      <c r="G31">
        <f t="shared" si="9"/>
        <v>1.0488644104101896</v>
      </c>
      <c r="H31">
        <f t="shared" si="10"/>
        <v>-195.48014322628677</v>
      </c>
      <c r="I31" s="1">
        <f t="shared" si="4"/>
        <v>3.1358821765376578E+30</v>
      </c>
      <c r="J31" s="2">
        <f t="shared" si="5"/>
        <v>1.0000000000000319E-2</v>
      </c>
      <c r="K31" s="2">
        <f t="shared" si="11"/>
        <v>1.2061391746555081</v>
      </c>
      <c r="L31">
        <f t="shared" si="6"/>
        <v>365.68354503456817</v>
      </c>
      <c r="M31">
        <f t="shared" si="7"/>
        <v>1.2061806285290235</v>
      </c>
      <c r="N31">
        <f t="shared" si="12"/>
        <v>-30.640976571518618</v>
      </c>
      <c r="O31">
        <f t="shared" si="13"/>
        <v>89.5249763215798</v>
      </c>
    </row>
    <row r="32" spans="1:15" x14ac:dyDescent="0.25">
      <c r="A32">
        <f>List3!A32</f>
        <v>31622.776601683447</v>
      </c>
      <c r="B32">
        <f t="shared" si="8"/>
        <v>198691765.31591985</v>
      </c>
      <c r="C32">
        <f t="shared" si="0"/>
        <v>198.69176531591984</v>
      </c>
      <c r="D32">
        <f t="shared" si="1"/>
        <v>2.9803764797387976E-3</v>
      </c>
      <c r="E32">
        <f t="shared" si="2"/>
        <v>1.9869176531591985</v>
      </c>
      <c r="F32">
        <f t="shared" si="3"/>
        <v>1.9869176531591985</v>
      </c>
      <c r="G32">
        <f t="shared" si="9"/>
        <v>1.133640126942443</v>
      </c>
      <c r="H32">
        <f t="shared" si="10"/>
        <v>-243.5317806129656</v>
      </c>
      <c r="I32" s="1">
        <f t="shared" si="4"/>
        <v>3.9478417604356573E+30</v>
      </c>
      <c r="J32" s="2">
        <f t="shared" si="5"/>
        <v>1.0000000000000253E-2</v>
      </c>
      <c r="K32" s="2">
        <f t="shared" si="11"/>
        <v>1.4836255321143228</v>
      </c>
      <c r="L32">
        <f t="shared" si="6"/>
        <v>361.78267249579864</v>
      </c>
      <c r="M32">
        <f t="shared" si="7"/>
        <v>1.4836592329579956</v>
      </c>
      <c r="N32">
        <f t="shared" si="12"/>
        <v>-36.426401695930636</v>
      </c>
      <c r="O32">
        <f t="shared" si="13"/>
        <v>89.613818240316476</v>
      </c>
    </row>
    <row r="33" spans="1:15" x14ac:dyDescent="0.25">
      <c r="A33">
        <f>List3!A33</f>
        <v>35481.338923357136</v>
      </c>
      <c r="B33">
        <f t="shared" si="8"/>
        <v>222935827.40229672</v>
      </c>
      <c r="C33">
        <f t="shared" si="0"/>
        <v>222.93582740229672</v>
      </c>
      <c r="D33">
        <f t="shared" si="1"/>
        <v>3.3440374110344506E-3</v>
      </c>
      <c r="E33">
        <f t="shared" si="2"/>
        <v>2.2293582740229674</v>
      </c>
      <c r="F33">
        <f t="shared" si="3"/>
        <v>2.2293582740229674</v>
      </c>
      <c r="G33">
        <f t="shared" si="9"/>
        <v>1.2825509626393319</v>
      </c>
      <c r="H33">
        <f t="shared" si="10"/>
        <v>-307.42978722074474</v>
      </c>
      <c r="I33" s="1">
        <f t="shared" si="4"/>
        <v>4.9700383139546636E+30</v>
      </c>
      <c r="J33" s="2">
        <f t="shared" si="5"/>
        <v>1.0000000000000201E-2</v>
      </c>
      <c r="K33" s="2">
        <f t="shared" si="11"/>
        <v>1.7807986989863989</v>
      </c>
      <c r="L33">
        <f t="shared" si="6"/>
        <v>351.65338362913934</v>
      </c>
      <c r="M33">
        <f t="shared" si="7"/>
        <v>1.7808267760542156</v>
      </c>
      <c r="N33">
        <f t="shared" si="12"/>
        <v>-42.97210934937219</v>
      </c>
      <c r="O33">
        <f t="shared" si="13"/>
        <v>89.67826134804487</v>
      </c>
    </row>
    <row r="34" spans="1:15" x14ac:dyDescent="0.25">
      <c r="A34">
        <f>List3!A34</f>
        <v>39810.717055349247</v>
      </c>
      <c r="B34">
        <f t="shared" si="8"/>
        <v>250138112.47045416</v>
      </c>
      <c r="C34">
        <f t="shared" si="0"/>
        <v>250.13811247045413</v>
      </c>
      <c r="D34">
        <f t="shared" si="1"/>
        <v>3.7520716870568125E-3</v>
      </c>
      <c r="E34">
        <f t="shared" si="2"/>
        <v>2.5013811247045417</v>
      </c>
      <c r="F34">
        <f t="shared" si="3"/>
        <v>2.5013811247045417</v>
      </c>
      <c r="G34">
        <f t="shared" si="9"/>
        <v>1.5368765751480569</v>
      </c>
      <c r="H34">
        <f t="shared" si="10"/>
        <v>-393.22615020706559</v>
      </c>
      <c r="I34" s="1">
        <f t="shared" si="4"/>
        <v>6.2569075310281573E+30</v>
      </c>
      <c r="J34" s="2">
        <f t="shared" si="5"/>
        <v>1.000000000000016E-2</v>
      </c>
      <c r="K34" s="2">
        <f t="shared" si="11"/>
        <v>2.1016019826443255</v>
      </c>
      <c r="L34">
        <f t="shared" si="6"/>
        <v>334.0207195968178</v>
      </c>
      <c r="M34">
        <f t="shared" si="7"/>
        <v>2.1016257738842468</v>
      </c>
      <c r="N34">
        <f t="shared" si="12"/>
        <v>-49.996230972095226</v>
      </c>
      <c r="O34">
        <f t="shared" si="13"/>
        <v>89.727372987000265</v>
      </c>
    </row>
    <row r="35" spans="1:15" x14ac:dyDescent="0.25">
      <c r="A35">
        <f>List3!A35</f>
        <v>44668.359215095756</v>
      </c>
      <c r="B35">
        <f t="shared" si="8"/>
        <v>280659578.31610954</v>
      </c>
      <c r="C35">
        <f t="shared" si="0"/>
        <v>280.6595783161095</v>
      </c>
      <c r="D35">
        <f t="shared" si="1"/>
        <v>4.2098936747416429E-3</v>
      </c>
      <c r="E35">
        <f t="shared" si="2"/>
        <v>2.8065957831610953</v>
      </c>
      <c r="F35">
        <f t="shared" si="3"/>
        <v>2.8065957831610953</v>
      </c>
      <c r="G35">
        <f t="shared" si="9"/>
        <v>1.963016304782462</v>
      </c>
      <c r="H35">
        <f t="shared" si="10"/>
        <v>-509.41032101546318</v>
      </c>
      <c r="I35" s="1">
        <f t="shared" si="4"/>
        <v>7.8769798900576413E+30</v>
      </c>
      <c r="J35" s="2">
        <f t="shared" si="5"/>
        <v>1.0000000000000127E-2</v>
      </c>
      <c r="K35" s="2">
        <f t="shared" si="11"/>
        <v>2.4502922477536235</v>
      </c>
      <c r="L35">
        <f t="shared" si="6"/>
        <v>309.19697820107172</v>
      </c>
      <c r="M35">
        <f t="shared" si="7"/>
        <v>2.4503126533978281</v>
      </c>
      <c r="N35">
        <f t="shared" si="12"/>
        <v>-57.064517207560719</v>
      </c>
      <c r="O35">
        <f t="shared" si="13"/>
        <v>89.766168866316363</v>
      </c>
    </row>
    <row r="36" spans="1:15" x14ac:dyDescent="0.25">
      <c r="A36">
        <f>List3!A36</f>
        <v>50118.723362726581</v>
      </c>
      <c r="B36">
        <f t="shared" si="8"/>
        <v>314905226.24728197</v>
      </c>
      <c r="C36">
        <f t="shared" si="0"/>
        <v>314.90522624728197</v>
      </c>
      <c r="D36">
        <f t="shared" si="1"/>
        <v>4.7235783937092293E-3</v>
      </c>
      <c r="E36">
        <f t="shared" si="2"/>
        <v>3.1490522624728197</v>
      </c>
      <c r="F36">
        <f t="shared" si="3"/>
        <v>3.1490522624728197</v>
      </c>
      <c r="G36">
        <f t="shared" si="9"/>
        <v>2.6674340855590648</v>
      </c>
      <c r="H36">
        <f t="shared" si="10"/>
        <v>-667.90753648303905</v>
      </c>
      <c r="I36" s="1">
        <f t="shared" si="4"/>
        <v>9.9165301517851854E+30</v>
      </c>
      <c r="J36" s="2">
        <f t="shared" si="5"/>
        <v>1.0000000000000101E-2</v>
      </c>
      <c r="K36" s="2">
        <f t="shared" si="11"/>
        <v>2.83149640228054</v>
      </c>
      <c r="L36">
        <f t="shared" si="6"/>
        <v>279.2884538955708</v>
      </c>
      <c r="M36">
        <f t="shared" si="7"/>
        <v>2.831514060732816</v>
      </c>
      <c r="N36">
        <f t="shared" si="12"/>
        <v>-63.706926830053973</v>
      </c>
      <c r="O36">
        <f t="shared" si="13"/>
        <v>89.797649252693446</v>
      </c>
    </row>
    <row r="37" spans="1:15" x14ac:dyDescent="0.25">
      <c r="A37">
        <f>List3!A37</f>
        <v>56234.132519034152</v>
      </c>
      <c r="B37">
        <f t="shared" si="8"/>
        <v>353329475.20558518</v>
      </c>
      <c r="C37">
        <f t="shared" si="0"/>
        <v>353.32947520558514</v>
      </c>
      <c r="D37">
        <f t="shared" si="1"/>
        <v>5.2999421280837773E-3</v>
      </c>
      <c r="E37">
        <f t="shared" si="2"/>
        <v>3.533294752055852</v>
      </c>
      <c r="F37">
        <f t="shared" si="3"/>
        <v>3.533294752055852</v>
      </c>
      <c r="G37">
        <f t="shared" si="9"/>
        <v>3.8204099322492224</v>
      </c>
      <c r="H37">
        <f t="shared" si="10"/>
        <v>-885.48810337327745</v>
      </c>
      <c r="I37" s="1">
        <f t="shared" si="4"/>
        <v>1.2484171804905424E+31</v>
      </c>
      <c r="J37" s="2">
        <f t="shared" si="5"/>
        <v>1.000000000000008E-2</v>
      </c>
      <c r="K37" s="2">
        <f t="shared" si="11"/>
        <v>3.2502727937496143</v>
      </c>
      <c r="L37">
        <f t="shared" si="6"/>
        <v>247.35069399106018</v>
      </c>
      <c r="M37">
        <f t="shared" si="7"/>
        <v>3.2502881770373717</v>
      </c>
      <c r="N37">
        <f t="shared" si="12"/>
        <v>-69.56079219615394</v>
      </c>
      <c r="O37">
        <f t="shared" si="13"/>
        <v>89.823720646342181</v>
      </c>
    </row>
    <row r="38" spans="1:15" x14ac:dyDescent="0.25">
      <c r="A38">
        <f>List3!A38</f>
        <v>63095.734448018447</v>
      </c>
      <c r="B38">
        <f t="shared" si="8"/>
        <v>396442191.62949437</v>
      </c>
      <c r="C38">
        <f t="shared" si="0"/>
        <v>396.44219162949435</v>
      </c>
      <c r="D38">
        <f t="shared" si="1"/>
        <v>5.9466328744424155E-3</v>
      </c>
      <c r="E38">
        <f t="shared" si="2"/>
        <v>3.9644219162949437</v>
      </c>
      <c r="F38">
        <f t="shared" si="3"/>
        <v>3.9644219162949437</v>
      </c>
      <c r="G38">
        <f t="shared" si="9"/>
        <v>5.6937658433461182</v>
      </c>
      <c r="H38">
        <f t="shared" si="10"/>
        <v>-1185.7570766157694</v>
      </c>
      <c r="I38" s="1">
        <f t="shared" si="4"/>
        <v>1.5716641130399674E+31</v>
      </c>
      <c r="J38" s="2">
        <f t="shared" si="5"/>
        <v>1.0000000000000064E-2</v>
      </c>
      <c r="K38" s="2">
        <f t="shared" si="11"/>
        <v>3.7121783304420592</v>
      </c>
      <c r="L38">
        <f t="shared" si="6"/>
        <v>216.16990144931233</v>
      </c>
      <c r="M38">
        <f t="shared" si="7"/>
        <v>3.7121917995981288</v>
      </c>
      <c r="N38">
        <f t="shared" si="12"/>
        <v>-74.447944296788819</v>
      </c>
      <c r="O38">
        <f t="shared" si="13"/>
        <v>89.845654934058373</v>
      </c>
    </row>
    <row r="39" spans="1:15" x14ac:dyDescent="0.25">
      <c r="A39">
        <f>List3!A39</f>
        <v>70794.578438412776</v>
      </c>
      <c r="B39">
        <f t="shared" si="8"/>
        <v>444815455.07220793</v>
      </c>
      <c r="C39">
        <f t="shared" si="0"/>
        <v>444.8154550722079</v>
      </c>
      <c r="D39">
        <f t="shared" si="1"/>
        <v>6.6722318260831193E-3</v>
      </c>
      <c r="E39">
        <f t="shared" si="2"/>
        <v>4.4481545507220792</v>
      </c>
      <c r="F39">
        <f t="shared" si="3"/>
        <v>4.4481545507220792</v>
      </c>
      <c r="G39">
        <f t="shared" si="9"/>
        <v>8.7207609787448703</v>
      </c>
      <c r="H39">
        <f t="shared" si="10"/>
        <v>-1601.9636447623254</v>
      </c>
      <c r="I39" s="1">
        <f t="shared" si="4"/>
        <v>1.9786078907109542E+31</v>
      </c>
      <c r="J39" s="2">
        <f t="shared" si="5"/>
        <v>1.0000000000000051E-2</v>
      </c>
      <c r="K39" s="2">
        <f t="shared" si="11"/>
        <v>4.2233422181924762</v>
      </c>
      <c r="L39">
        <f t="shared" si="6"/>
        <v>187.5524455532406</v>
      </c>
      <c r="M39">
        <f t="shared" si="7"/>
        <v>4.2233540571407158</v>
      </c>
      <c r="N39">
        <f t="shared" si="12"/>
        <v>-78.360054340044584</v>
      </c>
      <c r="O39">
        <f t="shared" si="13"/>
        <v>89.864335709781102</v>
      </c>
    </row>
    <row r="40" spans="1:15" x14ac:dyDescent="0.25">
      <c r="A40">
        <f>List3!A40</f>
        <v>79432.823472426971</v>
      </c>
      <c r="B40">
        <f t="shared" si="8"/>
        <v>499091149.34974289</v>
      </c>
      <c r="C40">
        <f t="shared" si="0"/>
        <v>499.09114934974286</v>
      </c>
      <c r="D40">
        <f t="shared" si="1"/>
        <v>7.4863672402461431E-3</v>
      </c>
      <c r="E40">
        <f t="shared" si="2"/>
        <v>4.9909114934974292</v>
      </c>
      <c r="F40">
        <f t="shared" si="3"/>
        <v>4.9909114934974292</v>
      </c>
      <c r="G40">
        <f t="shared" si="9"/>
        <v>13.591149607846212</v>
      </c>
      <c r="H40">
        <f t="shared" si="10"/>
        <v>-2180.9682472507307</v>
      </c>
      <c r="I40" s="1">
        <f t="shared" si="4"/>
        <v>2.4909197535924739E+31</v>
      </c>
      <c r="J40" s="2">
        <f t="shared" si="5"/>
        <v>1.000000000000004E-2</v>
      </c>
      <c r="K40" s="2">
        <f t="shared" si="11"/>
        <v>4.7905472912263845</v>
      </c>
      <c r="L40">
        <f t="shared" si="6"/>
        <v>162.29627396900551</v>
      </c>
      <c r="M40">
        <f t="shared" si="7"/>
        <v>4.79055772843585</v>
      </c>
      <c r="N40">
        <f t="shared" si="12"/>
        <v>-81.395901906041757</v>
      </c>
      <c r="O40">
        <f t="shared" si="13"/>
        <v>89.880398432977429</v>
      </c>
    </row>
    <row r="41" spans="1:15" x14ac:dyDescent="0.25">
      <c r="A41">
        <f>List3!A41</f>
        <v>89125.093813373183</v>
      </c>
      <c r="B41">
        <f t="shared" si="8"/>
        <v>559989479.94918871</v>
      </c>
      <c r="C41">
        <f t="shared" si="0"/>
        <v>559.98947994918865</v>
      </c>
      <c r="D41">
        <f t="shared" si="1"/>
        <v>8.3998421992378305E-3</v>
      </c>
      <c r="E41">
        <f t="shared" si="2"/>
        <v>5.5998947994918868</v>
      </c>
      <c r="F41">
        <f t="shared" si="3"/>
        <v>5.5998947994918868</v>
      </c>
      <c r="G41">
        <f t="shared" si="9"/>
        <v>21.402002079982772</v>
      </c>
      <c r="H41">
        <f t="shared" si="10"/>
        <v>-2988.8448793796651</v>
      </c>
      <c r="I41" s="1">
        <f t="shared" si="4"/>
        <v>3.135882176537628E+31</v>
      </c>
      <c r="J41" s="2">
        <f t="shared" si="5"/>
        <v>1.0000000000000031E-2</v>
      </c>
      <c r="K41" s="2">
        <f t="shared" si="11"/>
        <v>5.4213200162493989</v>
      </c>
      <c r="L41">
        <f t="shared" si="6"/>
        <v>140.50122150118935</v>
      </c>
      <c r="M41">
        <f t="shared" si="7"/>
        <v>5.4213292390876227</v>
      </c>
      <c r="N41">
        <f t="shared" si="12"/>
        <v>-83.699461121788687</v>
      </c>
      <c r="O41">
        <f t="shared" si="13"/>
        <v>89.894314088893964</v>
      </c>
    </row>
    <row r="42" spans="1:15" x14ac:dyDescent="0.25">
      <c r="A42">
        <f>List3!A42</f>
        <v>100000</v>
      </c>
      <c r="B42">
        <f t="shared" si="8"/>
        <v>628318530.71795857</v>
      </c>
      <c r="C42">
        <f t="shared" si="0"/>
        <v>628.31853071795854</v>
      </c>
      <c r="D42">
        <f t="shared" si="1"/>
        <v>9.4247779607693778E-3</v>
      </c>
      <c r="E42">
        <f t="shared" si="2"/>
        <v>6.2831853071795862</v>
      </c>
      <c r="F42">
        <f t="shared" si="3"/>
        <v>6.2831853071795862</v>
      </c>
      <c r="G42">
        <f t="shared" si="9"/>
        <v>33.896946764441303</v>
      </c>
      <c r="H42">
        <f t="shared" si="10"/>
        <v>-4118.7929908458036</v>
      </c>
      <c r="I42" s="1">
        <f t="shared" si="4"/>
        <v>3.9478417604357432E+31</v>
      </c>
      <c r="J42" s="2">
        <f t="shared" si="5"/>
        <v>1.0000000000000026E-2</v>
      </c>
      <c r="K42" s="2">
        <f t="shared" si="11"/>
        <v>6.124030364087691</v>
      </c>
      <c r="L42">
        <f t="shared" si="6"/>
        <v>121.8986407276592</v>
      </c>
      <c r="M42">
        <f t="shared" si="7"/>
        <v>6.1240385286400691</v>
      </c>
      <c r="N42">
        <f t="shared" si="12"/>
        <v>-85.419215167242214</v>
      </c>
      <c r="O42">
        <f t="shared" si="13"/>
        <v>89.906441142217929</v>
      </c>
    </row>
    <row r="44" spans="1:15" x14ac:dyDescent="0.25">
      <c r="D44" t="s">
        <v>12</v>
      </c>
      <c r="E44" t="s">
        <v>5</v>
      </c>
      <c r="F44" t="s">
        <v>1</v>
      </c>
      <c r="G44" t="s">
        <v>6</v>
      </c>
    </row>
    <row r="45" spans="1:15" x14ac:dyDescent="0.25">
      <c r="D45">
        <f>List3!D45</f>
        <v>0.01</v>
      </c>
      <c r="E45">
        <f>List3!E45</f>
        <v>1E-8</v>
      </c>
      <c r="F45">
        <f>List3!F45*10</f>
        <v>1E-8</v>
      </c>
      <c r="G45">
        <f>List3!G45</f>
        <v>1000000000000000</v>
      </c>
    </row>
    <row r="46" spans="1:15" x14ac:dyDescent="0.25">
      <c r="D46" t="s">
        <v>0</v>
      </c>
      <c r="E46" t="s">
        <v>5</v>
      </c>
      <c r="F46" t="s">
        <v>13</v>
      </c>
    </row>
    <row r="47" spans="1:15" x14ac:dyDescent="0.25">
      <c r="D47">
        <f>List3!D47/10</f>
        <v>330</v>
      </c>
      <c r="E47">
        <f>List3!E47</f>
        <v>9.9999999999999995E-7</v>
      </c>
      <c r="F47">
        <f>List3!F47</f>
        <v>1.5E-11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D60" zoomScale="115" zoomScaleNormal="115" workbookViewId="0">
      <selection activeCell="E45" sqref="E45"/>
    </sheetView>
  </sheetViews>
  <sheetFormatPr defaultRowHeight="15" x14ac:dyDescent="0.25"/>
  <cols>
    <col min="4" max="6" width="12" bestFit="1" customWidth="1"/>
    <col min="7" max="7" width="18.7109375" bestFit="1" customWidth="1"/>
    <col min="8" max="8" width="17.85546875" bestFit="1" customWidth="1"/>
    <col min="9" max="10" width="18.85546875" bestFit="1" customWidth="1"/>
    <col min="11" max="11" width="24" bestFit="1" customWidth="1"/>
    <col min="19" max="19" width="11.85546875" bestFit="1" customWidth="1"/>
  </cols>
  <sheetData>
    <row r="1" spans="1:16" x14ac:dyDescent="0.25">
      <c r="A1" t="s">
        <v>17</v>
      </c>
      <c r="B1" t="s">
        <v>16</v>
      </c>
      <c r="C1" t="s">
        <v>15</v>
      </c>
      <c r="D1" t="s">
        <v>14</v>
      </c>
      <c r="E1" t="s">
        <v>15</v>
      </c>
      <c r="F1" t="s">
        <v>2</v>
      </c>
      <c r="G1" t="s">
        <v>7</v>
      </c>
      <c r="H1" t="s">
        <v>8</v>
      </c>
      <c r="I1" s="1" t="s">
        <v>10</v>
      </c>
      <c r="J1" s="2" t="s">
        <v>9</v>
      </c>
      <c r="K1" s="2" t="s">
        <v>11</v>
      </c>
      <c r="L1" t="s">
        <v>3</v>
      </c>
      <c r="M1" t="s">
        <v>4</v>
      </c>
      <c r="N1" t="s">
        <v>18</v>
      </c>
      <c r="O1" t="s">
        <v>19</v>
      </c>
    </row>
    <row r="2" spans="1:16" x14ac:dyDescent="0.25">
      <c r="A2">
        <f>10^P2</f>
        <v>1000</v>
      </c>
      <c r="B2">
        <f>2*PI()*A2*1000</f>
        <v>6283185.307179586</v>
      </c>
      <c r="C2">
        <f t="shared" ref="C2:C42" si="0">B2*$E$47</f>
        <v>6.2831853071795853</v>
      </c>
      <c r="D2">
        <f t="shared" ref="D2:D42" si="1">B2*$F$47</f>
        <v>9.4247779607693785E-5</v>
      </c>
      <c r="E2">
        <f t="shared" ref="E2:E42" si="2">B2*$E$45</f>
        <v>6.2831853071795868E-2</v>
      </c>
      <c r="F2">
        <f t="shared" ref="F2:F42" si="3">B2*$F$45</f>
        <v>6.2831853071795866E-3</v>
      </c>
      <c r="G2">
        <f t="shared" ref="G2:G42" si="4">(1-C2*D2)^2+D2^2*$D$47^2</f>
        <v>1.0955479908796737</v>
      </c>
      <c r="H2">
        <f t="shared" ref="H2:H42" si="5">B2*((1-C2*D2)*$E$47-$D$47^2*$F$47)</f>
        <v>-1020.0788553738073</v>
      </c>
      <c r="I2" s="1">
        <f t="shared" ref="I2:I42" si="6">(1+F2^2*$G$45^2)</f>
        <v>3.9478417604357437E+25</v>
      </c>
      <c r="J2" s="2">
        <f t="shared" ref="J2:J42" si="7">$D$45+$G$45/I2</f>
        <v>1.0000000025330295E-2</v>
      </c>
      <c r="K2" s="2">
        <f t="shared" ref="K2:K42" si="8">E2-F2*$G$45^2/I2</f>
        <v>-159.09211123882355</v>
      </c>
      <c r="L2">
        <f t="shared" ref="L2:L42" si="9">SQRT($D$47^2 +H2^2)/G2</f>
        <v>3152.8188884216493</v>
      </c>
      <c r="M2">
        <f t="shared" ref="M2:M42" si="10">SQRT(J2^2+K2^2)</f>
        <v>159.09211155310689</v>
      </c>
      <c r="N2">
        <f t="shared" ref="N2:N42" si="11">ATAN(H2/$D$47)*180/PI()</f>
        <v>-17.177153327730146</v>
      </c>
      <c r="O2">
        <f>ATAN(K2/J2)*180/PI()</f>
        <v>-89.996398578211299</v>
      </c>
      <c r="P2">
        <v>3</v>
      </c>
    </row>
    <row r="3" spans="1:16" x14ac:dyDescent="0.25">
      <c r="A3">
        <f t="shared" ref="A3:A42" si="12">10^P3</f>
        <v>1122.0184543019636</v>
      </c>
      <c r="B3">
        <f t="shared" ref="B3:B42" si="13">2*PI()*A3*1000</f>
        <v>7049849.8664544476</v>
      </c>
      <c r="C3">
        <f t="shared" si="0"/>
        <v>7.0498498664544469</v>
      </c>
      <c r="D3">
        <f t="shared" si="1"/>
        <v>1.0574774799681671E-4</v>
      </c>
      <c r="E3">
        <f t="shared" si="2"/>
        <v>7.0498498664544482E-2</v>
      </c>
      <c r="F3">
        <f t="shared" si="3"/>
        <v>7.0498498664544476E-3</v>
      </c>
      <c r="G3">
        <f t="shared" si="4"/>
        <v>1.1202879080723096</v>
      </c>
      <c r="H3">
        <f t="shared" si="5"/>
        <v>-1144.5483815224711</v>
      </c>
      <c r="I3" s="1">
        <f t="shared" si="6"/>
        <v>4.9700383139547791E+25</v>
      </c>
      <c r="J3" s="2">
        <f t="shared" si="7"/>
        <v>1.0000000020120569E-2</v>
      </c>
      <c r="K3" s="2">
        <f t="shared" si="8"/>
        <v>-141.77649384061007</v>
      </c>
      <c r="L3">
        <f t="shared" si="9"/>
        <v>3117.8133098314602</v>
      </c>
      <c r="M3">
        <f t="shared" si="10"/>
        <v>141.77649419327784</v>
      </c>
      <c r="N3">
        <f t="shared" si="11"/>
        <v>-19.12822561146902</v>
      </c>
      <c r="O3">
        <f t="shared" ref="O3:O42" si="14">ATAN(K3/J3)*180/PI()</f>
        <v>-89.995958725033958</v>
      </c>
      <c r="P3">
        <f>P2+($P$42-$P$2)/40</f>
        <v>3.05</v>
      </c>
    </row>
    <row r="4" spans="1:16" x14ac:dyDescent="0.25">
      <c r="A4">
        <f t="shared" si="12"/>
        <v>1258.9254117941668</v>
      </c>
      <c r="B4">
        <f t="shared" si="13"/>
        <v>7910061.6502201194</v>
      </c>
      <c r="C4">
        <f t="shared" si="0"/>
        <v>7.9100616502201193</v>
      </c>
      <c r="D4">
        <f t="shared" si="1"/>
        <v>1.1865092475330179E-4</v>
      </c>
      <c r="E4">
        <f t="shared" si="2"/>
        <v>7.9100616502201196E-2</v>
      </c>
      <c r="F4">
        <f t="shared" si="3"/>
        <v>7.9100616502201203E-3</v>
      </c>
      <c r="G4">
        <f t="shared" si="4"/>
        <v>1.1514336853697793</v>
      </c>
      <c r="H4">
        <f t="shared" si="5"/>
        <v>-1284.2059327918828</v>
      </c>
      <c r="I4" s="1">
        <f t="shared" si="6"/>
        <v>6.2569075310283054E+25</v>
      </c>
      <c r="J4" s="2">
        <f t="shared" si="7"/>
        <v>1.0000000015982337E-2</v>
      </c>
      <c r="K4" s="2">
        <f t="shared" si="8"/>
        <v>-126.34216437732653</v>
      </c>
      <c r="L4">
        <f t="shared" si="9"/>
        <v>3075.3583062256134</v>
      </c>
      <c r="M4">
        <f t="shared" si="10"/>
        <v>126.34216477307723</v>
      </c>
      <c r="N4">
        <f t="shared" si="11"/>
        <v>-21.263664450316501</v>
      </c>
      <c r="O4">
        <f t="shared" si="14"/>
        <v>-89.995465031031614</v>
      </c>
      <c r="P4">
        <f t="shared" ref="P4:P41" si="15">P3+($P$42-$P$2)/40</f>
        <v>3.0999999999999996</v>
      </c>
    </row>
    <row r="5" spans="1:16" x14ac:dyDescent="0.25">
      <c r="A5">
        <f t="shared" si="12"/>
        <v>1412.5375446227531</v>
      </c>
      <c r="B5">
        <f t="shared" si="13"/>
        <v>8875235.1462132111</v>
      </c>
      <c r="C5">
        <f t="shared" si="0"/>
        <v>8.8752351462132104</v>
      </c>
      <c r="D5">
        <f t="shared" si="1"/>
        <v>1.3312852719319816E-4</v>
      </c>
      <c r="E5">
        <f t="shared" si="2"/>
        <v>8.8752351462132117E-2</v>
      </c>
      <c r="F5">
        <f t="shared" si="3"/>
        <v>8.8752351462132121E-3</v>
      </c>
      <c r="G5">
        <f t="shared" si="4"/>
        <v>1.1906440018423985</v>
      </c>
      <c r="H5">
        <f t="shared" si="5"/>
        <v>-1440.9049124950297</v>
      </c>
      <c r="I5" s="1">
        <f t="shared" si="6"/>
        <v>7.8769798900578258E+25</v>
      </c>
      <c r="J5" s="2">
        <f t="shared" si="7"/>
        <v>1.0000000012695222E-2</v>
      </c>
      <c r="K5" s="2">
        <f t="shared" si="8"/>
        <v>-112.58431867434264</v>
      </c>
      <c r="L5">
        <f t="shared" si="9"/>
        <v>3024.29774975797</v>
      </c>
      <c r="M5">
        <f t="shared" si="10"/>
        <v>112.58431911845422</v>
      </c>
      <c r="N5">
        <f t="shared" si="11"/>
        <v>-23.58790316115077</v>
      </c>
      <c r="O5">
        <f t="shared" si="14"/>
        <v>-89.994910856137892</v>
      </c>
      <c r="P5">
        <f t="shared" si="15"/>
        <v>3.1499999999999995</v>
      </c>
    </row>
    <row r="6" spans="1:16" x14ac:dyDescent="0.25">
      <c r="A6">
        <f t="shared" si="12"/>
        <v>1584.8931924611115</v>
      </c>
      <c r="B6">
        <f t="shared" si="13"/>
        <v>9958177.6203206051</v>
      </c>
      <c r="C6">
        <f t="shared" si="0"/>
        <v>9.9581776203206047</v>
      </c>
      <c r="D6">
        <f t="shared" si="1"/>
        <v>1.4937266430480907E-4</v>
      </c>
      <c r="E6">
        <f t="shared" si="2"/>
        <v>9.958177620320606E-2</v>
      </c>
      <c r="F6">
        <f t="shared" si="3"/>
        <v>9.958177620320606E-3</v>
      </c>
      <c r="G6">
        <f t="shared" si="4"/>
        <v>1.2400070335939171</v>
      </c>
      <c r="H6">
        <f t="shared" si="5"/>
        <v>-1616.7249492443445</v>
      </c>
      <c r="I6" s="1">
        <f t="shared" si="6"/>
        <v>9.9165301517854182E+25</v>
      </c>
      <c r="J6" s="2">
        <f t="shared" si="7"/>
        <v>1.0000000010084173E-2</v>
      </c>
      <c r="K6" s="2">
        <f t="shared" si="8"/>
        <v>-100.32039847795545</v>
      </c>
      <c r="L6">
        <f t="shared" si="9"/>
        <v>2963.4925714722785</v>
      </c>
      <c r="M6">
        <f t="shared" si="10"/>
        <v>100.32039897635856</v>
      </c>
      <c r="N6">
        <f t="shared" si="11"/>
        <v>-26.101002959342324</v>
      </c>
      <c r="O6">
        <f t="shared" si="14"/>
        <v>-89.994288720913161</v>
      </c>
      <c r="P6">
        <f t="shared" si="15"/>
        <v>3.1999999999999993</v>
      </c>
    </row>
    <row r="7" spans="1:16" x14ac:dyDescent="0.25">
      <c r="A7">
        <f t="shared" si="12"/>
        <v>1778.2794100389197</v>
      </c>
      <c r="B7">
        <f t="shared" si="13"/>
        <v>11173259.061216522</v>
      </c>
      <c r="C7">
        <f t="shared" si="0"/>
        <v>11.173259061216521</v>
      </c>
      <c r="D7">
        <f t="shared" si="1"/>
        <v>1.6759888591824784E-4</v>
      </c>
      <c r="E7">
        <f t="shared" si="2"/>
        <v>0.11173259061216523</v>
      </c>
      <c r="F7">
        <f t="shared" si="3"/>
        <v>1.1173259061216523E-2</v>
      </c>
      <c r="G7">
        <f t="shared" si="4"/>
        <v>1.3021516748355078</v>
      </c>
      <c r="H7">
        <f t="shared" si="5"/>
        <v>-1813.9995319213633</v>
      </c>
      <c r="I7" s="1">
        <f t="shared" si="6"/>
        <v>1.2484171804905714E+26</v>
      </c>
      <c r="J7" s="2">
        <f t="shared" si="7"/>
        <v>1.0000000008010143E-2</v>
      </c>
      <c r="K7" s="2">
        <f t="shared" si="8"/>
        <v>-89.387669018279013</v>
      </c>
      <c r="L7">
        <f t="shared" si="9"/>
        <v>2891.9157882702166</v>
      </c>
      <c r="M7">
        <f t="shared" si="10"/>
        <v>89.387669577640281</v>
      </c>
      <c r="N7">
        <f t="shared" si="11"/>
        <v>-28.797455771304087</v>
      </c>
      <c r="O7">
        <f t="shared" si="14"/>
        <v>-89.99359019203105</v>
      </c>
      <c r="P7">
        <f t="shared" si="15"/>
        <v>3.2499999999999991</v>
      </c>
    </row>
    <row r="8" spans="1:16" x14ac:dyDescent="0.25">
      <c r="A8">
        <f t="shared" si="12"/>
        <v>1995.262314968877</v>
      </c>
      <c r="B8">
        <f t="shared" si="13"/>
        <v>12536602.861381575</v>
      </c>
      <c r="C8">
        <f t="shared" si="0"/>
        <v>12.536602861381574</v>
      </c>
      <c r="D8">
        <f t="shared" si="1"/>
        <v>1.8804904292072362E-4</v>
      </c>
      <c r="E8">
        <f t="shared" si="2"/>
        <v>0.12536602861381577</v>
      </c>
      <c r="F8">
        <f t="shared" si="3"/>
        <v>1.2536602861381576E-2</v>
      </c>
      <c r="G8">
        <f t="shared" si="4"/>
        <v>1.380387564746697</v>
      </c>
      <c r="H8">
        <f t="shared" si="5"/>
        <v>-2035.3470295385237</v>
      </c>
      <c r="I8" s="1">
        <f t="shared" si="6"/>
        <v>1.5716641130400074E+26</v>
      </c>
      <c r="J8" s="2">
        <f t="shared" si="7"/>
        <v>1.0000000006362683E-2</v>
      </c>
      <c r="K8" s="2">
        <f t="shared" si="8"/>
        <v>-79.641059617719264</v>
      </c>
      <c r="L8">
        <f t="shared" si="9"/>
        <v>2808.7724366993475</v>
      </c>
      <c r="M8">
        <f t="shared" si="10"/>
        <v>79.641060245536124</v>
      </c>
      <c r="N8">
        <f t="shared" si="11"/>
        <v>-31.665116136705382</v>
      </c>
      <c r="O8">
        <f t="shared" si="14"/>
        <v>-89.992805748752787</v>
      </c>
      <c r="P8">
        <f t="shared" si="15"/>
        <v>3.2999999999999989</v>
      </c>
    </row>
    <row r="9" spans="1:16" x14ac:dyDescent="0.25">
      <c r="A9">
        <f t="shared" si="12"/>
        <v>2238.7211385683354</v>
      </c>
      <c r="B9">
        <f t="shared" si="13"/>
        <v>14066299.76472492</v>
      </c>
      <c r="C9">
        <f t="shared" si="0"/>
        <v>14.066299764724919</v>
      </c>
      <c r="D9">
        <f t="shared" si="1"/>
        <v>2.1099449647087379E-4</v>
      </c>
      <c r="E9">
        <f t="shared" si="2"/>
        <v>0.14066299764724921</v>
      </c>
      <c r="F9">
        <f t="shared" si="3"/>
        <v>1.406629976472492E-2</v>
      </c>
      <c r="G9">
        <f t="shared" si="4"/>
        <v>1.4788813832499972</v>
      </c>
      <c r="H9">
        <f t="shared" si="5"/>
        <v>-2283.7055143406519</v>
      </c>
      <c r="I9" s="1">
        <f t="shared" si="6"/>
        <v>1.9786078907110033E+26</v>
      </c>
      <c r="J9" s="2">
        <f t="shared" si="7"/>
        <v>1.0000000005054058E-2</v>
      </c>
      <c r="K9" s="2">
        <f t="shared" si="8"/>
        <v>-70.951238691222798</v>
      </c>
      <c r="L9">
        <f t="shared" si="9"/>
        <v>2713.6336389623639</v>
      </c>
      <c r="M9">
        <f t="shared" si="10"/>
        <v>70.951239395932134</v>
      </c>
      <c r="N9">
        <f t="shared" si="11"/>
        <v>-34.68447304797315</v>
      </c>
      <c r="O9">
        <f t="shared" si="14"/>
        <v>-89.99192462595164</v>
      </c>
      <c r="P9">
        <f t="shared" si="15"/>
        <v>3.3499999999999988</v>
      </c>
    </row>
    <row r="10" spans="1:16" x14ac:dyDescent="0.25">
      <c r="A10">
        <f t="shared" si="12"/>
        <v>2511.8864315095743</v>
      </c>
      <c r="B10">
        <f t="shared" si="13"/>
        <v>15782647.919764718</v>
      </c>
      <c r="C10">
        <f t="shared" si="0"/>
        <v>15.782647919764717</v>
      </c>
      <c r="D10">
        <f t="shared" si="1"/>
        <v>2.3673971879647077E-4</v>
      </c>
      <c r="E10">
        <f t="shared" si="2"/>
        <v>0.1578264791976472</v>
      </c>
      <c r="F10">
        <f t="shared" si="3"/>
        <v>1.578264791976472E-2</v>
      </c>
      <c r="G10">
        <f t="shared" si="4"/>
        <v>1.602878813895976</v>
      </c>
      <c r="H10">
        <f t="shared" si="5"/>
        <v>-2562.371859738003</v>
      </c>
      <c r="I10" s="1">
        <f t="shared" si="6"/>
        <v>2.4909197535925366E+26</v>
      </c>
      <c r="J10" s="2">
        <f t="shared" si="7"/>
        <v>1.0000000004014582E-2</v>
      </c>
      <c r="K10" s="2">
        <f t="shared" si="8"/>
        <v>-63.202897594719822</v>
      </c>
      <c r="L10">
        <f t="shared" si="9"/>
        <v>2606.5650179816721</v>
      </c>
      <c r="M10">
        <f t="shared" si="10"/>
        <v>63.202898385822785</v>
      </c>
      <c r="N10">
        <f t="shared" si="11"/>
        <v>-37.828492756047766</v>
      </c>
      <c r="O10">
        <f t="shared" si="14"/>
        <v>-89.990934627803711</v>
      </c>
      <c r="P10">
        <f t="shared" si="15"/>
        <v>3.3999999999999986</v>
      </c>
    </row>
    <row r="11" spans="1:16" x14ac:dyDescent="0.25">
      <c r="A11">
        <f t="shared" si="12"/>
        <v>2818.3829312644461</v>
      </c>
      <c r="B11">
        <f t="shared" si="13"/>
        <v>17708422.223726504</v>
      </c>
      <c r="C11">
        <f t="shared" si="0"/>
        <v>17.708422223726501</v>
      </c>
      <c r="D11">
        <f t="shared" si="1"/>
        <v>2.6562633335589755E-4</v>
      </c>
      <c r="E11">
        <f t="shared" si="2"/>
        <v>0.17708422223726503</v>
      </c>
      <c r="F11">
        <f t="shared" si="3"/>
        <v>1.7708422223726504E-2</v>
      </c>
      <c r="G11">
        <f t="shared" si="4"/>
        <v>1.7589840097298453</v>
      </c>
      <c r="H11">
        <f t="shared" si="5"/>
        <v>-2875.0456453104366</v>
      </c>
      <c r="I11" s="1">
        <f t="shared" si="6"/>
        <v>3.1358821765377072E+26</v>
      </c>
      <c r="J11" s="2">
        <f t="shared" si="7"/>
        <v>1.0000000003188896E-2</v>
      </c>
      <c r="K11" s="2">
        <f t="shared" si="8"/>
        <v>-56.293220549475102</v>
      </c>
      <c r="L11">
        <f t="shared" si="9"/>
        <v>2488.2226954050416</v>
      </c>
      <c r="M11">
        <f t="shared" si="10"/>
        <v>56.293221437681517</v>
      </c>
      <c r="N11">
        <f t="shared" si="11"/>
        <v>-41.063225375259883</v>
      </c>
      <c r="O11">
        <f t="shared" si="14"/>
        <v>-89.989821904241865</v>
      </c>
      <c r="P11">
        <f t="shared" si="15"/>
        <v>3.4499999999999984</v>
      </c>
    </row>
    <row r="12" spans="1:16" x14ac:dyDescent="0.25">
      <c r="A12">
        <f t="shared" si="12"/>
        <v>3162.277660168369</v>
      </c>
      <c r="B12">
        <f t="shared" si="13"/>
        <v>19869176.531592138</v>
      </c>
      <c r="C12">
        <f t="shared" si="0"/>
        <v>19.869176531592139</v>
      </c>
      <c r="D12">
        <f t="shared" si="1"/>
        <v>2.9803764797388209E-4</v>
      </c>
      <c r="E12">
        <f t="shared" si="2"/>
        <v>0.19869176531592139</v>
      </c>
      <c r="F12">
        <f t="shared" si="3"/>
        <v>1.9869176531592141E-2</v>
      </c>
      <c r="G12">
        <f t="shared" si="4"/>
        <v>1.9555114693422269</v>
      </c>
      <c r="H12">
        <f t="shared" si="5"/>
        <v>-3225.8784704512686</v>
      </c>
      <c r="I12" s="1">
        <f t="shared" si="6"/>
        <v>3.947841760435719E+26</v>
      </c>
      <c r="J12" s="2">
        <f t="shared" si="7"/>
        <v>1.000000000253303E-2</v>
      </c>
      <c r="K12" s="2">
        <f t="shared" si="8"/>
        <v>-50.130520339171269</v>
      </c>
      <c r="L12">
        <f t="shared" si="9"/>
        <v>2359.889283003406</v>
      </c>
      <c r="M12">
        <f t="shared" si="10"/>
        <v>50.130521336567654</v>
      </c>
      <c r="N12">
        <f t="shared" si="11"/>
        <v>-44.349257234238422</v>
      </c>
      <c r="O12">
        <f t="shared" si="14"/>
        <v>-89.988570679422438</v>
      </c>
      <c r="P12">
        <f t="shared" si="15"/>
        <v>3.4999999999999982</v>
      </c>
    </row>
    <row r="13" spans="1:16" x14ac:dyDescent="0.25">
      <c r="A13">
        <f t="shared" si="12"/>
        <v>3548.1338923357416</v>
      </c>
      <c r="B13">
        <f t="shared" si="13"/>
        <v>22293582.740229849</v>
      </c>
      <c r="C13">
        <f t="shared" si="0"/>
        <v>22.293582740229848</v>
      </c>
      <c r="D13">
        <f t="shared" si="1"/>
        <v>3.3440374110344775E-4</v>
      </c>
      <c r="E13">
        <f t="shared" si="2"/>
        <v>0.2229358274022985</v>
      </c>
      <c r="F13">
        <f t="shared" si="3"/>
        <v>2.2293582740229849E-2</v>
      </c>
      <c r="G13">
        <f t="shared" si="4"/>
        <v>2.2029291008167915</v>
      </c>
      <c r="H13">
        <f t="shared" si="5"/>
        <v>-3619.5293578168771</v>
      </c>
      <c r="I13" s="1">
        <f t="shared" si="6"/>
        <v>4.9700383139547425E+26</v>
      </c>
      <c r="J13" s="2">
        <f t="shared" si="7"/>
        <v>1.0000000002012057E-2</v>
      </c>
      <c r="K13" s="2">
        <f t="shared" si="8"/>
        <v>-44.633021676254195</v>
      </c>
      <c r="L13">
        <f t="shared" si="9"/>
        <v>2223.4306592675471</v>
      </c>
      <c r="M13">
        <f t="shared" si="10"/>
        <v>44.633022796500988</v>
      </c>
      <c r="N13">
        <f t="shared" si="11"/>
        <v>-47.643920737610976</v>
      </c>
      <c r="O13">
        <f t="shared" si="14"/>
        <v>-89.987162917406422</v>
      </c>
      <c r="P13">
        <f t="shared" si="15"/>
        <v>3.549999999999998</v>
      </c>
    </row>
    <row r="14" spans="1:16" x14ac:dyDescent="0.25">
      <c r="A14">
        <f t="shared" si="12"/>
        <v>3981.071705534956</v>
      </c>
      <c r="B14">
        <f t="shared" si="13"/>
        <v>25013811.24704561</v>
      </c>
      <c r="C14">
        <f t="shared" si="0"/>
        <v>25.013811247045609</v>
      </c>
      <c r="D14">
        <f t="shared" si="1"/>
        <v>3.7520716870568415E-4</v>
      </c>
      <c r="E14">
        <f t="shared" si="2"/>
        <v>0.25013811247045609</v>
      </c>
      <c r="F14">
        <f t="shared" si="3"/>
        <v>2.501381124704561E-2</v>
      </c>
      <c r="G14">
        <f t="shared" si="4"/>
        <v>2.51441613020378</v>
      </c>
      <c r="H14">
        <f t="shared" si="5"/>
        <v>-4061.2270196138115</v>
      </c>
      <c r="I14" s="1">
        <f t="shared" si="6"/>
        <v>6.2569075310282547E+26</v>
      </c>
      <c r="J14" s="2">
        <f t="shared" si="7"/>
        <v>1.0000000001598234E-2</v>
      </c>
      <c r="K14" s="2">
        <f t="shared" si="8"/>
        <v>-39.727776093550837</v>
      </c>
      <c r="L14">
        <f t="shared" si="9"/>
        <v>2081.1713507603472</v>
      </c>
      <c r="M14">
        <f t="shared" si="10"/>
        <v>39.727777352116107</v>
      </c>
      <c r="N14">
        <f t="shared" si="11"/>
        <v>-50.903990791259083</v>
      </c>
      <c r="O14">
        <f t="shared" si="14"/>
        <v>-89.985577904442167</v>
      </c>
      <c r="P14">
        <f t="shared" si="15"/>
        <v>3.5999999999999979</v>
      </c>
    </row>
    <row r="15" spans="1:16" x14ac:dyDescent="0.25">
      <c r="A15">
        <f t="shared" si="12"/>
        <v>4466.8359215096107</v>
      </c>
      <c r="B15">
        <f t="shared" si="13"/>
        <v>28065957.831611171</v>
      </c>
      <c r="C15">
        <f t="shared" si="0"/>
        <v>28.065957831611168</v>
      </c>
      <c r="D15">
        <f t="shared" si="1"/>
        <v>4.2098936747416755E-4</v>
      </c>
      <c r="E15">
        <f t="shared" si="2"/>
        <v>0.28065957831611171</v>
      </c>
      <c r="F15">
        <f t="shared" si="3"/>
        <v>2.8065957831611175E-2</v>
      </c>
      <c r="G15">
        <f t="shared" si="4"/>
        <v>2.9065656632186538</v>
      </c>
      <c r="H15">
        <f t="shared" si="5"/>
        <v>-4556.8398664402257</v>
      </c>
      <c r="I15" s="1">
        <f t="shared" si="6"/>
        <v>7.8769798900577663E+26</v>
      </c>
      <c r="J15" s="2">
        <f t="shared" si="7"/>
        <v>1.0000000001269523E-2</v>
      </c>
      <c r="K15" s="2">
        <f t="shared" si="8"/>
        <v>-35.34969396243077</v>
      </c>
      <c r="L15">
        <f t="shared" si="9"/>
        <v>1935.7068044468633</v>
      </c>
      <c r="M15">
        <f t="shared" si="10"/>
        <v>35.349695376870145</v>
      </c>
      <c r="N15">
        <f t="shared" si="11"/>
        <v>-54.088467217009253</v>
      </c>
      <c r="O15">
        <f t="shared" si="14"/>
        <v>-89.983791718804454</v>
      </c>
      <c r="P15">
        <f t="shared" si="15"/>
        <v>3.6499999999999977</v>
      </c>
    </row>
    <row r="16" spans="1:16" x14ac:dyDescent="0.25">
      <c r="A16">
        <f t="shared" si="12"/>
        <v>5011.8723362726969</v>
      </c>
      <c r="B16">
        <f t="shared" si="13"/>
        <v>31490522.624728438</v>
      </c>
      <c r="C16">
        <f t="shared" si="0"/>
        <v>31.490522624728435</v>
      </c>
      <c r="D16">
        <f t="shared" si="1"/>
        <v>4.7235783937092657E-4</v>
      </c>
      <c r="E16">
        <f t="shared" si="2"/>
        <v>0.3149052262472844</v>
      </c>
      <c r="F16">
        <f t="shared" si="3"/>
        <v>3.1490522624728443E-2</v>
      </c>
      <c r="G16">
        <f t="shared" si="4"/>
        <v>3.4002694695189115</v>
      </c>
      <c r="H16">
        <f t="shared" si="5"/>
        <v>-5112.9547632003168</v>
      </c>
      <c r="I16" s="1">
        <f t="shared" si="6"/>
        <v>9.9165301517853388E+26</v>
      </c>
      <c r="J16" s="2">
        <f t="shared" si="7"/>
        <v>1.0000000001008418E-2</v>
      </c>
      <c r="K16" s="2">
        <f t="shared" si="8"/>
        <v>-31.440680792980412</v>
      </c>
      <c r="L16">
        <f t="shared" si="9"/>
        <v>1789.6868398269387</v>
      </c>
      <c r="M16">
        <f t="shared" si="10"/>
        <v>31.440682383276727</v>
      </c>
      <c r="N16">
        <f t="shared" si="11"/>
        <v>-57.161018778609986</v>
      </c>
      <c r="O16">
        <f t="shared" si="14"/>
        <v>-89.981776546772622</v>
      </c>
      <c r="P16">
        <f t="shared" si="15"/>
        <v>3.6999999999999975</v>
      </c>
    </row>
    <row r="17" spans="1:16" x14ac:dyDescent="0.25">
      <c r="A17">
        <f t="shared" si="12"/>
        <v>5623.4132519034592</v>
      </c>
      <c r="B17">
        <f t="shared" si="13"/>
        <v>35332947.520558797</v>
      </c>
      <c r="C17">
        <f t="shared" si="0"/>
        <v>35.332947520558797</v>
      </c>
      <c r="D17">
        <f t="shared" si="1"/>
        <v>5.2999421280838191E-4</v>
      </c>
      <c r="E17">
        <f t="shared" si="2"/>
        <v>0.353329475205588</v>
      </c>
      <c r="F17">
        <f t="shared" si="3"/>
        <v>3.5332947520558801E-2</v>
      </c>
      <c r="G17">
        <f t="shared" si="4"/>
        <v>4.0218323538100043</v>
      </c>
      <c r="H17">
        <f t="shared" si="5"/>
        <v>-5736.9656838435512</v>
      </c>
      <c r="I17" s="1">
        <f t="shared" si="6"/>
        <v>1.2484171804905624E+27</v>
      </c>
      <c r="J17" s="2">
        <f t="shared" si="7"/>
        <v>1.0000000000801014E-2</v>
      </c>
      <c r="K17" s="2">
        <f t="shared" si="8"/>
        <v>-27.948866355417962</v>
      </c>
      <c r="L17">
        <f t="shared" si="9"/>
        <v>1645.6097439011094</v>
      </c>
      <c r="M17">
        <f t="shared" si="10"/>
        <v>27.948868144399231</v>
      </c>
      <c r="N17">
        <f t="shared" si="11"/>
        <v>-60.091756593748379</v>
      </c>
      <c r="O17">
        <f t="shared" si="14"/>
        <v>-89.979499784948672</v>
      </c>
      <c r="P17">
        <f t="shared" si="15"/>
        <v>3.7499999999999973</v>
      </c>
    </row>
    <row r="18" spans="1:16" x14ac:dyDescent="0.25">
      <c r="A18">
        <f t="shared" si="12"/>
        <v>6309.5734448018939</v>
      </c>
      <c r="B18">
        <f t="shared" si="13"/>
        <v>39644219.162949748</v>
      </c>
      <c r="C18">
        <f t="shared" si="0"/>
        <v>39.644219162949746</v>
      </c>
      <c r="D18">
        <f t="shared" si="1"/>
        <v>5.9466328744424619E-4</v>
      </c>
      <c r="E18">
        <f t="shared" si="2"/>
        <v>0.39644219162949751</v>
      </c>
      <c r="F18">
        <f t="shared" si="3"/>
        <v>3.9644219162949752E-2</v>
      </c>
      <c r="G18">
        <f t="shared" si="4"/>
        <v>4.8043758484039891</v>
      </c>
      <c r="H18">
        <f t="shared" si="5"/>
        <v>-6437.1735920531091</v>
      </c>
      <c r="I18" s="1">
        <f t="shared" si="6"/>
        <v>1.5716641130399922E+27</v>
      </c>
      <c r="J18" s="2">
        <f t="shared" si="7"/>
        <v>1.0000000000636269E-2</v>
      </c>
      <c r="K18" s="2">
        <f t="shared" si="8"/>
        <v>-24.827916393658743</v>
      </c>
      <c r="L18">
        <f t="shared" si="9"/>
        <v>1505.6595709168801</v>
      </c>
      <c r="M18">
        <f t="shared" si="10"/>
        <v>24.827918407520766</v>
      </c>
      <c r="N18">
        <f t="shared" si="11"/>
        <v>-62.858174333792597</v>
      </c>
      <c r="O18">
        <f t="shared" si="14"/>
        <v>-89.97692284140561</v>
      </c>
      <c r="P18">
        <f t="shared" si="15"/>
        <v>3.7999999999999972</v>
      </c>
    </row>
    <row r="19" spans="1:16" x14ac:dyDescent="0.25">
      <c r="A19">
        <f t="shared" si="12"/>
        <v>7079.4578438413328</v>
      </c>
      <c r="B19">
        <f t="shared" si="13"/>
        <v>44481545.507221133</v>
      </c>
      <c r="C19">
        <f t="shared" si="0"/>
        <v>44.481545507221128</v>
      </c>
      <c r="D19">
        <f t="shared" si="1"/>
        <v>6.6722318260831702E-4</v>
      </c>
      <c r="E19">
        <f t="shared" si="2"/>
        <v>0.44481545507221132</v>
      </c>
      <c r="F19">
        <f t="shared" si="3"/>
        <v>4.4481545507221137E-2</v>
      </c>
      <c r="G19">
        <f t="shared" si="4"/>
        <v>5.7896065975599269</v>
      </c>
      <c r="H19">
        <f t="shared" si="5"/>
        <v>-7222.8990861513248</v>
      </c>
      <c r="I19" s="1">
        <f t="shared" si="6"/>
        <v>1.9786078907109848E+27</v>
      </c>
      <c r="J19" s="2">
        <f t="shared" si="7"/>
        <v>1.0000000000505407E-2</v>
      </c>
      <c r="K19" s="2">
        <f t="shared" si="8"/>
        <v>-22.036417797887939</v>
      </c>
      <c r="L19">
        <f t="shared" si="9"/>
        <v>1371.6043777791976</v>
      </c>
      <c r="M19">
        <f t="shared" si="10"/>
        <v>22.036420066859144</v>
      </c>
      <c r="N19">
        <f t="shared" si="11"/>
        <v>-65.445274961053642</v>
      </c>
      <c r="O19">
        <f t="shared" si="14"/>
        <v>-89.973999505678037</v>
      </c>
      <c r="P19">
        <f t="shared" si="15"/>
        <v>3.849999999999997</v>
      </c>
    </row>
    <row r="20" spans="1:16" x14ac:dyDescent="0.25">
      <c r="A20">
        <f t="shared" si="12"/>
        <v>7943.282347242759</v>
      </c>
      <c r="B20">
        <f t="shared" si="13"/>
        <v>49909114.934974678</v>
      </c>
      <c r="C20">
        <f t="shared" si="0"/>
        <v>49.909114934974674</v>
      </c>
      <c r="D20">
        <f t="shared" si="1"/>
        <v>7.4863672402462021E-4</v>
      </c>
      <c r="E20">
        <f t="shared" si="2"/>
        <v>0.4990911493497468</v>
      </c>
      <c r="F20">
        <f t="shared" si="3"/>
        <v>4.9909114934974678E-2</v>
      </c>
      <c r="G20">
        <f t="shared" si="4"/>
        <v>7.0300445869065182</v>
      </c>
      <c r="H20">
        <f t="shared" si="5"/>
        <v>-8104.6096036972758</v>
      </c>
      <c r="I20" s="1">
        <f t="shared" si="6"/>
        <v>2.4909197535925124E+27</v>
      </c>
      <c r="J20" s="2">
        <f t="shared" si="7"/>
        <v>1.0000000000401459E-2</v>
      </c>
      <c r="K20" s="2">
        <f t="shared" si="8"/>
        <v>-19.537329077754553</v>
      </c>
      <c r="L20">
        <f t="shared" si="9"/>
        <v>1244.7569607399796</v>
      </c>
      <c r="M20">
        <f t="shared" si="10"/>
        <v>19.537331636957838</v>
      </c>
      <c r="N20">
        <f t="shared" si="11"/>
        <v>-67.845041636327537</v>
      </c>
      <c r="O20">
        <f t="shared" si="14"/>
        <v>-89.970673691227759</v>
      </c>
      <c r="P20">
        <f t="shared" si="15"/>
        <v>3.8999999999999968</v>
      </c>
    </row>
    <row r="21" spans="1:16" x14ac:dyDescent="0.25">
      <c r="A21">
        <f t="shared" si="12"/>
        <v>8912.5093813373878</v>
      </c>
      <c r="B21">
        <f t="shared" si="13"/>
        <v>55998947.9949193</v>
      </c>
      <c r="C21">
        <f t="shared" si="0"/>
        <v>55.998947994919298</v>
      </c>
      <c r="D21">
        <f t="shared" si="1"/>
        <v>8.3998421992378947E-4</v>
      </c>
      <c r="E21">
        <f t="shared" si="2"/>
        <v>0.55998947994919301</v>
      </c>
      <c r="F21">
        <f t="shared" si="3"/>
        <v>5.5998947994919307E-2</v>
      </c>
      <c r="G21">
        <f t="shared" si="4"/>
        <v>8.5918314330959635</v>
      </c>
      <c r="H21">
        <f t="shared" si="5"/>
        <v>-9094.0632985189804</v>
      </c>
      <c r="I21" s="1">
        <f t="shared" si="6"/>
        <v>3.1358821765376774E+27</v>
      </c>
      <c r="J21" s="2">
        <f t="shared" si="7"/>
        <v>1.0000000000318889E-2</v>
      </c>
      <c r="K21" s="2">
        <f t="shared" si="8"/>
        <v>-17.297488844299476</v>
      </c>
      <c r="L21">
        <f t="shared" si="9"/>
        <v>1125.9875450069453</v>
      </c>
      <c r="M21">
        <f t="shared" si="10"/>
        <v>17.297491734892226</v>
      </c>
      <c r="N21">
        <f t="shared" si="11"/>
        <v>-70.055476930680513</v>
      </c>
      <c r="O21">
        <f t="shared" si="14"/>
        <v>-89.966876247964379</v>
      </c>
      <c r="P21">
        <f t="shared" si="15"/>
        <v>3.9499999999999966</v>
      </c>
    </row>
    <row r="22" spans="1:16" x14ac:dyDescent="0.25">
      <c r="A22">
        <f t="shared" si="12"/>
        <v>9999.99999999992</v>
      </c>
      <c r="B22">
        <f t="shared" si="13"/>
        <v>62831853.071795359</v>
      </c>
      <c r="C22">
        <f t="shared" si="0"/>
        <v>62.831853071795358</v>
      </c>
      <c r="D22">
        <f t="shared" si="1"/>
        <v>9.4247779607693034E-4</v>
      </c>
      <c r="E22">
        <f t="shared" si="2"/>
        <v>0.62831853071795363</v>
      </c>
      <c r="F22">
        <f t="shared" si="3"/>
        <v>6.2831853071795368E-2</v>
      </c>
      <c r="G22">
        <f t="shared" si="4"/>
        <v>10.558270747971678</v>
      </c>
      <c r="H22">
        <f t="shared" si="5"/>
        <v>-10204.472099407612</v>
      </c>
      <c r="I22" s="1">
        <f t="shared" si="6"/>
        <v>3.9478417604356813E+27</v>
      </c>
      <c r="J22" s="2">
        <f t="shared" si="7"/>
        <v>1.0000000000253303E-2</v>
      </c>
      <c r="K22" s="2">
        <f t="shared" si="8"/>
        <v>-15.287175778471706</v>
      </c>
      <c r="L22">
        <f t="shared" si="9"/>
        <v>1015.7720264940001</v>
      </c>
      <c r="M22">
        <f t="shared" si="10"/>
        <v>15.287179049186674</v>
      </c>
      <c r="N22">
        <f t="shared" si="11"/>
        <v>-72.07943455380709</v>
      </c>
      <c r="O22">
        <f t="shared" si="14"/>
        <v>-89.962520368593616</v>
      </c>
      <c r="P22">
        <f t="shared" si="15"/>
        <v>3.9999999999999964</v>
      </c>
    </row>
    <row r="23" spans="1:16" x14ac:dyDescent="0.25">
      <c r="A23">
        <f t="shared" si="12"/>
        <v>11220.184543019539</v>
      </c>
      <c r="B23">
        <f t="shared" si="13"/>
        <v>70498498.664543867</v>
      </c>
      <c r="C23">
        <f t="shared" si="0"/>
        <v>70.49849866454386</v>
      </c>
      <c r="D23">
        <f t="shared" si="1"/>
        <v>1.0574774799681579E-3</v>
      </c>
      <c r="E23">
        <f t="shared" si="2"/>
        <v>0.70498498664543874</v>
      </c>
      <c r="F23">
        <f t="shared" si="3"/>
        <v>7.0498498664543871E-2</v>
      </c>
      <c r="G23">
        <f t="shared" si="4"/>
        <v>13.034293017538335</v>
      </c>
      <c r="H23">
        <f t="shared" si="5"/>
        <v>-11450.68696178028</v>
      </c>
      <c r="I23" s="1">
        <f t="shared" si="6"/>
        <v>4.9700383139546945E+27</v>
      </c>
      <c r="J23" s="2">
        <f t="shared" si="7"/>
        <v>1.0000000000201206E-2</v>
      </c>
      <c r="K23" s="2">
        <f t="shared" si="8"/>
        <v>-13.479714247282141</v>
      </c>
      <c r="L23">
        <f t="shared" si="9"/>
        <v>914.25907561574491</v>
      </c>
      <c r="M23">
        <f t="shared" si="10"/>
        <v>13.479717956559075</v>
      </c>
      <c r="N23">
        <f t="shared" si="11"/>
        <v>-73.923425019062151</v>
      </c>
      <c r="O23">
        <f t="shared" si="14"/>
        <v>-89.957494819287533</v>
      </c>
      <c r="P23">
        <f t="shared" si="15"/>
        <v>4.0499999999999963</v>
      </c>
    </row>
    <row r="24" spans="1:16" x14ac:dyDescent="0.25">
      <c r="A24">
        <f t="shared" si="12"/>
        <v>12589.254117941558</v>
      </c>
      <c r="B24">
        <f t="shared" si="13"/>
        <v>79100616.502200499</v>
      </c>
      <c r="C24">
        <f t="shared" si="0"/>
        <v>79.100616502200495</v>
      </c>
      <c r="D24">
        <f t="shared" si="1"/>
        <v>1.1865092475330074E-3</v>
      </c>
      <c r="E24">
        <f t="shared" si="2"/>
        <v>0.79100616502200505</v>
      </c>
      <c r="F24">
        <f t="shared" si="3"/>
        <v>7.9100616502200502E-2</v>
      </c>
      <c r="G24">
        <f t="shared" si="4"/>
        <v>16.152088952637648</v>
      </c>
      <c r="H24">
        <f t="shared" si="5"/>
        <v>-12849.408967778774</v>
      </c>
      <c r="I24" s="1">
        <f t="shared" si="6"/>
        <v>6.2569075310281951E+27</v>
      </c>
      <c r="J24" s="2">
        <f t="shared" si="7"/>
        <v>1.0000000000159824E-2</v>
      </c>
      <c r="K24" s="2">
        <f t="shared" si="8"/>
        <v>-11.85112033436098</v>
      </c>
      <c r="L24">
        <f t="shared" si="9"/>
        <v>821.34254260838645</v>
      </c>
      <c r="M24">
        <f t="shared" si="10"/>
        <v>11.851124553370633</v>
      </c>
      <c r="N24">
        <f t="shared" si="11"/>
        <v>-75.596517416827822</v>
      </c>
      <c r="O24">
        <f t="shared" si="14"/>
        <v>-89.951653713489321</v>
      </c>
      <c r="P24">
        <f t="shared" si="15"/>
        <v>4.0999999999999961</v>
      </c>
    </row>
    <row r="25" spans="1:16" x14ac:dyDescent="0.25">
      <c r="A25">
        <f t="shared" si="12"/>
        <v>14125.375446227436</v>
      </c>
      <c r="B25">
        <f t="shared" si="13"/>
        <v>88752351.462131515</v>
      </c>
      <c r="C25">
        <f t="shared" si="0"/>
        <v>88.752351462131514</v>
      </c>
      <c r="D25">
        <f t="shared" si="1"/>
        <v>1.3312852719319728E-3</v>
      </c>
      <c r="E25">
        <f t="shared" si="2"/>
        <v>0.88752351462131518</v>
      </c>
      <c r="F25">
        <f t="shared" si="3"/>
        <v>8.8752351462131521E-2</v>
      </c>
      <c r="G25">
        <f t="shared" si="4"/>
        <v>20.078221111654578</v>
      </c>
      <c r="H25">
        <f t="shared" si="5"/>
        <v>-14419.430767191987</v>
      </c>
      <c r="I25" s="1">
        <f t="shared" si="6"/>
        <v>7.8769798900577199E+27</v>
      </c>
      <c r="J25" s="2">
        <f t="shared" si="7"/>
        <v>1.0000000000126952E-2</v>
      </c>
      <c r="K25" s="2">
        <f t="shared" si="8"/>
        <v>-10.379783587959238</v>
      </c>
      <c r="L25">
        <f t="shared" si="9"/>
        <v>736.72996496908411</v>
      </c>
      <c r="M25">
        <f t="shared" si="10"/>
        <v>10.379788405014235</v>
      </c>
      <c r="N25">
        <f t="shared" si="11"/>
        <v>-77.109403191407239</v>
      </c>
      <c r="O25">
        <f t="shared" si="14"/>
        <v>-89.944800620069088</v>
      </c>
      <c r="P25">
        <f t="shared" si="15"/>
        <v>4.1499999999999959</v>
      </c>
    </row>
    <row r="26" spans="1:16" x14ac:dyDescent="0.25">
      <c r="A26">
        <f t="shared" si="12"/>
        <v>15848.931924611006</v>
      </c>
      <c r="B26">
        <f t="shared" si="13"/>
        <v>99581776.203205362</v>
      </c>
      <c r="C26">
        <f t="shared" si="0"/>
        <v>99.581776203205351</v>
      </c>
      <c r="D26">
        <f t="shared" si="1"/>
        <v>1.4937266430480804E-3</v>
      </c>
      <c r="E26">
        <f t="shared" si="2"/>
        <v>0.99581776203205363</v>
      </c>
      <c r="F26">
        <f t="shared" si="3"/>
        <v>9.9581776203205366E-2</v>
      </c>
      <c r="G26">
        <f t="shared" si="4"/>
        <v>25.022608053164856</v>
      </c>
      <c r="H26">
        <f t="shared" si="5"/>
        <v>-16181.913951884701</v>
      </c>
      <c r="I26" s="1">
        <f t="shared" si="6"/>
        <v>9.9165301517852778E+27</v>
      </c>
      <c r="J26" s="2">
        <f t="shared" si="7"/>
        <v>1.0000000000100841E-2</v>
      </c>
      <c r="K26" s="2">
        <f t="shared" si="8"/>
        <v>-9.0461802633838833</v>
      </c>
      <c r="L26">
        <f t="shared" si="9"/>
        <v>660.00207273423723</v>
      </c>
      <c r="M26">
        <f t="shared" si="10"/>
        <v>9.0461857905769385</v>
      </c>
      <c r="N26">
        <f t="shared" si="11"/>
        <v>-78.473644363468452</v>
      </c>
      <c r="O26">
        <f t="shared" si="14"/>
        <v>-89.936663039529307</v>
      </c>
      <c r="P26">
        <f t="shared" si="15"/>
        <v>4.1999999999999957</v>
      </c>
    </row>
    <row r="27" spans="1:16" x14ac:dyDescent="0.25">
      <c r="A27">
        <f t="shared" si="12"/>
        <v>17782.794100389074</v>
      </c>
      <c r="B27">
        <f t="shared" si="13"/>
        <v>111732590.61216445</v>
      </c>
      <c r="C27">
        <f t="shared" si="0"/>
        <v>111.73259061216444</v>
      </c>
      <c r="D27">
        <f t="shared" si="1"/>
        <v>1.6759888591824667E-3</v>
      </c>
      <c r="E27">
        <f t="shared" si="2"/>
        <v>1.1173259061216445</v>
      </c>
      <c r="F27">
        <f t="shared" si="3"/>
        <v>0.11173259061216446</v>
      </c>
      <c r="G27">
        <f t="shared" si="4"/>
        <v>31.249884083594871</v>
      </c>
      <c r="H27">
        <f t="shared" si="5"/>
        <v>-18160.709418746039</v>
      </c>
      <c r="I27" s="1">
        <f t="shared" si="6"/>
        <v>1.2484171804905543E+28</v>
      </c>
      <c r="J27" s="2">
        <f t="shared" si="7"/>
        <v>1.0000000000080101E-2</v>
      </c>
      <c r="K27" s="2">
        <f t="shared" si="8"/>
        <v>-7.8326142547675346</v>
      </c>
      <c r="L27">
        <f t="shared" si="9"/>
        <v>590.66131379156013</v>
      </c>
      <c r="M27">
        <f t="shared" si="10"/>
        <v>7.8326206383296508</v>
      </c>
      <c r="N27">
        <f t="shared" si="11"/>
        <v>-79.70110023883332</v>
      </c>
      <c r="O27">
        <f t="shared" si="14"/>
        <v>-89.926849776435674</v>
      </c>
      <c r="P27">
        <f t="shared" si="15"/>
        <v>4.2499999999999956</v>
      </c>
    </row>
    <row r="28" spans="1:16" x14ac:dyDescent="0.25">
      <c r="A28">
        <f t="shared" si="12"/>
        <v>19952.623149688614</v>
      </c>
      <c r="B28">
        <f t="shared" si="13"/>
        <v>125366028.61381477</v>
      </c>
      <c r="C28">
        <f t="shared" si="0"/>
        <v>125.36602861381476</v>
      </c>
      <c r="D28">
        <f t="shared" si="1"/>
        <v>1.8804904292072215E-3</v>
      </c>
      <c r="E28">
        <f t="shared" si="2"/>
        <v>1.2536602861381478</v>
      </c>
      <c r="F28">
        <f t="shared" si="3"/>
        <v>0.12536602861381477</v>
      </c>
      <c r="G28">
        <f t="shared" si="4"/>
        <v>39.09377857774507</v>
      </c>
      <c r="H28">
        <f t="shared" si="5"/>
        <v>-20382.72973867783</v>
      </c>
      <c r="I28" s="1">
        <f t="shared" si="6"/>
        <v>1.5716641130399822E+28</v>
      </c>
      <c r="J28" s="2">
        <f t="shared" si="7"/>
        <v>1.0000000000063626E-2</v>
      </c>
      <c r="K28" s="2">
        <f t="shared" si="8"/>
        <v>-6.7229822784952242</v>
      </c>
      <c r="L28">
        <f t="shared" si="9"/>
        <v>528.16945344188764</v>
      </c>
      <c r="M28">
        <f t="shared" si="10"/>
        <v>6.7229897156667464</v>
      </c>
      <c r="N28">
        <f t="shared" si="11"/>
        <v>-80.803511213797023</v>
      </c>
      <c r="O28">
        <f t="shared" si="14"/>
        <v>-89.91477630776771</v>
      </c>
      <c r="P28">
        <f t="shared" si="15"/>
        <v>4.2999999999999954</v>
      </c>
    </row>
    <row r="29" spans="1:16" x14ac:dyDescent="0.25">
      <c r="A29">
        <f t="shared" si="12"/>
        <v>22387.211385683182</v>
      </c>
      <c r="B29">
        <f t="shared" si="13"/>
        <v>140662997.64724812</v>
      </c>
      <c r="C29">
        <f t="shared" si="0"/>
        <v>140.66299764724812</v>
      </c>
      <c r="D29">
        <f t="shared" si="1"/>
        <v>2.1099449647087216E-3</v>
      </c>
      <c r="E29">
        <f t="shared" si="2"/>
        <v>1.4066299764724812</v>
      </c>
      <c r="F29">
        <f t="shared" si="3"/>
        <v>0.14066299764724813</v>
      </c>
      <c r="G29">
        <f t="shared" si="4"/>
        <v>48.97534248159895</v>
      </c>
      <c r="H29">
        <f t="shared" si="5"/>
        <v>-22878.385205592116</v>
      </c>
      <c r="I29" s="1">
        <f t="shared" si="6"/>
        <v>1.9786078907109732E+28</v>
      </c>
      <c r="J29" s="2">
        <f t="shared" si="7"/>
        <v>1.0000000000050541E-2</v>
      </c>
      <c r="K29" s="2">
        <f t="shared" si="8"/>
        <v>-5.7025601924145786</v>
      </c>
      <c r="L29">
        <f t="shared" si="9"/>
        <v>471.97541459738926</v>
      </c>
      <c r="M29">
        <f t="shared" si="10"/>
        <v>5.7025689603994616</v>
      </c>
      <c r="N29">
        <f t="shared" si="11"/>
        <v>-81.792212201463741</v>
      </c>
      <c r="O29">
        <f t="shared" si="14"/>
        <v>-89.899526320021181</v>
      </c>
      <c r="P29">
        <f t="shared" si="15"/>
        <v>4.3499999999999952</v>
      </c>
    </row>
    <row r="30" spans="1:16" x14ac:dyDescent="0.25">
      <c r="A30">
        <f t="shared" si="12"/>
        <v>25118.864315095547</v>
      </c>
      <c r="B30">
        <f t="shared" si="13"/>
        <v>157826479.19764596</v>
      </c>
      <c r="C30">
        <f t="shared" si="0"/>
        <v>157.82647919764597</v>
      </c>
      <c r="D30">
        <f t="shared" si="1"/>
        <v>2.3673971879646892E-3</v>
      </c>
      <c r="E30">
        <f t="shared" si="2"/>
        <v>1.5782647919764596</v>
      </c>
      <c r="F30">
        <f t="shared" si="3"/>
        <v>0.15782647919764597</v>
      </c>
      <c r="G30">
        <f t="shared" si="4"/>
        <v>61.426090663746251</v>
      </c>
      <c r="H30">
        <f t="shared" si="5"/>
        <v>-25682.098861938823</v>
      </c>
      <c r="I30" s="1">
        <f t="shared" si="6"/>
        <v>2.4909197535924979E+28</v>
      </c>
      <c r="J30" s="2">
        <f t="shared" si="7"/>
        <v>1.0000000000040145E-2</v>
      </c>
      <c r="K30" s="2">
        <f t="shared" si="8"/>
        <v>-4.7578076154153361</v>
      </c>
      <c r="L30">
        <f t="shared" si="9"/>
        <v>421.53498589320924</v>
      </c>
      <c r="M30">
        <f t="shared" si="10"/>
        <v>4.7578181244457172</v>
      </c>
      <c r="N30">
        <f t="shared" si="11"/>
        <v>-82.677947937939734</v>
      </c>
      <c r="O30">
        <f t="shared" si="14"/>
        <v>-89.879575426803768</v>
      </c>
      <c r="P30">
        <f t="shared" si="15"/>
        <v>4.399999999999995</v>
      </c>
    </row>
    <row r="31" spans="1:16" x14ac:dyDescent="0.25">
      <c r="A31">
        <f t="shared" si="12"/>
        <v>28183.82931264424</v>
      </c>
      <c r="B31">
        <f t="shared" si="13"/>
        <v>177084222.23726362</v>
      </c>
      <c r="C31">
        <f t="shared" si="0"/>
        <v>177.08422223726362</v>
      </c>
      <c r="D31">
        <f t="shared" si="1"/>
        <v>2.6562633335589542E-3</v>
      </c>
      <c r="E31">
        <f t="shared" si="2"/>
        <v>1.7708422223726363</v>
      </c>
      <c r="F31">
        <f t="shared" si="3"/>
        <v>0.17708422223726364</v>
      </c>
      <c r="G31">
        <f t="shared" si="4"/>
        <v>77.117447910717985</v>
      </c>
      <c r="H31">
        <f t="shared" si="5"/>
        <v>-28832.920768658725</v>
      </c>
      <c r="I31" s="1">
        <f t="shared" si="6"/>
        <v>3.1358821765376576E+28</v>
      </c>
      <c r="J31" s="2">
        <f t="shared" si="7"/>
        <v>1.000000000003189E-2</v>
      </c>
      <c r="K31" s="2">
        <f t="shared" si="8"/>
        <v>-3.8761882547986448</v>
      </c>
      <c r="L31">
        <f t="shared" si="9"/>
        <v>376.32408439551835</v>
      </c>
      <c r="M31">
        <f t="shared" si="10"/>
        <v>3.8762011540474735</v>
      </c>
      <c r="N31">
        <f t="shared" si="11"/>
        <v>-83.47076524756001</v>
      </c>
      <c r="O31">
        <f t="shared" si="14"/>
        <v>-89.852185578630397</v>
      </c>
      <c r="P31">
        <f t="shared" si="15"/>
        <v>4.4499999999999948</v>
      </c>
    </row>
    <row r="32" spans="1:16" x14ac:dyDescent="0.25">
      <c r="A32">
        <f t="shared" si="12"/>
        <v>31622.776601683447</v>
      </c>
      <c r="B32">
        <f t="shared" si="13"/>
        <v>198691765.31591985</v>
      </c>
      <c r="C32">
        <f t="shared" si="0"/>
        <v>198.69176531591984</v>
      </c>
      <c r="D32">
        <f t="shared" si="1"/>
        <v>2.9803764797387976E-3</v>
      </c>
      <c r="E32">
        <f t="shared" si="2"/>
        <v>1.9869176531591985</v>
      </c>
      <c r="F32">
        <f t="shared" si="3"/>
        <v>0.19869176531591987</v>
      </c>
      <c r="G32">
        <f t="shared" si="4"/>
        <v>96.898312934666365</v>
      </c>
      <c r="H32">
        <f t="shared" si="5"/>
        <v>-32375.268646324916</v>
      </c>
      <c r="I32" s="1">
        <f t="shared" si="6"/>
        <v>3.9478417604356576E+28</v>
      </c>
      <c r="J32" s="2">
        <f t="shared" si="7"/>
        <v>1.0000000000025331E-2</v>
      </c>
      <c r="K32" s="2">
        <f t="shared" si="8"/>
        <v>-3.0460035572895601</v>
      </c>
      <c r="L32">
        <f t="shared" si="9"/>
        <v>335.84710615462035</v>
      </c>
      <c r="M32">
        <f t="shared" si="10"/>
        <v>3.0460199721966128</v>
      </c>
      <c r="N32">
        <f t="shared" si="11"/>
        <v>-84.179961418873148</v>
      </c>
      <c r="O32">
        <f t="shared" si="14"/>
        <v>-89.811899189899748</v>
      </c>
      <c r="P32">
        <f t="shared" si="15"/>
        <v>4.4999999999999947</v>
      </c>
    </row>
    <row r="33" spans="1:16" x14ac:dyDescent="0.25">
      <c r="A33">
        <f t="shared" si="12"/>
        <v>35481.338923357136</v>
      </c>
      <c r="B33">
        <f t="shared" si="13"/>
        <v>222935827.40229672</v>
      </c>
      <c r="C33">
        <f t="shared" si="0"/>
        <v>222.93582740229672</v>
      </c>
      <c r="D33">
        <f t="shared" si="1"/>
        <v>3.3440374110344506E-3</v>
      </c>
      <c r="E33">
        <f t="shared" si="2"/>
        <v>2.2293582740229674</v>
      </c>
      <c r="F33">
        <f t="shared" si="3"/>
        <v>0.22293582740229673</v>
      </c>
      <c r="G33">
        <f t="shared" si="4"/>
        <v>121.84313111243671</v>
      </c>
      <c r="H33">
        <f t="shared" si="5"/>
        <v>-36359.83151932426</v>
      </c>
      <c r="I33" s="1">
        <f t="shared" si="6"/>
        <v>4.9700383139546638E+28</v>
      </c>
      <c r="J33" s="2">
        <f t="shared" si="7"/>
        <v>1.0000000000020121E-2</v>
      </c>
      <c r="K33" s="2">
        <f t="shared" si="8"/>
        <v>-2.2562374763427178</v>
      </c>
      <c r="L33">
        <f t="shared" si="9"/>
        <v>299.64165586411031</v>
      </c>
      <c r="M33">
        <f t="shared" si="10"/>
        <v>2.2562596370217141</v>
      </c>
      <c r="N33">
        <f t="shared" si="11"/>
        <v>-84.814072082367744</v>
      </c>
      <c r="O33">
        <f t="shared" si="14"/>
        <v>-89.746057740174876</v>
      </c>
      <c r="P33">
        <f t="shared" si="15"/>
        <v>4.5499999999999945</v>
      </c>
    </row>
    <row r="34" spans="1:16" x14ac:dyDescent="0.25">
      <c r="A34">
        <f t="shared" si="12"/>
        <v>39810.717055349247</v>
      </c>
      <c r="B34">
        <f t="shared" si="13"/>
        <v>250138112.47045416</v>
      </c>
      <c r="C34">
        <f t="shared" si="0"/>
        <v>250.13811247045413</v>
      </c>
      <c r="D34">
        <f t="shared" si="1"/>
        <v>3.7520716870568125E-3</v>
      </c>
      <c r="E34">
        <f t="shared" si="2"/>
        <v>2.5013811247045417</v>
      </c>
      <c r="F34">
        <f t="shared" si="3"/>
        <v>0.2501381124704542</v>
      </c>
      <c r="G34">
        <f t="shared" si="4"/>
        <v>153.31365458637532</v>
      </c>
      <c r="H34">
        <f t="shared" si="5"/>
        <v>-40844.686215535265</v>
      </c>
      <c r="I34" s="1">
        <f t="shared" si="6"/>
        <v>6.2569075310281597E+28</v>
      </c>
      <c r="J34" s="2">
        <f t="shared" si="7"/>
        <v>1.0000000000015982E-2</v>
      </c>
      <c r="K34" s="2">
        <f t="shared" si="8"/>
        <v>-1.4964102958976189</v>
      </c>
      <c r="L34">
        <f t="shared" si="9"/>
        <v>267.28068910702018</v>
      </c>
      <c r="M34">
        <f t="shared" si="10"/>
        <v>1.4964437088204821</v>
      </c>
      <c r="N34">
        <f t="shared" si="11"/>
        <v>-85.380885830181228</v>
      </c>
      <c r="O34">
        <f t="shared" si="14"/>
        <v>-89.617117532608603</v>
      </c>
      <c r="P34">
        <f t="shared" si="15"/>
        <v>4.5999999999999943</v>
      </c>
    </row>
    <row r="35" spans="1:16" x14ac:dyDescent="0.25">
      <c r="A35">
        <f t="shared" si="12"/>
        <v>44668.359215095756</v>
      </c>
      <c r="B35">
        <f t="shared" si="13"/>
        <v>280659578.31610954</v>
      </c>
      <c r="C35">
        <f t="shared" si="0"/>
        <v>280.6595783161095</v>
      </c>
      <c r="D35">
        <f t="shared" si="1"/>
        <v>4.2098936747416429E-3</v>
      </c>
      <c r="E35">
        <f t="shared" si="2"/>
        <v>2.8065957831610953</v>
      </c>
      <c r="F35">
        <f t="shared" si="3"/>
        <v>0.28065957831610955</v>
      </c>
      <c r="G35">
        <f t="shared" si="4"/>
        <v>193.03865906335844</v>
      </c>
      <c r="H35">
        <f t="shared" si="5"/>
        <v>-45896.695017772588</v>
      </c>
      <c r="I35" s="1">
        <f t="shared" si="6"/>
        <v>7.8769798900576436E+28</v>
      </c>
      <c r="J35" s="2">
        <f t="shared" si="7"/>
        <v>1.0000000000012695E-2</v>
      </c>
      <c r="K35" s="2">
        <f t="shared" si="8"/>
        <v>-0.75643957091362113</v>
      </c>
      <c r="L35">
        <f t="shared" si="9"/>
        <v>238.37286428178439</v>
      </c>
      <c r="M35">
        <f t="shared" si="10"/>
        <v>0.75650566715919809</v>
      </c>
      <c r="N35">
        <f t="shared" si="11"/>
        <v>-85.887476053130399</v>
      </c>
      <c r="O35">
        <f t="shared" si="14"/>
        <v>-89.2426038467175</v>
      </c>
      <c r="P35">
        <f t="shared" si="15"/>
        <v>4.6499999999999941</v>
      </c>
    </row>
    <row r="36" spans="1:16" x14ac:dyDescent="0.25">
      <c r="A36">
        <f t="shared" si="12"/>
        <v>50118.723362726581</v>
      </c>
      <c r="B36">
        <f t="shared" si="13"/>
        <v>314905226.24728197</v>
      </c>
      <c r="C36">
        <f t="shared" si="0"/>
        <v>314.90522624728197</v>
      </c>
      <c r="D36">
        <f t="shared" si="1"/>
        <v>4.7235783937092293E-3</v>
      </c>
      <c r="E36">
        <f t="shared" si="2"/>
        <v>3.1490522624728197</v>
      </c>
      <c r="F36">
        <f t="shared" si="3"/>
        <v>0.31490522624728201</v>
      </c>
      <c r="G36">
        <f t="shared" si="4"/>
        <v>243.21741632923437</v>
      </c>
      <c r="H36">
        <f t="shared" si="5"/>
        <v>-51593.278556901612</v>
      </c>
      <c r="I36" s="1">
        <f t="shared" si="6"/>
        <v>9.9165301517851876E+28</v>
      </c>
      <c r="J36" s="2">
        <f t="shared" si="7"/>
        <v>1.0000000000010084E-2</v>
      </c>
      <c r="K36" s="2">
        <f t="shared" si="8"/>
        <v>-2.650633944997427E-2</v>
      </c>
      <c r="L36">
        <f t="shared" si="9"/>
        <v>212.56170145844283</v>
      </c>
      <c r="M36">
        <f t="shared" si="10"/>
        <v>2.832994936524709E-2</v>
      </c>
      <c r="N36">
        <f t="shared" si="11"/>
        <v>-86.340243054848216</v>
      </c>
      <c r="O36">
        <f t="shared" si="14"/>
        <v>-69.330101854029365</v>
      </c>
      <c r="P36">
        <f t="shared" si="15"/>
        <v>4.699999999999994</v>
      </c>
    </row>
    <row r="37" spans="1:16" x14ac:dyDescent="0.25">
      <c r="A37">
        <f t="shared" si="12"/>
        <v>56234.132519034152</v>
      </c>
      <c r="B37">
        <f t="shared" si="13"/>
        <v>353329475.20558518</v>
      </c>
      <c r="C37">
        <f t="shared" si="0"/>
        <v>353.32947520558514</v>
      </c>
      <c r="D37">
        <f t="shared" si="1"/>
        <v>5.2999421280837773E-3</v>
      </c>
      <c r="E37">
        <f t="shared" si="2"/>
        <v>3.533294752055852</v>
      </c>
      <c r="F37">
        <f t="shared" si="3"/>
        <v>0.35332947520558522</v>
      </c>
      <c r="G37">
        <f t="shared" si="4"/>
        <v>306.65489538544739</v>
      </c>
      <c r="H37">
        <f t="shared" si="5"/>
        <v>-58024.694180457285</v>
      </c>
      <c r="I37" s="1">
        <f t="shared" si="6"/>
        <v>1.2484171804905427E+29</v>
      </c>
      <c r="J37" s="2">
        <f t="shared" si="7"/>
        <v>1.0000000000008011E-2</v>
      </c>
      <c r="K37" s="2">
        <f t="shared" si="8"/>
        <v>0.70307516899347489</v>
      </c>
      <c r="L37">
        <f t="shared" si="9"/>
        <v>189.5239849572076</v>
      </c>
      <c r="M37">
        <f t="shared" si="10"/>
        <v>0.70314628154830161</v>
      </c>
      <c r="N37">
        <f t="shared" si="11"/>
        <v>-86.74496149288133</v>
      </c>
      <c r="O37">
        <f t="shared" si="14"/>
        <v>89.185123883505412</v>
      </c>
      <c r="P37">
        <f t="shared" si="15"/>
        <v>4.7499999999999938</v>
      </c>
    </row>
    <row r="38" spans="1:16" x14ac:dyDescent="0.25">
      <c r="A38">
        <f t="shared" si="12"/>
        <v>63095.734448018447</v>
      </c>
      <c r="B38">
        <f t="shared" si="13"/>
        <v>396442191.62949437</v>
      </c>
      <c r="C38">
        <f t="shared" si="0"/>
        <v>396.44219162949435</v>
      </c>
      <c r="D38">
        <f t="shared" si="1"/>
        <v>5.9466328744424155E-3</v>
      </c>
      <c r="E38">
        <f t="shared" si="2"/>
        <v>3.9644219162949437</v>
      </c>
      <c r="F38">
        <f t="shared" si="3"/>
        <v>0.3964421916294944</v>
      </c>
      <c r="G38">
        <f t="shared" si="4"/>
        <v>386.93979514798792</v>
      </c>
      <c r="H38">
        <f t="shared" si="5"/>
        <v>-65297.000759266892</v>
      </c>
      <c r="I38" s="1">
        <f t="shared" si="6"/>
        <v>1.5716641130399675E+29</v>
      </c>
      <c r="J38" s="2">
        <f t="shared" si="7"/>
        <v>1.0000000000006363E-2</v>
      </c>
      <c r="K38" s="2">
        <f t="shared" si="8"/>
        <v>1.4419860577660999</v>
      </c>
      <c r="L38">
        <f t="shared" si="9"/>
        <v>168.9677221390086</v>
      </c>
      <c r="M38">
        <f t="shared" si="10"/>
        <v>1.4420207317482707</v>
      </c>
      <c r="N38">
        <f t="shared" si="11"/>
        <v>-87.106829684862035</v>
      </c>
      <c r="O38">
        <f t="shared" si="14"/>
        <v>89.602667024893563</v>
      </c>
      <c r="P38">
        <f t="shared" si="15"/>
        <v>4.7999999999999936</v>
      </c>
    </row>
    <row r="39" spans="1:16" x14ac:dyDescent="0.25">
      <c r="A39">
        <f t="shared" si="12"/>
        <v>70794.578438412776</v>
      </c>
      <c r="B39">
        <f t="shared" si="13"/>
        <v>444815455.07220793</v>
      </c>
      <c r="C39">
        <f t="shared" si="0"/>
        <v>444.8154550722079</v>
      </c>
      <c r="D39">
        <f t="shared" si="1"/>
        <v>6.6722318260831193E-3</v>
      </c>
      <c r="E39">
        <f t="shared" si="2"/>
        <v>4.4481545507220792</v>
      </c>
      <c r="F39">
        <f t="shared" si="3"/>
        <v>0.44481545507220793</v>
      </c>
      <c r="G39">
        <f t="shared" si="4"/>
        <v>488.68107541598198</v>
      </c>
      <c r="H39">
        <f t="shared" si="5"/>
        <v>-73535.962184947042</v>
      </c>
      <c r="I39" s="1">
        <f t="shared" si="6"/>
        <v>1.9786078907109546E+29</v>
      </c>
      <c r="J39" s="2">
        <f t="shared" si="7"/>
        <v>1.0000000000005053E-2</v>
      </c>
      <c r="K39" s="2">
        <f t="shared" si="8"/>
        <v>2.2000312254260472</v>
      </c>
      <c r="L39">
        <f t="shared" si="9"/>
        <v>150.62987713244897</v>
      </c>
      <c r="M39">
        <f t="shared" si="10"/>
        <v>2.2000539522588154</v>
      </c>
      <c r="N39">
        <f t="shared" si="11"/>
        <v>-87.430518402760896</v>
      </c>
      <c r="O39">
        <f t="shared" si="14"/>
        <v>89.739570128514544</v>
      </c>
      <c r="P39">
        <f t="shared" si="15"/>
        <v>4.8499999999999934</v>
      </c>
    </row>
    <row r="40" spans="1:16" x14ac:dyDescent="0.25">
      <c r="A40">
        <f t="shared" si="12"/>
        <v>79432.823472426971</v>
      </c>
      <c r="B40">
        <f t="shared" si="13"/>
        <v>499091149.34974289</v>
      </c>
      <c r="C40">
        <f t="shared" si="0"/>
        <v>499.09114934974286</v>
      </c>
      <c r="D40">
        <f t="shared" si="1"/>
        <v>7.4863672402461431E-3</v>
      </c>
      <c r="E40">
        <f t="shared" si="2"/>
        <v>4.9909114934974292</v>
      </c>
      <c r="F40">
        <f t="shared" si="3"/>
        <v>0.49909114934974291</v>
      </c>
      <c r="G40">
        <f t="shared" si="4"/>
        <v>617.82538610560209</v>
      </c>
      <c r="H40">
        <f t="shared" si="5"/>
        <v>-82892.242101068419</v>
      </c>
      <c r="I40" s="1">
        <f t="shared" si="6"/>
        <v>2.4909197535924738E+29</v>
      </c>
      <c r="J40" s="2">
        <f t="shared" si="7"/>
        <v>1.0000000000004014E-2</v>
      </c>
      <c r="K40" s="2">
        <f t="shared" si="8"/>
        <v>2.9872694707869836</v>
      </c>
      <c r="L40">
        <f t="shared" si="9"/>
        <v>134.27402895948524</v>
      </c>
      <c r="M40">
        <f t="shared" si="10"/>
        <v>2.987286208433324</v>
      </c>
      <c r="N40">
        <f t="shared" si="11"/>
        <v>-87.720217549930723</v>
      </c>
      <c r="O40">
        <f t="shared" si="14"/>
        <v>89.808200880249601</v>
      </c>
      <c r="P40">
        <f t="shared" si="15"/>
        <v>4.8999999999999932</v>
      </c>
    </row>
    <row r="41" spans="1:16" x14ac:dyDescent="0.25">
      <c r="A41">
        <f t="shared" si="12"/>
        <v>89125.093813373183</v>
      </c>
      <c r="B41">
        <f t="shared" si="13"/>
        <v>559989479.94918871</v>
      </c>
      <c r="C41">
        <f t="shared" si="0"/>
        <v>559.98947994918865</v>
      </c>
      <c r="D41">
        <f t="shared" si="1"/>
        <v>8.3998421992378305E-3</v>
      </c>
      <c r="E41">
        <f t="shared" si="2"/>
        <v>5.5998947994918868</v>
      </c>
      <c r="F41">
        <f t="shared" si="3"/>
        <v>0.5599894799491888</v>
      </c>
      <c r="G41">
        <f t="shared" si="4"/>
        <v>782.08783708305373</v>
      </c>
      <c r="H41">
        <f t="shared" si="5"/>
        <v>-93548.383613582642</v>
      </c>
      <c r="I41" s="1">
        <f t="shared" si="6"/>
        <v>3.1358821765376295E+29</v>
      </c>
      <c r="J41" s="2">
        <f t="shared" si="7"/>
        <v>1.0000000000003189E-2</v>
      </c>
      <c r="K41" s="2">
        <f t="shared" si="8"/>
        <v>3.8141469670670061</v>
      </c>
      <c r="L41">
        <f t="shared" si="9"/>
        <v>119.68805325129583</v>
      </c>
      <c r="M41">
        <f t="shared" si="10"/>
        <v>3.8141600761355625</v>
      </c>
      <c r="N41">
        <f t="shared" si="11"/>
        <v>-87.979679651416561</v>
      </c>
      <c r="O41">
        <f t="shared" si="14"/>
        <v>89.849781225721102</v>
      </c>
      <c r="P41">
        <f t="shared" si="15"/>
        <v>4.9499999999999931</v>
      </c>
    </row>
    <row r="42" spans="1:16" x14ac:dyDescent="0.25">
      <c r="A42">
        <f t="shared" si="12"/>
        <v>100000</v>
      </c>
      <c r="B42">
        <f t="shared" si="13"/>
        <v>628318530.71795857</v>
      </c>
      <c r="C42">
        <f t="shared" si="0"/>
        <v>628.31853071795854</v>
      </c>
      <c r="D42">
        <f t="shared" si="1"/>
        <v>9.4247779607693778E-3</v>
      </c>
      <c r="E42">
        <f t="shared" si="2"/>
        <v>6.2831853071795862</v>
      </c>
      <c r="F42">
        <f t="shared" si="3"/>
        <v>0.62831853071795862</v>
      </c>
      <c r="G42">
        <f t="shared" si="4"/>
        <v>991.5436748417012</v>
      </c>
      <c r="H42">
        <f t="shared" si="5"/>
        <v>-105728.26666369654</v>
      </c>
      <c r="I42" s="1">
        <f t="shared" si="6"/>
        <v>3.9478417604357432E+29</v>
      </c>
      <c r="J42" s="2">
        <f t="shared" si="7"/>
        <v>1.0000000000002533E-2</v>
      </c>
      <c r="K42" s="2">
        <f t="shared" si="8"/>
        <v>4.6916358762606327</v>
      </c>
      <c r="L42">
        <f t="shared" si="9"/>
        <v>106.68189083019858</v>
      </c>
      <c r="M42">
        <f t="shared" si="10"/>
        <v>4.6916465335120758</v>
      </c>
      <c r="N42">
        <f t="shared" si="11"/>
        <v>-88.212259452771207</v>
      </c>
      <c r="O42">
        <f t="shared" si="14"/>
        <v>89.877876940457796</v>
      </c>
      <c r="P42">
        <v>5</v>
      </c>
    </row>
    <row r="44" spans="1:16" x14ac:dyDescent="0.25">
      <c r="D44" t="s">
        <v>12</v>
      </c>
      <c r="E44" t="s">
        <v>5</v>
      </c>
      <c r="F44" t="s">
        <v>1</v>
      </c>
      <c r="G44" t="s">
        <v>6</v>
      </c>
      <c r="H44" t="s">
        <v>26</v>
      </c>
    </row>
    <row r="45" spans="1:16" x14ac:dyDescent="0.25">
      <c r="D45" s="4">
        <v>0.01</v>
      </c>
      <c r="E45">
        <f>0.00000001</f>
        <v>1E-8</v>
      </c>
      <c r="F45">
        <v>1.0000000000000001E-9</v>
      </c>
      <c r="G45">
        <v>1000000000000000</v>
      </c>
      <c r="H45">
        <f>E45/F45</f>
        <v>10</v>
      </c>
    </row>
    <row r="46" spans="1:16" x14ac:dyDescent="0.25">
      <c r="D46" t="s">
        <v>0</v>
      </c>
      <c r="E46" t="s">
        <v>5</v>
      </c>
      <c r="F46" t="s">
        <v>13</v>
      </c>
    </row>
    <row r="47" spans="1:16" x14ac:dyDescent="0.25">
      <c r="D47">
        <v>3300</v>
      </c>
      <c r="E47">
        <f>0.000001</f>
        <v>9.9999999999999995E-7</v>
      </c>
      <c r="F47">
        <v>1.5E-11</v>
      </c>
    </row>
    <row r="49" spans="4:6" x14ac:dyDescent="0.25">
      <c r="D49" s="3" t="s">
        <v>21</v>
      </c>
    </row>
    <row r="50" spans="4:6" x14ac:dyDescent="0.25">
      <c r="D50" s="3" t="s">
        <v>20</v>
      </c>
    </row>
    <row r="51" spans="4:6" x14ac:dyDescent="0.25">
      <c r="D51" s="3" t="s">
        <v>22</v>
      </c>
    </row>
    <row r="53" spans="4:6" x14ac:dyDescent="0.25">
      <c r="D53">
        <v>1000</v>
      </c>
      <c r="E53">
        <f>2*PI()*D53*$E$47*1000</f>
        <v>6.2831853071795853</v>
      </c>
    </row>
    <row r="54" spans="4:6" x14ac:dyDescent="0.25">
      <c r="D54">
        <v>100000</v>
      </c>
      <c r="E54">
        <f>2*PI()*D54*$E$47*1000</f>
        <v>628.31853071795854</v>
      </c>
    </row>
    <row r="56" spans="4:6" x14ac:dyDescent="0.25">
      <c r="D56">
        <v>1000</v>
      </c>
      <c r="E56">
        <f>2*PI()*D56*$F$47*1000</f>
        <v>9.4247779607693785E-5</v>
      </c>
      <c r="F56">
        <f>1/E56</f>
        <v>10610.32953945969</v>
      </c>
    </row>
    <row r="57" spans="4:6" x14ac:dyDescent="0.25">
      <c r="D57">
        <v>100000</v>
      </c>
      <c r="E57">
        <f>2*PI()*D57*$F$47*1000</f>
        <v>9.4247779607693795E-3</v>
      </c>
      <c r="F57">
        <f>1/E57</f>
        <v>106.1032953945969</v>
      </c>
    </row>
    <row r="59" spans="4:6" x14ac:dyDescent="0.25">
      <c r="D59" s="3" t="s">
        <v>23</v>
      </c>
    </row>
    <row r="60" spans="4:6" x14ac:dyDescent="0.25">
      <c r="D60" s="3" t="s">
        <v>24</v>
      </c>
    </row>
    <row r="61" spans="4:6" x14ac:dyDescent="0.25">
      <c r="D61" s="3" t="s">
        <v>25</v>
      </c>
    </row>
    <row r="69" spans="4:5" x14ac:dyDescent="0.25">
      <c r="D69">
        <v>1000</v>
      </c>
      <c r="E69">
        <f>2*PI()*D69*$E$45*1000</f>
        <v>6.2831853071795854E-2</v>
      </c>
    </row>
    <row r="70" spans="4:5" x14ac:dyDescent="0.25">
      <c r="D70">
        <v>100000</v>
      </c>
      <c r="E70">
        <f>2*PI()*D70*$E$45*1000</f>
        <v>6.2831853071795853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brejcmic</cp:lastModifiedBy>
  <dcterms:created xsi:type="dcterms:W3CDTF">2015-10-15T13:58:22Z</dcterms:created>
  <dcterms:modified xsi:type="dcterms:W3CDTF">2017-11-22T14:32:27Z</dcterms:modified>
</cp:coreProperties>
</file>