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jcmic\GITs\ves\cvikaVES\rc_nad_1MHz\"/>
    </mc:Choice>
  </mc:AlternateContent>
  <bookViews>
    <workbookView xWindow="0" yWindow="0" windowWidth="28800" windowHeight="12435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H2" i="1"/>
  <c r="N2" i="1" s="1"/>
  <c r="H3" i="1"/>
  <c r="N3" i="1" s="1"/>
  <c r="H4" i="1"/>
  <c r="N4" i="1" s="1"/>
  <c r="H5" i="1"/>
  <c r="N5" i="1" s="1"/>
  <c r="H6" i="1"/>
  <c r="N6" i="1" s="1"/>
  <c r="H7" i="1"/>
  <c r="N7" i="1" s="1"/>
  <c r="H8" i="1"/>
  <c r="N8" i="1" s="1"/>
  <c r="H9" i="1"/>
  <c r="N9" i="1" s="1"/>
  <c r="H10" i="1"/>
  <c r="N10" i="1" s="1"/>
  <c r="H11" i="1"/>
  <c r="N11" i="1" s="1"/>
  <c r="H12" i="1"/>
  <c r="N12" i="1" s="1"/>
  <c r="H13" i="1"/>
  <c r="N13" i="1" s="1"/>
  <c r="H14" i="1"/>
  <c r="N14" i="1" s="1"/>
  <c r="H15" i="1"/>
  <c r="N15" i="1" s="1"/>
  <c r="H16" i="1"/>
  <c r="N16" i="1" s="1"/>
  <c r="H17" i="1"/>
  <c r="N17" i="1" s="1"/>
  <c r="H18" i="1"/>
  <c r="N18" i="1" s="1"/>
  <c r="H19" i="1"/>
  <c r="N19" i="1" s="1"/>
  <c r="H20" i="1"/>
  <c r="N20" i="1" s="1"/>
  <c r="H21" i="1"/>
  <c r="N21" i="1" s="1"/>
  <c r="H22" i="1"/>
  <c r="N22" i="1" s="1"/>
  <c r="H23" i="1"/>
  <c r="N23" i="1" s="1"/>
  <c r="H24" i="1"/>
  <c r="N24" i="1" s="1"/>
  <c r="H25" i="1"/>
  <c r="N25" i="1" s="1"/>
  <c r="H26" i="1"/>
  <c r="N26" i="1" s="1"/>
  <c r="H27" i="1"/>
  <c r="N27" i="1" s="1"/>
  <c r="H28" i="1"/>
  <c r="N28" i="1" s="1"/>
  <c r="H29" i="1"/>
  <c r="N29" i="1" s="1"/>
  <c r="H30" i="1"/>
  <c r="N30" i="1" s="1"/>
  <c r="H31" i="1"/>
  <c r="N31" i="1" s="1"/>
  <c r="H32" i="1"/>
  <c r="N32" i="1" s="1"/>
  <c r="H33" i="1"/>
  <c r="N33" i="1" s="1"/>
  <c r="H34" i="1"/>
  <c r="N34" i="1" s="1"/>
  <c r="H35" i="1"/>
  <c r="N35" i="1" s="1"/>
  <c r="H36" i="1"/>
  <c r="N36" i="1" s="1"/>
  <c r="H37" i="1"/>
  <c r="N37" i="1" s="1"/>
  <c r="H38" i="1"/>
  <c r="N38" i="1" s="1"/>
  <c r="H39" i="1"/>
  <c r="N39" i="1" s="1"/>
  <c r="H40" i="1"/>
  <c r="N40" i="1" s="1"/>
  <c r="H41" i="1"/>
  <c r="N41" i="1" s="1"/>
  <c r="H42" i="1"/>
  <c r="N4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I2" i="1"/>
  <c r="K2" i="1" s="1"/>
  <c r="E47" i="1"/>
  <c r="C35" i="1" s="1"/>
  <c r="C42" i="1"/>
  <c r="E45" i="1"/>
  <c r="B3" i="1"/>
  <c r="B4" i="1"/>
  <c r="B5" i="1"/>
  <c r="B6" i="1"/>
  <c r="B7" i="1"/>
  <c r="B8" i="1"/>
  <c r="B9" i="1"/>
  <c r="D9" i="1" s="1"/>
  <c r="B10" i="1"/>
  <c r="B11" i="1"/>
  <c r="B12" i="1"/>
  <c r="B13" i="1"/>
  <c r="D13" i="1" s="1"/>
  <c r="B14" i="1"/>
  <c r="B15" i="1"/>
  <c r="B16" i="1"/>
  <c r="B17" i="1"/>
  <c r="D17" i="1" s="1"/>
  <c r="B18" i="1"/>
  <c r="B19" i="1"/>
  <c r="B20" i="1"/>
  <c r="F20" i="1" s="1"/>
  <c r="I20" i="1" s="1"/>
  <c r="J20" i="1" s="1"/>
  <c r="B21" i="1"/>
  <c r="B22" i="1"/>
  <c r="B23" i="1"/>
  <c r="B24" i="1"/>
  <c r="B25" i="1"/>
  <c r="B26" i="1"/>
  <c r="B27" i="1"/>
  <c r="B28" i="1"/>
  <c r="F28" i="1" s="1"/>
  <c r="B29" i="1"/>
  <c r="B30" i="1"/>
  <c r="B31" i="1"/>
  <c r="B32" i="1"/>
  <c r="F32" i="1" s="1"/>
  <c r="I32" i="1" s="1"/>
  <c r="J32" i="1" s="1"/>
  <c r="B33" i="1"/>
  <c r="B34" i="1"/>
  <c r="B35" i="1"/>
  <c r="B36" i="1"/>
  <c r="B37" i="1"/>
  <c r="B38" i="1"/>
  <c r="B39" i="1"/>
  <c r="B40" i="1"/>
  <c r="B41" i="1"/>
  <c r="F41" i="1" s="1"/>
  <c r="I41" i="1" s="1"/>
  <c r="J41" i="1" s="1"/>
  <c r="B42" i="1"/>
  <c r="B2" i="1"/>
  <c r="F39" i="1"/>
  <c r="I39" i="1" s="1"/>
  <c r="J39" i="1" s="1"/>
  <c r="C38" i="1"/>
  <c r="D36" i="1"/>
  <c r="F35" i="1"/>
  <c r="I35" i="1" s="1"/>
  <c r="J35" i="1" s="1"/>
  <c r="C34" i="1"/>
  <c r="F33" i="1"/>
  <c r="I33" i="1" s="1"/>
  <c r="J33" i="1" s="1"/>
  <c r="C30" i="1"/>
  <c r="F30" i="1"/>
  <c r="I30" i="1" s="1"/>
  <c r="J30" i="1" s="1"/>
  <c r="C27" i="1"/>
  <c r="D27" i="1"/>
  <c r="F27" i="1"/>
  <c r="D26" i="1"/>
  <c r="F26" i="1"/>
  <c r="D25" i="1"/>
  <c r="D24" i="1"/>
  <c r="F24" i="1"/>
  <c r="C23" i="1"/>
  <c r="D23" i="1"/>
  <c r="F23" i="1"/>
  <c r="C22" i="1"/>
  <c r="D22" i="1"/>
  <c r="F22" i="1"/>
  <c r="I22" i="1"/>
  <c r="J22" i="1" s="1"/>
  <c r="C20" i="1"/>
  <c r="C19" i="1"/>
  <c r="F19" i="1"/>
  <c r="I19" i="1" s="1"/>
  <c r="J19" i="1" s="1"/>
  <c r="D16" i="1"/>
  <c r="F16" i="1"/>
  <c r="C14" i="1"/>
  <c r="F14" i="1"/>
  <c r="I14" i="1" s="1"/>
  <c r="J14" i="1" s="1"/>
  <c r="C11" i="1"/>
  <c r="D11" i="1"/>
  <c r="F11" i="1"/>
  <c r="F10" i="1"/>
  <c r="I10" i="1" s="1"/>
  <c r="J10" i="1" s="1"/>
  <c r="L2" i="1" l="1"/>
  <c r="O22" i="1"/>
  <c r="K30" i="1"/>
  <c r="O30" i="1" s="1"/>
  <c r="K14" i="1"/>
  <c r="O14" i="1" s="1"/>
  <c r="K10" i="1"/>
  <c r="O10" i="1" s="1"/>
  <c r="K41" i="1"/>
  <c r="O41" i="1" s="1"/>
  <c r="K33" i="1"/>
  <c r="O33" i="1" s="1"/>
  <c r="K32" i="1"/>
  <c r="O32" i="1" s="1"/>
  <c r="K20" i="1"/>
  <c r="O20" i="1" s="1"/>
  <c r="K39" i="1"/>
  <c r="O39" i="1" s="1"/>
  <c r="K35" i="1"/>
  <c r="O35" i="1" s="1"/>
  <c r="K19" i="1"/>
  <c r="O19" i="1" s="1"/>
  <c r="C31" i="1"/>
  <c r="C39" i="1"/>
  <c r="C37" i="1"/>
  <c r="C33" i="1"/>
  <c r="C29" i="1"/>
  <c r="C25" i="1"/>
  <c r="C21" i="1"/>
  <c r="C10" i="1"/>
  <c r="C18" i="1"/>
  <c r="C26" i="1"/>
  <c r="C28" i="1"/>
  <c r="C24" i="1"/>
  <c r="C16" i="1"/>
  <c r="I28" i="1"/>
  <c r="F29" i="1"/>
  <c r="I29" i="1" s="1"/>
  <c r="I16" i="1"/>
  <c r="D21" i="1"/>
  <c r="I24" i="1"/>
  <c r="F25" i="1"/>
  <c r="D28" i="1"/>
  <c r="C32" i="1"/>
  <c r="C41" i="1"/>
  <c r="F21" i="1"/>
  <c r="I21" i="1" s="1"/>
  <c r="I26" i="1"/>
  <c r="I27" i="1"/>
  <c r="I11" i="1"/>
  <c r="I23" i="1"/>
  <c r="F9" i="1"/>
  <c r="F13" i="1"/>
  <c r="F17" i="1"/>
  <c r="D29" i="1"/>
  <c r="D30" i="1"/>
  <c r="F34" i="1"/>
  <c r="I34" i="1" s="1"/>
  <c r="F36" i="1"/>
  <c r="I36" i="1" s="1"/>
  <c r="C9" i="1"/>
  <c r="C12" i="1"/>
  <c r="C13" i="1"/>
  <c r="C15" i="1"/>
  <c r="C17" i="1"/>
  <c r="D19" i="1"/>
  <c r="D20" i="1"/>
  <c r="D32" i="1"/>
  <c r="D33" i="1"/>
  <c r="D35" i="1"/>
  <c r="D37" i="1"/>
  <c r="D39" i="1"/>
  <c r="D40" i="1"/>
  <c r="D41" i="1"/>
  <c r="D42" i="1"/>
  <c r="D34" i="1"/>
  <c r="C40" i="1"/>
  <c r="F42" i="1"/>
  <c r="F40" i="1"/>
  <c r="F38" i="1"/>
  <c r="D38" i="1"/>
  <c r="F37" i="1"/>
  <c r="C36" i="1"/>
  <c r="F31" i="1"/>
  <c r="D31" i="1"/>
  <c r="F18" i="1"/>
  <c r="D18" i="1"/>
  <c r="D15" i="1"/>
  <c r="F15" i="1"/>
  <c r="D14" i="1"/>
  <c r="F12" i="1"/>
  <c r="D12" i="1"/>
  <c r="D10" i="1"/>
  <c r="C8" i="1"/>
  <c r="C7" i="1"/>
  <c r="E4" i="1"/>
  <c r="D3" i="1"/>
  <c r="D4" i="1"/>
  <c r="D6" i="1"/>
  <c r="D7" i="1"/>
  <c r="D8" i="1"/>
  <c r="C2" i="1"/>
  <c r="J11" i="1" l="1"/>
  <c r="K11" i="1"/>
  <c r="J24" i="1"/>
  <c r="K24" i="1"/>
  <c r="J28" i="1"/>
  <c r="K28" i="1"/>
  <c r="J34" i="1"/>
  <c r="K34" i="1"/>
  <c r="J27" i="1"/>
  <c r="K27" i="1"/>
  <c r="O27" i="1" s="1"/>
  <c r="J26" i="1"/>
  <c r="K26" i="1"/>
  <c r="J16" i="1"/>
  <c r="K16" i="1"/>
  <c r="O16" i="1" s="1"/>
  <c r="J23" i="1"/>
  <c r="K23" i="1"/>
  <c r="J21" i="1"/>
  <c r="K21" i="1"/>
  <c r="O21" i="1" s="1"/>
  <c r="J29" i="1"/>
  <c r="K29" i="1"/>
  <c r="J36" i="1"/>
  <c r="K36" i="1"/>
  <c r="O36" i="1" s="1"/>
  <c r="L11" i="1"/>
  <c r="L29" i="1"/>
  <c r="L31" i="1"/>
  <c r="L41" i="1"/>
  <c r="L22" i="1"/>
  <c r="L27" i="1"/>
  <c r="L15" i="1"/>
  <c r="L25" i="1"/>
  <c r="L39" i="1"/>
  <c r="L26" i="1"/>
  <c r="L13" i="1"/>
  <c r="L23" i="1"/>
  <c r="L30" i="1"/>
  <c r="I25" i="1"/>
  <c r="L28" i="1"/>
  <c r="L35" i="1"/>
  <c r="L9" i="1"/>
  <c r="E8" i="1"/>
  <c r="E16" i="1"/>
  <c r="E42" i="1"/>
  <c r="E30" i="1"/>
  <c r="E29" i="1"/>
  <c r="C6" i="1"/>
  <c r="E41" i="1"/>
  <c r="E23" i="1"/>
  <c r="E26" i="1"/>
  <c r="E28" i="1"/>
  <c r="D5" i="1"/>
  <c r="C5" i="1"/>
  <c r="F5" i="1"/>
  <c r="E9" i="1"/>
  <c r="E10" i="1"/>
  <c r="M10" i="1" s="1"/>
  <c r="E12" i="1"/>
  <c r="E36" i="1"/>
  <c r="E11" i="1"/>
  <c r="E37" i="1"/>
  <c r="I17" i="1"/>
  <c r="E22" i="1"/>
  <c r="E24" i="1"/>
  <c r="F8" i="1"/>
  <c r="E18" i="1"/>
  <c r="F7" i="1"/>
  <c r="I7" i="1" s="1"/>
  <c r="F3" i="1"/>
  <c r="I3" i="1" s="1"/>
  <c r="C4" i="1"/>
  <c r="E13" i="1"/>
  <c r="E14" i="1"/>
  <c r="E15" i="1"/>
  <c r="E17" i="1"/>
  <c r="L20" i="1"/>
  <c r="E34" i="1"/>
  <c r="C3" i="1"/>
  <c r="E39" i="1"/>
  <c r="E35" i="1"/>
  <c r="E19" i="1"/>
  <c r="I13" i="1"/>
  <c r="E27" i="1"/>
  <c r="F6" i="1"/>
  <c r="I6" i="1" s="1"/>
  <c r="E21" i="1"/>
  <c r="E31" i="1"/>
  <c r="E32" i="1"/>
  <c r="D2" i="1"/>
  <c r="E2" i="1"/>
  <c r="F2" i="1"/>
  <c r="E20" i="1"/>
  <c r="I9" i="1"/>
  <c r="F4" i="1"/>
  <c r="E38" i="1"/>
  <c r="E40" i="1"/>
  <c r="E33" i="1"/>
  <c r="E25" i="1"/>
  <c r="I42" i="1"/>
  <c r="K42" i="1" s="1"/>
  <c r="I40" i="1"/>
  <c r="I38" i="1"/>
  <c r="L38" i="1"/>
  <c r="I37" i="1"/>
  <c r="K37" i="1" s="1"/>
  <c r="L34" i="1"/>
  <c r="I31" i="1"/>
  <c r="I18" i="1"/>
  <c r="I15" i="1"/>
  <c r="L14" i="1"/>
  <c r="L12" i="1"/>
  <c r="I12" i="1"/>
  <c r="L10" i="1"/>
  <c r="E5" i="1"/>
  <c r="E7" i="1"/>
  <c r="E3" i="1"/>
  <c r="E6" i="1"/>
  <c r="O28" i="1" l="1"/>
  <c r="O11" i="1"/>
  <c r="J38" i="1"/>
  <c r="M38" i="1" s="1"/>
  <c r="K38" i="1"/>
  <c r="J9" i="1"/>
  <c r="M9" i="1" s="1"/>
  <c r="K9" i="1"/>
  <c r="J15" i="1"/>
  <c r="M15" i="1" s="1"/>
  <c r="K15" i="1"/>
  <c r="J13" i="1"/>
  <c r="M13" i="1" s="1"/>
  <c r="K13" i="1"/>
  <c r="J3" i="1"/>
  <c r="M3" i="1" s="1"/>
  <c r="K3" i="1"/>
  <c r="J12" i="1"/>
  <c r="M12" i="1" s="1"/>
  <c r="K12" i="1"/>
  <c r="J18" i="1"/>
  <c r="K18" i="1"/>
  <c r="J7" i="1"/>
  <c r="M7" i="1" s="1"/>
  <c r="K7" i="1"/>
  <c r="J25" i="1"/>
  <c r="K25" i="1"/>
  <c r="O29" i="1"/>
  <c r="O23" i="1"/>
  <c r="O26" i="1"/>
  <c r="O34" i="1"/>
  <c r="O24" i="1"/>
  <c r="J17" i="1"/>
  <c r="M17" i="1" s="1"/>
  <c r="K17" i="1"/>
  <c r="J40" i="1"/>
  <c r="K40" i="1"/>
  <c r="O40" i="1" s="1"/>
  <c r="J31" i="1"/>
  <c r="K31" i="1"/>
  <c r="J6" i="1"/>
  <c r="K6" i="1"/>
  <c r="O6" i="1" s="1"/>
  <c r="L33" i="1"/>
  <c r="L36" i="1"/>
  <c r="L19" i="1"/>
  <c r="L42" i="1"/>
  <c r="L16" i="1"/>
  <c r="L32" i="1"/>
  <c r="L17" i="1"/>
  <c r="L24" i="1"/>
  <c r="L21" i="1"/>
  <c r="L37" i="1"/>
  <c r="L18" i="1"/>
  <c r="L40" i="1"/>
  <c r="M14" i="1"/>
  <c r="M18" i="1"/>
  <c r="L8" i="1"/>
  <c r="M36" i="1"/>
  <c r="M28" i="1"/>
  <c r="M21" i="1"/>
  <c r="I4" i="1"/>
  <c r="K4" i="1" s="1"/>
  <c r="M34" i="1"/>
  <c r="I8" i="1"/>
  <c r="M39" i="1"/>
  <c r="M22" i="1"/>
  <c r="M11" i="1"/>
  <c r="M41" i="1"/>
  <c r="M30" i="1"/>
  <c r="M33" i="1"/>
  <c r="M20" i="1"/>
  <c r="M32" i="1"/>
  <c r="M19" i="1"/>
  <c r="I5" i="1"/>
  <c r="M26" i="1"/>
  <c r="M16" i="1"/>
  <c r="M27" i="1"/>
  <c r="M35" i="1"/>
  <c r="M24" i="1"/>
  <c r="M23" i="1"/>
  <c r="M29" i="1"/>
  <c r="J42" i="1"/>
  <c r="O42" i="1" s="1"/>
  <c r="J37" i="1"/>
  <c r="O37" i="1" s="1"/>
  <c r="M31" i="1"/>
  <c r="L7" i="1"/>
  <c r="O25" i="1" l="1"/>
  <c r="O18" i="1"/>
  <c r="O3" i="1"/>
  <c r="O15" i="1"/>
  <c r="O38" i="1"/>
  <c r="M40" i="1"/>
  <c r="O9" i="1"/>
  <c r="O31" i="1"/>
  <c r="O17" i="1"/>
  <c r="J5" i="1"/>
  <c r="K5" i="1"/>
  <c r="O5" i="1" s="1"/>
  <c r="M6" i="1"/>
  <c r="M25" i="1"/>
  <c r="J8" i="1"/>
  <c r="K8" i="1"/>
  <c r="O8" i="1" s="1"/>
  <c r="O7" i="1"/>
  <c r="O12" i="1"/>
  <c r="O13" i="1"/>
  <c r="L6" i="1"/>
  <c r="L5" i="1"/>
  <c r="L4" i="1"/>
  <c r="L3" i="1"/>
  <c r="J2" i="1"/>
  <c r="O2" i="1" s="1"/>
  <c r="J4" i="1"/>
  <c r="O4" i="1" s="1"/>
  <c r="M37" i="1"/>
  <c r="M42" i="1"/>
  <c r="M5" i="1" l="1"/>
  <c r="M2" i="1"/>
  <c r="M8" i="1"/>
  <c r="M4" i="1"/>
</calcChain>
</file>

<file path=xl/sharedStrings.xml><?xml version="1.0" encoding="utf-8"?>
<sst xmlns="http://schemas.openxmlformats.org/spreadsheetml/2006/main" count="25" uniqueCount="23">
  <si>
    <t>R</t>
  </si>
  <si>
    <t>C</t>
  </si>
  <si>
    <t>wC</t>
  </si>
  <si>
    <t>ZR</t>
  </si>
  <si>
    <t>ZC</t>
  </si>
  <si>
    <t>Ls</t>
  </si>
  <si>
    <t>Rp</t>
  </si>
  <si>
    <t>(1-w2LC)2 + w2R2C2</t>
  </si>
  <si>
    <t>w*((1-w2LC)L-R2C)</t>
  </si>
  <si>
    <t>Rs+Rp/(1+w2Rp2C2)</t>
  </si>
  <si>
    <t>(1+w2Rp2C2)</t>
  </si>
  <si>
    <t>wL + wRp2C/(1+w2Rp2C2)</t>
  </si>
  <si>
    <t>Rs</t>
  </si>
  <si>
    <t>Cs</t>
  </si>
  <si>
    <t>wCs</t>
  </si>
  <si>
    <t>wLs</t>
  </si>
  <si>
    <t>w*1000</t>
  </si>
  <si>
    <t>f kHz</t>
  </si>
  <si>
    <t>fi R</t>
  </si>
  <si>
    <t>fi C</t>
  </si>
  <si>
    <t>Rezistor, R= 12 ohm, Ls= 0,001 mH, Cs= 1 nF</t>
  </si>
  <si>
    <t>Kondenzátor, C= 100 nF, Ls= 10 nH, Rs= 0,1 ohm, Rp= 1 Mohm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</si>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</sst>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List1!$D$49</c:f>
              <c:strCache>
                <c:ptCount val="1"/>
                <c:pt idx="0">
                  <c:v>Rezistor, R= 12 ohm, Ls= 0,001 mH, Cs= 1 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List1!$L$2:$L$42</c:f>
              <c:numCache>
                <c:formatCode>General</c:formatCode>
                <c:ptCount val="41"/>
                <c:pt idx="0">
                  <c:v>12.000208456195843</c:v>
                </c:pt>
                <c:pt idx="1">
                  <c:v>12.000833820263795</c:v>
                </c:pt>
                <c:pt idx="2">
                  <c:v>12.005211179091168</c:v>
                </c:pt>
                <c:pt idx="3">
                  <c:v>12.020841904030839</c:v>
                </c:pt>
                <c:pt idx="4">
                  <c:v>12.083323234807603</c:v>
                </c:pt>
                <c:pt idx="5">
                  <c:v>12.518994705774908</c:v>
                </c:pt>
                <c:pt idx="6">
                  <c:v>14.05890355734075</c:v>
                </c:pt>
                <c:pt idx="7">
                  <c:v>14.957680510325494</c:v>
                </c:pt>
                <c:pt idx="8">
                  <c:v>16.618624717695347</c:v>
                </c:pt>
                <c:pt idx="9">
                  <c:v>20.310969802373432</c:v>
                </c:pt>
                <c:pt idx="10">
                  <c:v>22.167637311886917</c:v>
                </c:pt>
                <c:pt idx="11">
                  <c:v>25.457173163206193</c:v>
                </c:pt>
                <c:pt idx="12">
                  <c:v>32.705465270301168</c:v>
                </c:pt>
                <c:pt idx="13">
                  <c:v>36.429602892748733</c:v>
                </c:pt>
                <c:pt idx="14">
                  <c:v>43.19993035032023</c:v>
                </c:pt>
                <c:pt idx="15">
                  <c:v>58.501800977659855</c:v>
                </c:pt>
                <c:pt idx="16">
                  <c:v>66.081267079767244</c:v>
                </c:pt>
                <c:pt idx="17">
                  <c:v>77.930803196239609</c:v>
                </c:pt>
                <c:pt idx="18">
                  <c:v>89.152383013777794</c:v>
                </c:pt>
                <c:pt idx="19">
                  <c:v>64.00415129366219</c:v>
                </c:pt>
                <c:pt idx="20">
                  <c:v>42.480666295311593</c:v>
                </c:pt>
                <c:pt idx="21">
                  <c:v>31.482925719936365</c:v>
                </c:pt>
                <c:pt idx="22">
                  <c:v>25.132464065735974</c:v>
                </c:pt>
                <c:pt idx="23">
                  <c:v>21.023001565989539</c:v>
                </c:pt>
                <c:pt idx="24">
                  <c:v>18.140994766684393</c:v>
                </c:pt>
                <c:pt idx="25">
                  <c:v>16.000798024372216</c:v>
                </c:pt>
                <c:pt idx="26">
                  <c:v>14.343167189633641</c:v>
                </c:pt>
                <c:pt idx="27">
                  <c:v>13.017583973197182</c:v>
                </c:pt>
                <c:pt idx="28">
                  <c:v>11.930717254597017</c:v>
                </c:pt>
                <c:pt idx="29">
                  <c:v>11.021582420422705</c:v>
                </c:pt>
                <c:pt idx="30">
                  <c:v>10.248599045310607</c:v>
                </c:pt>
                <c:pt idx="31">
                  <c:v>9.5824035013294839</c:v>
                </c:pt>
                <c:pt idx="32">
                  <c:v>9.0016403885669263</c:v>
                </c:pt>
                <c:pt idx="33">
                  <c:v>8.4903859054671944</c:v>
                </c:pt>
                <c:pt idx="34">
                  <c:v>5.4581542630351274</c:v>
                </c:pt>
                <c:pt idx="35">
                  <c:v>4.0427290351975262</c:v>
                </c:pt>
                <c:pt idx="36">
                  <c:v>3.2156323190506422</c:v>
                </c:pt>
                <c:pt idx="37">
                  <c:v>2.6713594940658592</c:v>
                </c:pt>
                <c:pt idx="38">
                  <c:v>2.2854477367363333</c:v>
                </c:pt>
                <c:pt idx="39">
                  <c:v>1.9973374563623021</c:v>
                </c:pt>
                <c:pt idx="40">
                  <c:v>1.5955896311102389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List1!$D$50</c:f>
              <c:strCache>
                <c:ptCount val="1"/>
                <c:pt idx="0">
                  <c:v>Kondenzátor, C= 100 nF, Ls= 10 nH, Rs= 0,1 ohm, Rp= 1 Mohm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List1!$M$2:$M$42</c:f>
              <c:numCache>
                <c:formatCode>General</c:formatCode>
                <c:ptCount val="41"/>
                <c:pt idx="0">
                  <c:v>159.15436008925261</c:v>
                </c:pt>
                <c:pt idx="1">
                  <c:v>79.576285447611923</c:v>
                </c:pt>
                <c:pt idx="2">
                  <c:v>31.828007287748218</c:v>
                </c:pt>
                <c:pt idx="3">
                  <c:v>15.909526994249143</c:v>
                </c:pt>
                <c:pt idx="4">
                  <c:v>7.9458108680789783</c:v>
                </c:pt>
                <c:pt idx="5">
                  <c:v>3.153269311523665</c:v>
                </c:pt>
                <c:pt idx="6">
                  <c:v>1.5319849670995107</c:v>
                </c:pt>
                <c:pt idx="7">
                  <c:v>1.2548838874835673</c:v>
                </c:pt>
                <c:pt idx="8">
                  <c:v>0.97194331032084003</c:v>
                </c:pt>
                <c:pt idx="9">
                  <c:v>0.67753146897952954</c:v>
                </c:pt>
                <c:pt idx="10">
                  <c:v>0.59368415852543255</c:v>
                </c:pt>
                <c:pt idx="11">
                  <c:v>0.48985592435831399</c:v>
                </c:pt>
                <c:pt idx="12">
                  <c:v>0.35634023695517802</c:v>
                </c:pt>
                <c:pt idx="13">
                  <c:v>0.31271731660060931</c:v>
                </c:pt>
                <c:pt idx="14">
                  <c:v>0.25522348779375881</c:v>
                </c:pt>
                <c:pt idx="15">
                  <c:v>0.17742561616350994</c:v>
                </c:pt>
                <c:pt idx="16">
                  <c:v>0.15243273657349732</c:v>
                </c:pt>
                <c:pt idx="17">
                  <c:v>0.12260384050400937</c:v>
                </c:pt>
                <c:pt idx="18">
                  <c:v>0.10008620243309307</c:v>
                </c:pt>
                <c:pt idx="19">
                  <c:v>0.14994749258670279</c:v>
                </c:pt>
                <c:pt idx="20">
                  <c:v>0.23481639220980233</c:v>
                </c:pt>
                <c:pt idx="21">
                  <c:v>0.31975063400077819</c:v>
                </c:pt>
                <c:pt idx="22">
                  <c:v>0.40130681418295822</c:v>
                </c:pt>
                <c:pt idx="23">
                  <c:v>0.47970248802796756</c:v>
                </c:pt>
                <c:pt idx="24">
                  <c:v>0.55553846496104742</c:v>
                </c:pt>
                <c:pt idx="25">
                  <c:v>0.62934863175515543</c:v>
                </c:pt>
                <c:pt idx="26">
                  <c:v>0.70155085438391807</c:v>
                </c:pt>
                <c:pt idx="27">
                  <c:v>0.77246398491623891</c:v>
                </c:pt>
                <c:pt idx="28">
                  <c:v>0.84233147135983188</c:v>
                </c:pt>
                <c:pt idx="29">
                  <c:v>0.91134084704382345</c:v>
                </c:pt>
                <c:pt idx="30">
                  <c:v>0.97963823873532607</c:v>
                </c:pt>
                <c:pt idx="31">
                  <c:v>1.0473388775891861</c:v>
                </c:pt>
                <c:pt idx="32">
                  <c:v>1.114534691873228</c:v>
                </c:pt>
                <c:pt idx="33">
                  <c:v>1.1812998262162149</c:v>
                </c:pt>
                <c:pt idx="34">
                  <c:v>1.8346313150817151</c:v>
                </c:pt>
                <c:pt idx="35">
                  <c:v>2.4755060009032959</c:v>
                </c:pt>
                <c:pt idx="36">
                  <c:v>3.1113690898266029</c:v>
                </c:pt>
                <c:pt idx="37">
                  <c:v>3.744720811628051</c:v>
                </c:pt>
                <c:pt idx="38">
                  <c:v>4.3766358737108844</c:v>
                </c:pt>
                <c:pt idx="39">
                  <c:v>5.0076524492761587</c:v>
                </c:pt>
                <c:pt idx="40">
                  <c:v>6.2680675576581972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14160"/>
        <c:axId val="77714720"/>
      </c:scatterChart>
      <c:valAx>
        <c:axId val="7771416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4720"/>
        <c:crossesAt val="1.0000000000000002E-2"/>
        <c:crossBetween val="midCat"/>
      </c:valAx>
      <c:valAx>
        <c:axId val="77714720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|Z| (ohm)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1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List1!$D$49</c:f>
              <c:strCache>
                <c:ptCount val="1"/>
                <c:pt idx="0">
                  <c:v>Rezistor, R= 12 ohm, Ls= 0,001 mH, Cs= 1 nF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List1!$N$2:$N$42</c:f>
              <c:numCache>
                <c:formatCode>General</c:formatCode>
                <c:ptCount val="41"/>
                <c:pt idx="0">
                  <c:v>0.25679709612721935</c:v>
                </c:pt>
                <c:pt idx="1">
                  <c:v>0.5135767700860725</c:v>
                </c:pt>
                <c:pt idx="2">
                  <c:v>1.2836371493864331</c:v>
                </c:pt>
                <c:pt idx="3">
                  <c:v>2.5651005256379067</c:v>
                </c:pt>
                <c:pt idx="4">
                  <c:v>5.1129099948489101</c:v>
                </c:pt>
                <c:pt idx="5">
                  <c:v>12.490265476839706</c:v>
                </c:pt>
                <c:pt idx="6">
                  <c:v>23.148146609810027</c:v>
                </c:pt>
                <c:pt idx="7">
                  <c:v>26.662207899221467</c:v>
                </c:pt>
                <c:pt idx="8">
                  <c:v>31.070506433329353</c:v>
                </c:pt>
                <c:pt idx="9">
                  <c:v>36.168084332890992</c:v>
                </c:pt>
                <c:pt idx="10">
                  <c:v>37.4498756885936</c:v>
                </c:pt>
                <c:pt idx="11">
                  <c:v>38.573037550821127</c:v>
                </c:pt>
                <c:pt idx="12">
                  <c:v>38.184649631817607</c:v>
                </c:pt>
                <c:pt idx="13">
                  <c:v>37.12205405614035</c:v>
                </c:pt>
                <c:pt idx="14">
                  <c:v>34.311159481960019</c:v>
                </c:pt>
                <c:pt idx="15">
                  <c:v>25.167317171462898</c:v>
                </c:pt>
                <c:pt idx="16">
                  <c:v>19.340068392141799</c:v>
                </c:pt>
                <c:pt idx="17">
                  <c:v>7.5911441535397435</c:v>
                </c:pt>
                <c:pt idx="18">
                  <c:v>-18.924464338810004</c:v>
                </c:pt>
                <c:pt idx="19">
                  <c:v>-60.613614464890823</c:v>
                </c:pt>
                <c:pt idx="20">
                  <c:v>-75.802539041233146</c:v>
                </c:pt>
                <c:pt idx="21">
                  <c:v>-81.867457674937214</c:v>
                </c:pt>
                <c:pt idx="22">
                  <c:v>-84.822071265889036</c:v>
                </c:pt>
                <c:pt idx="23">
                  <c:v>-86.465277771638839</c:v>
                </c:pt>
                <c:pt idx="24">
                  <c:v>-87.464502389946432</c:v>
                </c:pt>
                <c:pt idx="25">
                  <c:v>-88.112277826527631</c:v>
                </c:pt>
                <c:pt idx="26">
                  <c:v>-88.552978714350559</c:v>
                </c:pt>
                <c:pt idx="27">
                  <c:v>-88.864364517806209</c:v>
                </c:pt>
                <c:pt idx="28">
                  <c:v>-89.091212532457561</c:v>
                </c:pt>
                <c:pt idx="29">
                  <c:v>-89.260708189542171</c:v>
                </c:pt>
                <c:pt idx="30">
                  <c:v>-89.39008131920987</c:v>
                </c:pt>
                <c:pt idx="31">
                  <c:v>-89.490648751558567</c:v>
                </c:pt>
                <c:pt idx="32">
                  <c:v>-89.570071177421298</c:v>
                </c:pt>
                <c:pt idx="33">
                  <c:v>-89.633670244123891</c:v>
                </c:pt>
                <c:pt idx="34">
                  <c:v>-89.894805965930104</c:v>
                </c:pt>
                <c:pt idx="35">
                  <c:v>-89.956095413692765</c:v>
                </c:pt>
                <c:pt idx="36">
                  <c:v>-89.977631475153046</c:v>
                </c:pt>
                <c:pt idx="37">
                  <c:v>-89.987089764288342</c:v>
                </c:pt>
                <c:pt idx="38">
                  <c:v>-89.991882987986344</c:v>
                </c:pt>
                <c:pt idx="39">
                  <c:v>-89.994567894860523</c:v>
                </c:pt>
                <c:pt idx="40">
                  <c:v>-89.997222161680668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List1!$D$50</c:f>
              <c:strCache>
                <c:ptCount val="1"/>
                <c:pt idx="0">
                  <c:v>Kondenzátor, C= 100 nF, Ls= 10 nH, Rs= 0,1 ohm, Rp= 1 Mohm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List1!$A$2:$A$42</c:f>
              <c:numCache>
                <c:formatCode>General</c:formatCode>
                <c:ptCount val="41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1200</c:v>
                </c:pt>
                <c:pt idx="8">
                  <c:v>1500</c:v>
                </c:pt>
                <c:pt idx="9">
                  <c:v>2000</c:v>
                </c:pt>
                <c:pt idx="10">
                  <c:v>2200</c:v>
                </c:pt>
                <c:pt idx="11">
                  <c:v>2500</c:v>
                </c:pt>
                <c:pt idx="12">
                  <c:v>3000</c:v>
                </c:pt>
                <c:pt idx="13">
                  <c:v>3200</c:v>
                </c:pt>
                <c:pt idx="14">
                  <c:v>3500</c:v>
                </c:pt>
                <c:pt idx="15">
                  <c:v>4000</c:v>
                </c:pt>
                <c:pt idx="16">
                  <c:v>4200</c:v>
                </c:pt>
                <c:pt idx="17">
                  <c:v>4500</c:v>
                </c:pt>
                <c:pt idx="18">
                  <c:v>5000</c:v>
                </c:pt>
                <c:pt idx="19">
                  <c:v>6000</c:v>
                </c:pt>
                <c:pt idx="20">
                  <c:v>7000</c:v>
                </c:pt>
                <c:pt idx="21">
                  <c:v>8000</c:v>
                </c:pt>
                <c:pt idx="22">
                  <c:v>9000</c:v>
                </c:pt>
                <c:pt idx="23">
                  <c:v>10000</c:v>
                </c:pt>
                <c:pt idx="24">
                  <c:v>11000</c:v>
                </c:pt>
                <c:pt idx="25">
                  <c:v>12000</c:v>
                </c:pt>
                <c:pt idx="26">
                  <c:v>13000</c:v>
                </c:pt>
                <c:pt idx="27">
                  <c:v>14000</c:v>
                </c:pt>
                <c:pt idx="28">
                  <c:v>15000</c:v>
                </c:pt>
                <c:pt idx="29">
                  <c:v>16000</c:v>
                </c:pt>
                <c:pt idx="30">
                  <c:v>17000</c:v>
                </c:pt>
                <c:pt idx="31">
                  <c:v>18000</c:v>
                </c:pt>
                <c:pt idx="32">
                  <c:v>19000</c:v>
                </c:pt>
                <c:pt idx="33">
                  <c:v>20000</c:v>
                </c:pt>
                <c:pt idx="34">
                  <c:v>30000</c:v>
                </c:pt>
                <c:pt idx="35">
                  <c:v>40000</c:v>
                </c:pt>
                <c:pt idx="36">
                  <c:v>50000</c:v>
                </c:pt>
                <c:pt idx="37">
                  <c:v>60000</c:v>
                </c:pt>
                <c:pt idx="38">
                  <c:v>70000</c:v>
                </c:pt>
                <c:pt idx="39">
                  <c:v>80000</c:v>
                </c:pt>
                <c:pt idx="40">
                  <c:v>100000</c:v>
                </c:pt>
              </c:numCache>
            </c:numRef>
          </c:xVal>
          <c:yVal>
            <c:numRef>
              <c:f>List1!$O$2:$O$42</c:f>
              <c:numCache>
                <c:formatCode>General</c:formatCode>
                <c:ptCount val="41"/>
                <c:pt idx="0">
                  <c:v>-89.954880923763682</c:v>
                </c:pt>
                <c:pt idx="1">
                  <c:v>-89.92343938284958</c:v>
                </c:pt>
                <c:pt idx="2">
                  <c:v>-89.81815888198912</c:v>
                </c:pt>
                <c:pt idx="3">
                  <c:v>-89.638950349726088</c:v>
                </c:pt>
                <c:pt idx="4">
                  <c:v>-89.278442704929432</c:v>
                </c:pt>
                <c:pt idx="5">
                  <c:v>-88.182483310683097</c:v>
                </c:pt>
                <c:pt idx="6">
                  <c:v>-86.257273993880446</c:v>
                </c:pt>
                <c:pt idx="7">
                  <c:v>-85.429250003125475</c:v>
                </c:pt>
                <c:pt idx="8">
                  <c:v>-84.094511726225889</c:v>
                </c:pt>
                <c:pt idx="9">
                  <c:v>-81.512388932128999</c:v>
                </c:pt>
                <c:pt idx="10">
                  <c:v>-80.302834655168851</c:v>
                </c:pt>
                <c:pt idx="11">
                  <c:v>-78.220694500275684</c:v>
                </c:pt>
                <c:pt idx="12">
                  <c:v>-73.702104097671025</c:v>
                </c:pt>
                <c:pt idx="13">
                  <c:v>-71.350475196073674</c:v>
                </c:pt>
                <c:pt idx="14">
                  <c:v>-66.932563683520115</c:v>
                </c:pt>
                <c:pt idx="15">
                  <c:v>-55.693666325122301</c:v>
                </c:pt>
                <c:pt idx="16">
                  <c:v>-49.002355463115904</c:v>
                </c:pt>
                <c:pt idx="17">
                  <c:v>-35.349687878048201</c:v>
                </c:pt>
                <c:pt idx="18">
                  <c:v>-2.3767639070528843</c:v>
                </c:pt>
                <c:pt idx="19">
                  <c:v>48.171701278062045</c:v>
                </c:pt>
                <c:pt idx="20">
                  <c:v>64.794581026092757</c:v>
                </c:pt>
                <c:pt idx="21">
                  <c:v>71.775335213222547</c:v>
                </c:pt>
                <c:pt idx="22">
                  <c:v>75.570652158968144</c:v>
                </c:pt>
                <c:pt idx="23">
                  <c:v>77.967728431131007</c:v>
                </c:pt>
                <c:pt idx="24">
                  <c:v>79.629915454502921</c:v>
                </c:pt>
                <c:pt idx="25">
                  <c:v>80.857266830885123</c:v>
                </c:pt>
                <c:pt idx="26">
                  <c:v>81.805069227229822</c:v>
                </c:pt>
                <c:pt idx="27">
                  <c:v>82.561848558211025</c:v>
                </c:pt>
                <c:pt idx="28">
                  <c:v>83.181872401330423</c:v>
                </c:pt>
                <c:pt idx="29">
                  <c:v>83.700338404590397</c:v>
                </c:pt>
                <c:pt idx="30">
                  <c:v>84.141127240651414</c:v>
                </c:pt>
                <c:pt idx="31">
                  <c:v>84.521047583355909</c:v>
                </c:pt>
                <c:pt idx="32">
                  <c:v>84.852296780414875</c:v>
                </c:pt>
                <c:pt idx="33">
                  <c:v>85.143956325389624</c:v>
                </c:pt>
                <c:pt idx="34">
                  <c:v>86.875438154904913</c:v>
                </c:pt>
                <c:pt idx="35">
                  <c:v>87.684862222951182</c:v>
                </c:pt>
                <c:pt idx="36">
                  <c:v>88.158185436245788</c:v>
                </c:pt>
                <c:pt idx="37">
                  <c:v>88.469776660107357</c:v>
                </c:pt>
                <c:pt idx="38">
                  <c:v>88.690757743487524</c:v>
                </c:pt>
                <c:pt idx="39">
                  <c:v>88.855759478974278</c:v>
                </c:pt>
                <c:pt idx="40">
                  <c:v>89.085871204215479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31632"/>
        <c:axId val="212432192"/>
      </c:scatterChart>
      <c:valAx>
        <c:axId val="2124316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b="1">
                    <a:solidFill>
                      <a:schemeClr val="tx1"/>
                    </a:solidFill>
                  </a:rPr>
                  <a:t>f (kHz)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2192"/>
        <c:crossesAt val="-100"/>
        <c:crossBetween val="midCat"/>
      </c:valAx>
      <c:valAx>
        <c:axId val="212432192"/>
        <c:scaling>
          <c:orientation val="minMax"/>
          <c:max val="1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  <a:latin typeface="Symbol" panose="05050102010706020507" pitchFamily="18" charset="2"/>
                  </a:rPr>
                  <a:t>j </a:t>
                </a:r>
                <a:r>
                  <a:rPr lang="cs-CZ" b="1">
                    <a:solidFill>
                      <a:schemeClr val="tx1"/>
                    </a:solidFill>
                  </a:rPr>
                  <a:t>(°)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781051</xdr:colOff>
      <xdr:row>49</xdr:row>
      <xdr:rowOff>142875</xdr:rowOff>
    </xdr:from>
    <xdr:to>
      <xdr:col>10</xdr:col>
      <xdr:colOff>1543051</xdr:colOff>
      <xdr:row>69</xdr:row>
      <xdr:rowOff>52387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171450</xdr:colOff>
      <xdr:row>48</xdr:row>
      <xdr:rowOff>114300</xdr:rowOff>
    </xdr:from>
    <xdr:to>
      <xdr:col>21</xdr:col>
      <xdr:colOff>409575</xdr:colOff>
      <xdr:row>68</xdr:row>
      <xdr:rowOff>23812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abSelected="1" topLeftCell="D28" zoomScaleNormal="100" workbookViewId="0">
      <selection activeCell="D48" sqref="D48"/>
    </sheetView>
  </sheetViews>
  <sheetFormatPr defaultRowHeight="15" x14ac:dyDescent="0.25"/>
  <cols>
    <col min="4" max="4" width="12" bestFit="1" customWidth="1"/>
    <col min="5" max="5" width="11" bestFit="1" customWidth="1"/>
    <col min="6" max="6" width="12" bestFit="1" customWidth="1"/>
    <col min="7" max="7" width="18.7109375" bestFit="1" customWidth="1"/>
    <col min="8" max="8" width="17.85546875" bestFit="1" customWidth="1"/>
    <col min="9" max="10" width="18.85546875" bestFit="1" customWidth="1"/>
    <col min="11" max="11" width="24" bestFit="1" customWidth="1"/>
    <col min="19" max="19" width="11.85546875" bestFit="1" customWidth="1"/>
  </cols>
  <sheetData>
    <row r="1" spans="1:15" x14ac:dyDescent="0.25">
      <c r="A1" t="s">
        <v>17</v>
      </c>
      <c r="B1" t="s">
        <v>16</v>
      </c>
      <c r="C1" t="s">
        <v>15</v>
      </c>
      <c r="D1" t="s">
        <v>14</v>
      </c>
      <c r="E1" t="s">
        <v>15</v>
      </c>
      <c r="F1" t="s">
        <v>2</v>
      </c>
      <c r="G1" t="s">
        <v>7</v>
      </c>
      <c r="H1" t="s">
        <v>8</v>
      </c>
      <c r="I1" s="1" t="s">
        <v>10</v>
      </c>
      <c r="J1" s="2" t="s">
        <v>9</v>
      </c>
      <c r="K1" s="2" t="s">
        <v>11</v>
      </c>
      <c r="L1" t="s">
        <v>3</v>
      </c>
      <c r="M1" t="s">
        <v>4</v>
      </c>
      <c r="N1" t="s">
        <v>18</v>
      </c>
      <c r="O1" t="s">
        <v>19</v>
      </c>
    </row>
    <row r="2" spans="1:15" x14ac:dyDescent="0.25">
      <c r="A2">
        <v>10</v>
      </c>
      <c r="B2">
        <f>2*PI()*A2*1000</f>
        <v>62831.853071795864</v>
      </c>
      <c r="C2">
        <f>B2*$E$47</f>
        <v>6.2831853071795868E-2</v>
      </c>
      <c r="D2">
        <f>B2*$F$47</f>
        <v>6.283185307179587E-5</v>
      </c>
      <c r="E2">
        <f>B2*$E$45</f>
        <v>6.2831853071795862E-4</v>
      </c>
      <c r="F2">
        <f>B2*$F$45</f>
        <v>6.2831853071795857E-3</v>
      </c>
      <c r="G2">
        <f>(1-C2*D2)^2+D2^2*$D$47^2</f>
        <v>0.99999267282127813</v>
      </c>
      <c r="H2">
        <f>B2*((1-C2*D2)*$E$47-$D$47^2*$F$47)</f>
        <v>5.3783818179243818E-2</v>
      </c>
      <c r="I2" s="1">
        <f>(1+F2^2*$G$45^2)</f>
        <v>39478418.604357421</v>
      </c>
      <c r="J2" s="2">
        <f>$D$45+$G$45/I2</f>
        <v>0.12533029526896058</v>
      </c>
      <c r="K2" s="2">
        <f>E2-F2*$G$45^2/I2</f>
        <v>-159.15431074192296</v>
      </c>
      <c r="L2">
        <f>SQRT($D$47^2 +H2^2)/G2</f>
        <v>12.000208456195843</v>
      </c>
      <c r="M2">
        <f>SQRT(J2^2+K2^2)</f>
        <v>159.15436008925261</v>
      </c>
      <c r="N2">
        <f>ATAN(H2/$D$47)*180/PI()</f>
        <v>0.25679709612721935</v>
      </c>
      <c r="O2">
        <f>ATAN(K2/J2)*180/PI()</f>
        <v>-89.954880923763682</v>
      </c>
    </row>
    <row r="3" spans="1:15" x14ac:dyDescent="0.25">
      <c r="A3">
        <v>20</v>
      </c>
      <c r="B3">
        <f t="shared" ref="B3:B42" si="0">2*PI()*A3*1000</f>
        <v>125663.70614359173</v>
      </c>
      <c r="C3">
        <f>B3*$E$47</f>
        <v>0.12566370614359174</v>
      </c>
      <c r="D3">
        <f>B3*$F$47</f>
        <v>1.2566370614359174E-4</v>
      </c>
      <c r="E3">
        <f>B3*$E$45</f>
        <v>1.2566370614359172E-3</v>
      </c>
      <c r="F3">
        <f>B3*$F$45</f>
        <v>1.2566370614359171E-2</v>
      </c>
      <c r="G3">
        <f t="shared" ref="G3:G42" si="1">(1-C3*D3)^2+D3^2*$D$47^2</f>
        <v>0.9999706914721378</v>
      </c>
      <c r="H3">
        <f t="shared" ref="H3:H42" si="2">B3*((1-C3*D3)*$E$47-$D$47^2*$F$47)</f>
        <v>0.10756614805720696</v>
      </c>
      <c r="I3" s="1">
        <f>(1+F3^2*$G$45^2)</f>
        <v>157913671.41742969</v>
      </c>
      <c r="J3" s="2">
        <f>$D$45+$G$45/I3</f>
        <v>0.10633257393754462</v>
      </c>
      <c r="K3" s="2">
        <f t="shared" ref="K3:K42" si="3">E3-F3*$G$45^2/I3</f>
        <v>-79.576214404956033</v>
      </c>
      <c r="L3">
        <f>SQRT($D$47^2 +H3^2)/G3</f>
        <v>12.000833820263795</v>
      </c>
      <c r="M3">
        <f>SQRT(J3^2+K3^2)</f>
        <v>79.576285447611923</v>
      </c>
      <c r="N3">
        <f t="shared" ref="N3:N42" si="4">ATAN(H3/$D$47)*180/PI()</f>
        <v>0.5135767700860725</v>
      </c>
      <c r="O3">
        <f t="shared" ref="O3:O42" si="5">ATAN(K3/J3)*180/PI()</f>
        <v>-89.92343938284958</v>
      </c>
    </row>
    <row r="4" spans="1:15" x14ac:dyDescent="0.25">
      <c r="A4">
        <v>50</v>
      </c>
      <c r="B4">
        <f t="shared" si="0"/>
        <v>314159.26535897935</v>
      </c>
      <c r="C4">
        <f>B4*$E$47</f>
        <v>0.31415926535897931</v>
      </c>
      <c r="D4">
        <f>B4*$F$47</f>
        <v>3.1415926535897936E-4</v>
      </c>
      <c r="E4">
        <f>B4*$E$45</f>
        <v>3.1415926535897937E-3</v>
      </c>
      <c r="F4">
        <f>B4*$F$45</f>
        <v>3.1415926535897934E-2</v>
      </c>
      <c r="G4">
        <f t="shared" si="1"/>
        <v>0.99981682988322484</v>
      </c>
      <c r="H4">
        <f t="shared" si="2"/>
        <v>0.26888932487060602</v>
      </c>
      <c r="I4" s="1">
        <f>(1+F4^2*$G$45^2)</f>
        <v>986960441.10893583</v>
      </c>
      <c r="J4" s="2">
        <f>$D$45+$G$45/I4</f>
        <v>0.10101321183539679</v>
      </c>
      <c r="K4" s="2">
        <f t="shared" si="3"/>
        <v>-31.827846993473944</v>
      </c>
      <c r="L4">
        <f>SQRT($D$47^2 +H4^2)/G4</f>
        <v>12.005211179091168</v>
      </c>
      <c r="M4">
        <f>SQRT(J4^2+K4^2)</f>
        <v>31.828007287748218</v>
      </c>
      <c r="N4">
        <f t="shared" si="4"/>
        <v>1.2836371493864331</v>
      </c>
      <c r="O4">
        <f t="shared" si="5"/>
        <v>-89.81815888198912</v>
      </c>
    </row>
    <row r="5" spans="1:15" x14ac:dyDescent="0.25">
      <c r="A5">
        <v>100</v>
      </c>
      <c r="B5">
        <f t="shared" si="0"/>
        <v>628318.5307179587</v>
      </c>
      <c r="C5">
        <f>B5*$E$47</f>
        <v>0.62831853071795862</v>
      </c>
      <c r="D5">
        <f>B5*$F$47</f>
        <v>6.2831853071795873E-4</v>
      </c>
      <c r="E5">
        <f>B5*$E$45</f>
        <v>6.2831853071795875E-3</v>
      </c>
      <c r="F5">
        <f>B5*$F$45</f>
        <v>6.2831853071795868E-2</v>
      </c>
      <c r="G5">
        <f t="shared" si="1"/>
        <v>0.99926743642380877</v>
      </c>
      <c r="H5">
        <f t="shared" si="2"/>
        <v>0.53759261208113029</v>
      </c>
      <c r="I5" s="1">
        <f>(1+F5^2*$G$45^2)</f>
        <v>3947841761.4357433</v>
      </c>
      <c r="J5" s="2">
        <f>$D$45+$G$45/I5</f>
        <v>0.10025330295904168</v>
      </c>
      <c r="K5" s="2">
        <f t="shared" si="3"/>
        <v>-15.909211119850914</v>
      </c>
      <c r="L5">
        <f>SQRT($D$47^2 +H5^2)/G5</f>
        <v>12.020841904030839</v>
      </c>
      <c r="M5">
        <f>SQRT(J5^2+K5^2)</f>
        <v>15.909526994249143</v>
      </c>
      <c r="N5">
        <f t="shared" si="4"/>
        <v>2.5651005256379067</v>
      </c>
      <c r="O5">
        <f t="shared" si="5"/>
        <v>-89.638950349726088</v>
      </c>
    </row>
    <row r="6" spans="1:15" x14ac:dyDescent="0.25">
      <c r="A6">
        <v>200</v>
      </c>
      <c r="B6">
        <f t="shared" si="0"/>
        <v>1256637.0614359174</v>
      </c>
      <c r="C6">
        <f>B6*$E$47</f>
        <v>1.2566370614359172</v>
      </c>
      <c r="D6">
        <f>B6*$F$47</f>
        <v>1.2566370614359175E-3</v>
      </c>
      <c r="E6">
        <f>B6*$E$45</f>
        <v>1.2566370614359175E-2</v>
      </c>
      <c r="F6">
        <f>B6*$F$45</f>
        <v>0.12566370614359174</v>
      </c>
      <c r="G6">
        <f t="shared" si="1"/>
        <v>0.99707161594978289</v>
      </c>
      <c r="H6">
        <f t="shared" si="2"/>
        <v>1.073696922881606</v>
      </c>
      <c r="I6" s="1">
        <f>(1+F6^2*$G$45^2)</f>
        <v>15791367042.742973</v>
      </c>
      <c r="J6" s="2">
        <f>$D$45+$G$45/I6</f>
        <v>0.10006332573977246</v>
      </c>
      <c r="K6" s="2">
        <f t="shared" si="3"/>
        <v>-7.945180783476478</v>
      </c>
      <c r="L6">
        <f>SQRT($D$47^2 +H6^2)/G6</f>
        <v>12.083323234807603</v>
      </c>
      <c r="M6">
        <f>SQRT(J6^2+K6^2)</f>
        <v>7.9458108680789783</v>
      </c>
      <c r="N6">
        <f t="shared" si="4"/>
        <v>5.1129099948489101</v>
      </c>
      <c r="O6">
        <f t="shared" si="5"/>
        <v>-89.278442704929432</v>
      </c>
    </row>
    <row r="7" spans="1:15" x14ac:dyDescent="0.25">
      <c r="A7">
        <v>500</v>
      </c>
      <c r="B7">
        <f t="shared" si="0"/>
        <v>3141592.653589793</v>
      </c>
      <c r="C7">
        <f>B7*$E$47</f>
        <v>3.1415926535897927</v>
      </c>
      <c r="D7">
        <f>B7*$F$47</f>
        <v>3.1415926535897933E-3</v>
      </c>
      <c r="E7">
        <f>B7*$E$45</f>
        <v>3.1415926535897934E-2</v>
      </c>
      <c r="F7">
        <f>B7*$F$45</f>
        <v>0.31415926535897931</v>
      </c>
      <c r="G7">
        <f t="shared" si="1"/>
        <v>0.98177942332261225</v>
      </c>
      <c r="H7">
        <f t="shared" si="2"/>
        <v>2.658197034792563</v>
      </c>
      <c r="I7" s="1">
        <f>(1+F7^2*$G$45^2)</f>
        <v>98696044011.89357</v>
      </c>
      <c r="J7" s="2">
        <f>$D$45+$G$45/I7</f>
        <v>0.10001013211836414</v>
      </c>
      <c r="K7" s="2">
        <f t="shared" si="3"/>
        <v>-3.1516829352697577</v>
      </c>
      <c r="L7">
        <f>SQRT($D$47^2 +H7^2)/G7</f>
        <v>12.518994705774908</v>
      </c>
      <c r="M7">
        <f>SQRT(J7^2+K7^2)</f>
        <v>3.153269311523665</v>
      </c>
      <c r="N7">
        <f t="shared" si="4"/>
        <v>12.490265476839706</v>
      </c>
      <c r="O7">
        <f t="shared" si="5"/>
        <v>-88.182483310683097</v>
      </c>
    </row>
    <row r="8" spans="1:15" x14ac:dyDescent="0.25">
      <c r="A8">
        <v>1000</v>
      </c>
      <c r="B8">
        <f t="shared" si="0"/>
        <v>6283185.307179586</v>
      </c>
      <c r="C8">
        <f>B8*$E$47</f>
        <v>6.2831853071795853</v>
      </c>
      <c r="D8">
        <f>B8*$F$47</f>
        <v>6.2831853071795866E-3</v>
      </c>
      <c r="E8">
        <f>B8*$E$45</f>
        <v>6.2831853071795868E-2</v>
      </c>
      <c r="F8">
        <f>B8*$F$45</f>
        <v>0.62831853071795862</v>
      </c>
      <c r="G8">
        <f t="shared" si="1"/>
        <v>0.92828660238285654</v>
      </c>
      <c r="H8">
        <f t="shared" si="2"/>
        <v>5.1303564095033263</v>
      </c>
      <c r="I8" s="1">
        <f>(1+F8^2*$G$45^2)</f>
        <v>394784176044.57428</v>
      </c>
      <c r="J8" s="2">
        <f>$D$45+$G$45/I8</f>
        <v>0.10000253302959106</v>
      </c>
      <c r="K8" s="2">
        <f t="shared" si="3"/>
        <v>-1.5287175778431261</v>
      </c>
      <c r="L8">
        <f>SQRT($D$47^2 +H8^2)/G8</f>
        <v>14.05890355734075</v>
      </c>
      <c r="M8">
        <f>SQRT(J8^2+K8^2)</f>
        <v>1.5319849670995107</v>
      </c>
      <c r="N8">
        <f t="shared" si="4"/>
        <v>23.148146609810027</v>
      </c>
      <c r="O8">
        <f t="shared" si="5"/>
        <v>-86.257273993880446</v>
      </c>
    </row>
    <row r="9" spans="1:15" x14ac:dyDescent="0.25">
      <c r="A9">
        <v>1200</v>
      </c>
      <c r="B9">
        <f t="shared" si="0"/>
        <v>7539822.3686155034</v>
      </c>
      <c r="C9">
        <f>B9*$E$47</f>
        <v>7.5398223686155035</v>
      </c>
      <c r="D9">
        <f>B9*$F$47</f>
        <v>7.5398223686155043E-3</v>
      </c>
      <c r="E9">
        <f>B9*$E$45</f>
        <v>7.5398223686155036E-2</v>
      </c>
      <c r="F9">
        <f>B9*$F$45</f>
        <v>0.7539822368615503</v>
      </c>
      <c r="G9">
        <f t="shared" si="1"/>
        <v>0.89772020183257972</v>
      </c>
      <c r="H9">
        <f t="shared" si="2"/>
        <v>6.0254571787064055</v>
      </c>
      <c r="I9" s="1">
        <f>(1+F9^2*$G$45^2)</f>
        <v>568489213503.74695</v>
      </c>
      <c r="J9" s="2">
        <f>$D$45+$G$45/I9</f>
        <v>0.10000175904832713</v>
      </c>
      <c r="K9" s="2">
        <f t="shared" si="3"/>
        <v>-1.2508929687439732</v>
      </c>
      <c r="L9">
        <f>SQRT($D$47^2 +H9^2)/G9</f>
        <v>14.957680510325494</v>
      </c>
      <c r="M9">
        <f>SQRT(J9^2+K9^2)</f>
        <v>1.2548838874835673</v>
      </c>
      <c r="N9">
        <f t="shared" si="4"/>
        <v>26.662207899221467</v>
      </c>
      <c r="O9">
        <f t="shared" si="5"/>
        <v>-85.429250003125475</v>
      </c>
    </row>
    <row r="10" spans="1:15" x14ac:dyDescent="0.25">
      <c r="A10">
        <v>1500</v>
      </c>
      <c r="B10">
        <f t="shared" si="0"/>
        <v>9424777.9607693795</v>
      </c>
      <c r="C10">
        <f>B10*$E$47</f>
        <v>9.4247779607693793</v>
      </c>
      <c r="D10">
        <f>B10*$F$47</f>
        <v>9.4247779607693795E-3</v>
      </c>
      <c r="E10">
        <f>B10*$E$45</f>
        <v>9.4247779607693802E-2</v>
      </c>
      <c r="F10">
        <f>B10*$F$45</f>
        <v>0.94247779607693793</v>
      </c>
      <c r="G10">
        <f t="shared" si="1"/>
        <v>0.84302826445795764</v>
      </c>
      <c r="H10">
        <f t="shared" si="2"/>
        <v>7.2304404640504938</v>
      </c>
      <c r="I10" s="1">
        <f>(1+F10^2*$G$45^2)</f>
        <v>888264396099.04224</v>
      </c>
      <c r="J10" s="2">
        <f>$D$45+$G$45/I10</f>
        <v>0.10000112579092936</v>
      </c>
      <c r="K10" s="2">
        <f t="shared" si="3"/>
        <v>-0.96678517433708067</v>
      </c>
      <c r="L10">
        <f>SQRT($D$47^2 +H10^2)/G10</f>
        <v>16.618624717695347</v>
      </c>
      <c r="M10">
        <f>SQRT(J10^2+K10^2)</f>
        <v>0.97194331032084003</v>
      </c>
      <c r="N10">
        <f t="shared" si="4"/>
        <v>31.070506433329353</v>
      </c>
      <c r="O10">
        <f t="shared" si="5"/>
        <v>-84.094511726225889</v>
      </c>
    </row>
    <row r="11" spans="1:15" x14ac:dyDescent="0.25">
      <c r="A11">
        <v>2000</v>
      </c>
      <c r="B11">
        <f t="shared" si="0"/>
        <v>12566370.614359172</v>
      </c>
      <c r="C11">
        <f>B11*$E$47</f>
        <v>12.566370614359171</v>
      </c>
      <c r="D11">
        <f>B11*$F$47</f>
        <v>1.2566370614359173E-2</v>
      </c>
      <c r="E11">
        <f>B11*$E$45</f>
        <v>0.12566370614359174</v>
      </c>
      <c r="F11">
        <f>B11*$F$45</f>
        <v>1.2566370614359172</v>
      </c>
      <c r="G11">
        <f t="shared" si="1"/>
        <v>0.73184895500995495</v>
      </c>
      <c r="H11">
        <f t="shared" si="2"/>
        <v>8.7724115383522623</v>
      </c>
      <c r="I11" s="1">
        <f>(1+F11^2*$G$45^2)</f>
        <v>1579136704175.2971</v>
      </c>
      <c r="J11" s="2">
        <f>$D$45+$G$45/I11</f>
        <v>0.10000063325739778</v>
      </c>
      <c r="K11" s="2">
        <f t="shared" si="3"/>
        <v>-0.67011100931538103</v>
      </c>
      <c r="L11">
        <f>SQRT($D$47^2 +H11^2)/G11</f>
        <v>20.310969802373432</v>
      </c>
      <c r="M11">
        <f>SQRT(J11^2+K11^2)</f>
        <v>0.67753146897952954</v>
      </c>
      <c r="N11">
        <f t="shared" si="4"/>
        <v>36.168084332890992</v>
      </c>
      <c r="O11">
        <f t="shared" si="5"/>
        <v>-81.512388932128999</v>
      </c>
    </row>
    <row r="12" spans="1:15" x14ac:dyDescent="0.25">
      <c r="A12">
        <v>2200</v>
      </c>
      <c r="B12">
        <f t="shared" si="0"/>
        <v>13823007.675795089</v>
      </c>
      <c r="C12">
        <f>B12*$E$47</f>
        <v>13.82300767579509</v>
      </c>
      <c r="D12">
        <f>B12*$F$47</f>
        <v>1.382300767579509E-2</v>
      </c>
      <c r="E12">
        <f>B12*$E$45</f>
        <v>0.1382300767579509</v>
      </c>
      <c r="F12">
        <f>B12*$F$45</f>
        <v>1.3823007675795089</v>
      </c>
      <c r="G12">
        <f t="shared" si="1"/>
        <v>0.68187365797017108</v>
      </c>
      <c r="H12">
        <f t="shared" si="2"/>
        <v>9.1912558977459362</v>
      </c>
      <c r="I12" s="1">
        <f>(1+F12^2*$G$45^2)</f>
        <v>1910755412051.8997</v>
      </c>
      <c r="J12" s="2">
        <f>$D$45+$G$45/I12</f>
        <v>0.10000052335322129</v>
      </c>
      <c r="K12" s="2">
        <f t="shared" si="3"/>
        <v>-0.58520148275028561</v>
      </c>
      <c r="L12">
        <f>SQRT($D$47^2 +H12^2)/G12</f>
        <v>22.167637311886917</v>
      </c>
      <c r="M12">
        <f>SQRT(J12^2+K12^2)</f>
        <v>0.59368415852543255</v>
      </c>
      <c r="N12">
        <f t="shared" si="4"/>
        <v>37.4498756885936</v>
      </c>
      <c r="O12">
        <f t="shared" si="5"/>
        <v>-80.302834655168851</v>
      </c>
    </row>
    <row r="13" spans="1:15" x14ac:dyDescent="0.25">
      <c r="A13">
        <v>2500</v>
      </c>
      <c r="B13">
        <f t="shared" si="0"/>
        <v>15707963.267948966</v>
      </c>
      <c r="C13">
        <f>B13*$E$47</f>
        <v>15.707963267948966</v>
      </c>
      <c r="D13">
        <f>B13*$F$47</f>
        <v>1.5707963267948967E-2</v>
      </c>
      <c r="E13">
        <f>B13*$E$45</f>
        <v>0.15707963267948966</v>
      </c>
      <c r="F13">
        <f>B13*$F$45</f>
        <v>1.5707963267948966</v>
      </c>
      <c r="G13">
        <f t="shared" si="1"/>
        <v>0.60293103768570533</v>
      </c>
      <c r="H13">
        <f t="shared" si="2"/>
        <v>9.5702319723268374</v>
      </c>
      <c r="I13" s="1">
        <f>(1+F13^2*$G$45^2)</f>
        <v>2467401100273.3394</v>
      </c>
      <c r="J13" s="2">
        <f>$D$45+$G$45/I13</f>
        <v>0.10000040528473457</v>
      </c>
      <c r="K13" s="2">
        <f t="shared" si="3"/>
        <v>-0.47954013968783371</v>
      </c>
      <c r="L13">
        <f>SQRT($D$47^2 +H13^2)/G13</f>
        <v>25.457173163206193</v>
      </c>
      <c r="M13">
        <f>SQRT(J13^2+K13^2)</f>
        <v>0.48985592435831399</v>
      </c>
      <c r="N13">
        <f t="shared" si="4"/>
        <v>38.573037550821127</v>
      </c>
      <c r="O13">
        <f t="shared" si="5"/>
        <v>-78.220694500275684</v>
      </c>
    </row>
    <row r="14" spans="1:15" x14ac:dyDescent="0.25">
      <c r="A14">
        <v>3000</v>
      </c>
      <c r="B14">
        <f t="shared" si="0"/>
        <v>18849555.921538759</v>
      </c>
      <c r="C14">
        <f>B14*$E$47</f>
        <v>18.849555921538759</v>
      </c>
      <c r="D14">
        <f>B14*$F$47</f>
        <v>1.8849555921538759E-2</v>
      </c>
      <c r="E14">
        <f>B14*$E$45</f>
        <v>0.1884955592153876</v>
      </c>
      <c r="F14">
        <f>B14*$F$45</f>
        <v>1.8849555921538759</v>
      </c>
      <c r="G14">
        <f t="shared" si="1"/>
        <v>0.46679469431688048</v>
      </c>
      <c r="H14">
        <f t="shared" si="2"/>
        <v>9.437864105892416</v>
      </c>
      <c r="I14" s="1">
        <f>(1+F14^2*$G$45^2)</f>
        <v>3553057584393.1689</v>
      </c>
      <c r="J14" s="2">
        <f>$D$45+$G$45/I14</f>
        <v>0.10000028144773235</v>
      </c>
      <c r="K14" s="2">
        <f t="shared" si="3"/>
        <v>-0.34202091775744758</v>
      </c>
      <c r="L14">
        <f>SQRT($D$47^2 +H14^2)/G14</f>
        <v>32.705465270301168</v>
      </c>
      <c r="M14">
        <f>SQRT(J14^2+K14^2)</f>
        <v>0.35634023695517802</v>
      </c>
      <c r="N14">
        <f t="shared" si="4"/>
        <v>38.184649631817607</v>
      </c>
      <c r="O14">
        <f t="shared" si="5"/>
        <v>-73.702104097671025</v>
      </c>
    </row>
    <row r="15" spans="1:15" x14ac:dyDescent="0.25">
      <c r="A15">
        <v>3200</v>
      </c>
      <c r="B15">
        <f t="shared" si="0"/>
        <v>20106192.982974678</v>
      </c>
      <c r="C15">
        <f>B15*$E$47</f>
        <v>20.106192982974676</v>
      </c>
      <c r="D15">
        <f>B15*$F$47</f>
        <v>2.0106192982974679E-2</v>
      </c>
      <c r="E15">
        <f>B15*$E$45</f>
        <v>0.2010619298297468</v>
      </c>
      <c r="F15">
        <f>B15*$F$45</f>
        <v>2.0106192982974678</v>
      </c>
      <c r="G15">
        <f t="shared" si="1"/>
        <v>0.41312063898955326</v>
      </c>
      <c r="H15">
        <f t="shared" si="2"/>
        <v>9.0827917993458076</v>
      </c>
      <c r="I15" s="1">
        <f>(1+F15^2*$G$45^2)</f>
        <v>4042589962687.2012</v>
      </c>
      <c r="J15" s="2">
        <f>$D$45+$G$45/I15</f>
        <v>0.10000024736617101</v>
      </c>
      <c r="K15" s="2">
        <f t="shared" si="3"/>
        <v>-0.29629726733230316</v>
      </c>
      <c r="L15">
        <f>SQRT($D$47^2 +H15^2)/G15</f>
        <v>36.429602892748733</v>
      </c>
      <c r="M15">
        <f>SQRT(J15^2+K15^2)</f>
        <v>0.31271731660060931</v>
      </c>
      <c r="N15">
        <f t="shared" si="4"/>
        <v>37.12205405614035</v>
      </c>
      <c r="O15">
        <f t="shared" si="5"/>
        <v>-71.350475196073674</v>
      </c>
    </row>
    <row r="16" spans="1:15" x14ac:dyDescent="0.25">
      <c r="A16">
        <v>3500</v>
      </c>
      <c r="B16">
        <f t="shared" si="0"/>
        <v>21991148.575128552</v>
      </c>
      <c r="C16">
        <f>B16*$E$47</f>
        <v>21.991148575128552</v>
      </c>
      <c r="D16">
        <f>B16*$F$47</f>
        <v>2.1991148575128554E-2</v>
      </c>
      <c r="E16">
        <f>B16*$E$45</f>
        <v>0.21991148575128552</v>
      </c>
      <c r="F16">
        <f>B16*$F$45</f>
        <v>2.1991148575128552</v>
      </c>
      <c r="G16">
        <f t="shared" si="1"/>
        <v>0.33629792491996918</v>
      </c>
      <c r="H16">
        <f t="shared" si="2"/>
        <v>8.1892702789672018</v>
      </c>
      <c r="I16" s="1">
        <f>(1+F16^2*$G$45^2)</f>
        <v>4836106156534.7852</v>
      </c>
      <c r="J16" s="2">
        <f>$D$45+$G$45/I16</f>
        <v>0.1000002067779258</v>
      </c>
      <c r="K16" s="2">
        <f t="shared" si="3"/>
        <v>-0.23481692308260713</v>
      </c>
      <c r="L16">
        <f>SQRT($D$47^2 +H16^2)/G16</f>
        <v>43.19993035032023</v>
      </c>
      <c r="M16">
        <f>SQRT(J16^2+K16^2)</f>
        <v>0.25522348779375881</v>
      </c>
      <c r="N16">
        <f t="shared" si="4"/>
        <v>34.311159481960019</v>
      </c>
      <c r="O16">
        <f t="shared" si="5"/>
        <v>-66.932563683520115</v>
      </c>
    </row>
    <row r="17" spans="1:15" x14ac:dyDescent="0.25">
      <c r="A17">
        <v>4000</v>
      </c>
      <c r="B17">
        <f t="shared" si="0"/>
        <v>25132741.228718344</v>
      </c>
      <c r="C17">
        <f>B17*$E$47</f>
        <v>25.132741228718341</v>
      </c>
      <c r="D17">
        <f>B17*$F$47</f>
        <v>2.5132741228718346E-2</v>
      </c>
      <c r="E17">
        <f>B17*$E$45</f>
        <v>0.25132741228718347</v>
      </c>
      <c r="F17">
        <f>B17*$F$45</f>
        <v>2.5132741228718345</v>
      </c>
      <c r="G17">
        <f t="shared" si="1"/>
        <v>0.2266365476962757</v>
      </c>
      <c r="H17">
        <f t="shared" si="2"/>
        <v>5.638412831469398</v>
      </c>
      <c r="I17" s="1">
        <f>(1+F17^2*$G$45^2)</f>
        <v>6316546816698.1885</v>
      </c>
      <c r="J17" s="2">
        <f>$D$45+$G$45/I17</f>
        <v>0.10000015831434944</v>
      </c>
      <c r="K17" s="2">
        <f t="shared" si="3"/>
        <v>-0.1465599454424919</v>
      </c>
      <c r="L17">
        <f>SQRT($D$47^2 +H17^2)/G17</f>
        <v>58.501800977659855</v>
      </c>
      <c r="M17">
        <f>SQRT(J17^2+K17^2)</f>
        <v>0.17742561616350994</v>
      </c>
      <c r="N17">
        <f t="shared" si="4"/>
        <v>25.167317171462898</v>
      </c>
      <c r="O17">
        <f t="shared" si="5"/>
        <v>-55.693666325122301</v>
      </c>
    </row>
    <row r="18" spans="1:15" x14ac:dyDescent="0.25">
      <c r="A18">
        <v>4200</v>
      </c>
      <c r="B18">
        <f t="shared" si="0"/>
        <v>26389378.290154263</v>
      </c>
      <c r="C18">
        <f>B18*$E$47</f>
        <v>26.389378290154262</v>
      </c>
      <c r="D18">
        <f>B18*$F$47</f>
        <v>2.6389378290154267E-2</v>
      </c>
      <c r="E18">
        <f>B18*$E$45</f>
        <v>0.26389378290154264</v>
      </c>
      <c r="F18">
        <f>B18*$F$45</f>
        <v>2.6389378290154264</v>
      </c>
      <c r="G18">
        <f t="shared" si="1"/>
        <v>0.19245489047478026</v>
      </c>
      <c r="H18">
        <f t="shared" si="2"/>
        <v>4.2117636028516205</v>
      </c>
      <c r="I18" s="1">
        <f>(1+F18^2*$G$45^2)</f>
        <v>6963992865409.6514</v>
      </c>
      <c r="J18" s="2">
        <f>$D$45+$G$45/I18</f>
        <v>0.10000014359578181</v>
      </c>
      <c r="K18" s="2">
        <f t="shared" si="3"/>
        <v>-0.11504655779339185</v>
      </c>
      <c r="L18">
        <f>SQRT($D$47^2 +H18^2)/G18</f>
        <v>66.081267079767244</v>
      </c>
      <c r="M18">
        <f>SQRT(J18^2+K18^2)</f>
        <v>0.15243273657349732</v>
      </c>
      <c r="N18">
        <f t="shared" si="4"/>
        <v>19.340068392141799</v>
      </c>
      <c r="O18">
        <f t="shared" si="5"/>
        <v>-49.002355463115904</v>
      </c>
    </row>
    <row r="19" spans="1:15" x14ac:dyDescent="0.25">
      <c r="A19">
        <v>4500</v>
      </c>
      <c r="B19">
        <f t="shared" si="0"/>
        <v>28274333.88230814</v>
      </c>
      <c r="C19">
        <f>B19*$E$47</f>
        <v>28.274333882308138</v>
      </c>
      <c r="D19">
        <f>B19*$F$47</f>
        <v>2.8274333882308142E-2</v>
      </c>
      <c r="E19">
        <f>B19*$E$45</f>
        <v>0.28274333882308139</v>
      </c>
      <c r="F19">
        <f>B19*$F$45</f>
        <v>2.8274333882308138</v>
      </c>
      <c r="G19">
        <f t="shared" si="1"/>
        <v>0.15534419903192018</v>
      </c>
      <c r="H19">
        <f t="shared" si="2"/>
        <v>1.5992541033171952</v>
      </c>
      <c r="I19" s="1">
        <f>(1+F19^2*$G$45^2)</f>
        <v>7994379564883.3799</v>
      </c>
      <c r="J19" s="2">
        <f>$D$45+$G$45/I19</f>
        <v>0.10000012508788104</v>
      </c>
      <c r="K19" s="2">
        <f t="shared" si="3"/>
        <v>-7.0934312492197393E-2</v>
      </c>
      <c r="L19">
        <f>SQRT($D$47^2 +H19^2)/G19</f>
        <v>77.930803196239609</v>
      </c>
      <c r="M19">
        <f>SQRT(J19^2+K19^2)</f>
        <v>0.12260384050400937</v>
      </c>
      <c r="N19">
        <f t="shared" si="4"/>
        <v>7.5911441535397435</v>
      </c>
      <c r="O19">
        <f t="shared" si="5"/>
        <v>-35.349687878048201</v>
      </c>
    </row>
    <row r="20" spans="1:15" x14ac:dyDescent="0.25">
      <c r="A20">
        <v>5000</v>
      </c>
      <c r="B20">
        <f t="shared" si="0"/>
        <v>31415926.535897933</v>
      </c>
      <c r="C20">
        <f>B20*$E$47</f>
        <v>31.415926535897931</v>
      </c>
      <c r="D20">
        <f>B20*$F$47</f>
        <v>3.1415926535897934E-2</v>
      </c>
      <c r="E20">
        <f>B20*$E$45</f>
        <v>0.31415926535897931</v>
      </c>
      <c r="F20">
        <f>B20*$F$45</f>
        <v>3.1415926535897931</v>
      </c>
      <c r="G20">
        <f t="shared" si="1"/>
        <v>0.1422923334978394</v>
      </c>
      <c r="H20">
        <f t="shared" si="2"/>
        <v>-4.1142435655711926</v>
      </c>
      <c r="I20" s="1">
        <f>(1+F20^2*$G$45^2)</f>
        <v>9869604401090.3574</v>
      </c>
      <c r="J20" s="2">
        <f>$D$45+$G$45/I20</f>
        <v>0.10000010132118364</v>
      </c>
      <c r="K20" s="2">
        <f t="shared" si="3"/>
        <v>-4.1506208247791276E-3</v>
      </c>
      <c r="L20">
        <f>SQRT($D$47^2 +H20^2)/G20</f>
        <v>89.152383013777794</v>
      </c>
      <c r="M20">
        <f>SQRT(J20^2+K20^2)</f>
        <v>0.10008620243309307</v>
      </c>
      <c r="N20">
        <f t="shared" si="4"/>
        <v>-18.924464338810004</v>
      </c>
      <c r="O20">
        <f t="shared" si="5"/>
        <v>-2.3767639070528843</v>
      </c>
    </row>
    <row r="21" spans="1:15" x14ac:dyDescent="0.25">
      <c r="A21">
        <v>6000</v>
      </c>
      <c r="B21">
        <f t="shared" si="0"/>
        <v>37699111.843077518</v>
      </c>
      <c r="C21">
        <f>B21*$E$47</f>
        <v>37.699111843077517</v>
      </c>
      <c r="D21">
        <f>B21*$F$47</f>
        <v>3.7699111843077518E-2</v>
      </c>
      <c r="E21">
        <f>B21*$E$45</f>
        <v>0.37699111843077521</v>
      </c>
      <c r="F21">
        <f>B21*$F$45</f>
        <v>3.7699111843077517</v>
      </c>
      <c r="G21">
        <f t="shared" si="1"/>
        <v>0.38208496102832823</v>
      </c>
      <c r="H21">
        <f t="shared" si="2"/>
        <v>-21.308406365883734</v>
      </c>
      <c r="I21" s="1">
        <f>(1+F21^2*$G$45^2)</f>
        <v>14212230337569.676</v>
      </c>
      <c r="J21" s="2">
        <f>$D$45+$G$45/I21</f>
        <v>0.10000007036193309</v>
      </c>
      <c r="K21" s="2">
        <f t="shared" si="3"/>
        <v>0.11173287994430164</v>
      </c>
      <c r="L21">
        <f>SQRT($D$47^2 +H21^2)/G21</f>
        <v>64.00415129366219</v>
      </c>
      <c r="M21">
        <f>SQRT(J21^2+K21^2)</f>
        <v>0.14994749258670279</v>
      </c>
      <c r="N21">
        <f t="shared" si="4"/>
        <v>-60.613614464890823</v>
      </c>
      <c r="O21">
        <f t="shared" si="5"/>
        <v>48.171701278062045</v>
      </c>
    </row>
    <row r="22" spans="1:15" x14ac:dyDescent="0.25">
      <c r="A22">
        <v>7000</v>
      </c>
      <c r="B22">
        <f t="shared" si="0"/>
        <v>43982297.150257103</v>
      </c>
      <c r="C22">
        <f>B22*$E$47</f>
        <v>43.982297150257104</v>
      </c>
      <c r="D22">
        <f>B22*$F$47</f>
        <v>4.3982297150257109E-2</v>
      </c>
      <c r="E22">
        <f>B22*$E$45</f>
        <v>0.43982297150257105</v>
      </c>
      <c r="F22">
        <f>B22*$F$45</f>
        <v>4.3982297150257104</v>
      </c>
      <c r="G22">
        <f t="shared" si="1"/>
        <v>1.1517424305515553</v>
      </c>
      <c r="H22">
        <f t="shared" si="2"/>
        <v>-47.432376850122616</v>
      </c>
      <c r="I22" s="1">
        <f>(1+F22^2*$G$45^2)</f>
        <v>19344424626136.141</v>
      </c>
      <c r="J22" s="2">
        <f>$D$45+$G$45/I22</f>
        <v>0.10000005169448145</v>
      </c>
      <c r="K22" s="2">
        <f t="shared" si="3"/>
        <v>0.21245876708558947</v>
      </c>
      <c r="L22">
        <f>SQRT($D$47^2 +H22^2)/G22</f>
        <v>42.480666295311593</v>
      </c>
      <c r="M22">
        <f>SQRT(J22^2+K22^2)</f>
        <v>0.23481639220980233</v>
      </c>
      <c r="N22">
        <f t="shared" si="4"/>
        <v>-75.802539041233146</v>
      </c>
      <c r="O22">
        <f t="shared" si="5"/>
        <v>64.794581026092757</v>
      </c>
    </row>
    <row r="23" spans="1:15" x14ac:dyDescent="0.25">
      <c r="A23">
        <v>8000</v>
      </c>
      <c r="B23">
        <f t="shared" si="0"/>
        <v>50265482.457436688</v>
      </c>
      <c r="C23">
        <f>B23*$E$47</f>
        <v>50.265482457436683</v>
      </c>
      <c r="D23">
        <f>B23*$F$47</f>
        <v>5.0265482457436693E-2</v>
      </c>
      <c r="E23">
        <f>B23*$E$45</f>
        <v>0.50265482457436694</v>
      </c>
      <c r="F23">
        <f>B23*$F$45</f>
        <v>5.026548245743669</v>
      </c>
      <c r="G23">
        <f t="shared" si="1"/>
        <v>2.6943978332883889</v>
      </c>
      <c r="H23">
        <f t="shared" si="2"/>
        <v>-83.974456298942215</v>
      </c>
      <c r="I23" s="1">
        <f>(1+F23^2*$G$45^2)</f>
        <v>25266187266789.754</v>
      </c>
      <c r="J23" s="2">
        <f>$D$45+$G$45/I23</f>
        <v>0.10000003957858737</v>
      </c>
      <c r="K23" s="2">
        <f t="shared" si="3"/>
        <v>0.30371114570950564</v>
      </c>
      <c r="L23">
        <f>SQRT($D$47^2 +H23^2)/G23</f>
        <v>31.482925719936365</v>
      </c>
      <c r="M23">
        <f>SQRT(J23^2+K23^2)</f>
        <v>0.31975063400077819</v>
      </c>
      <c r="N23">
        <f t="shared" si="4"/>
        <v>-81.867457674937214</v>
      </c>
      <c r="O23">
        <f t="shared" si="5"/>
        <v>71.775335213222547</v>
      </c>
    </row>
    <row r="24" spans="1:15" x14ac:dyDescent="0.25">
      <c r="A24">
        <v>9000</v>
      </c>
      <c r="B24">
        <f t="shared" si="0"/>
        <v>56548667.764616281</v>
      </c>
      <c r="C24">
        <f>B24*$E$47</f>
        <v>56.548667764616276</v>
      </c>
      <c r="D24">
        <f>B24*$F$47</f>
        <v>5.6548667764616284E-2</v>
      </c>
      <c r="E24">
        <f>B24*$E$45</f>
        <v>0.56548667764616278</v>
      </c>
      <c r="F24">
        <f>B24*$F$45</f>
        <v>5.6548667764616276</v>
      </c>
      <c r="G24">
        <f t="shared" si="1"/>
        <v>5.2905893514167612</v>
      </c>
      <c r="H24">
        <f t="shared" si="2"/>
        <v>-132.42294599299703</v>
      </c>
      <c r="I24" s="1">
        <f>(1+F24^2*$G$45^2)</f>
        <v>31977518259530.52</v>
      </c>
      <c r="J24" s="2">
        <f>$D$45+$G$45/I24</f>
        <v>0.10000003127197027</v>
      </c>
      <c r="K24" s="2">
        <f t="shared" si="3"/>
        <v>0.38864785198850682</v>
      </c>
      <c r="L24">
        <f>SQRT($D$47^2 +H24^2)/G24</f>
        <v>25.132464065735974</v>
      </c>
      <c r="M24">
        <f>SQRT(J24^2+K24^2)</f>
        <v>0.40130681418295822</v>
      </c>
      <c r="N24">
        <f t="shared" si="4"/>
        <v>-84.822071265889036</v>
      </c>
      <c r="O24">
        <f t="shared" si="5"/>
        <v>75.570652158968144</v>
      </c>
    </row>
    <row r="25" spans="1:15" x14ac:dyDescent="0.25">
      <c r="A25">
        <v>10000</v>
      </c>
      <c r="B25">
        <f t="shared" si="0"/>
        <v>62831853.071795866</v>
      </c>
      <c r="C25">
        <f>B25*$E$47</f>
        <v>62.831853071795862</v>
      </c>
      <c r="D25">
        <f>B25*$F$47</f>
        <v>6.2831853071795868E-2</v>
      </c>
      <c r="E25">
        <f>B25*$E$45</f>
        <v>0.62831853071795862</v>
      </c>
      <c r="F25">
        <f>B25*$F$45</f>
        <v>6.2831853071795862</v>
      </c>
      <c r="G25">
        <f t="shared" si="1"/>
        <v>9.2582602580716511</v>
      </c>
      <c r="H25">
        <f t="shared" si="2"/>
        <v>-194.26614721294132</v>
      </c>
      <c r="I25" s="1">
        <f>(1+F25^2*$G$45^2)</f>
        <v>39478417604358.43</v>
      </c>
      <c r="J25" s="2">
        <f>$D$45+$G$45/I25</f>
        <v>0.10000002533029592</v>
      </c>
      <c r="K25" s="2">
        <f t="shared" si="3"/>
        <v>0.4691635876260673</v>
      </c>
      <c r="L25">
        <f>SQRT($D$47^2 +H25^2)/G25</f>
        <v>21.023001565989539</v>
      </c>
      <c r="M25">
        <f>SQRT(J25^2+K25^2)</f>
        <v>0.47970248802796756</v>
      </c>
      <c r="N25">
        <f t="shared" si="4"/>
        <v>-86.465277771638839</v>
      </c>
      <c r="O25">
        <f t="shared" si="5"/>
        <v>77.967728431131007</v>
      </c>
    </row>
    <row r="26" spans="1:15" x14ac:dyDescent="0.25">
      <c r="A26">
        <v>11000</v>
      </c>
      <c r="B26">
        <f t="shared" si="0"/>
        <v>69115038.378975436</v>
      </c>
      <c r="C26">
        <f>B26*$E$47</f>
        <v>69.115038378975427</v>
      </c>
      <c r="D26">
        <f>B26*$F$47</f>
        <v>6.9115038378975438E-2</v>
      </c>
      <c r="E26">
        <f>B26*$E$45</f>
        <v>0.69115038378975435</v>
      </c>
      <c r="F26">
        <f>B26*$F$45</f>
        <v>6.9115038378975431</v>
      </c>
      <c r="G26">
        <f t="shared" si="1"/>
        <v>14.952758917345076</v>
      </c>
      <c r="H26">
        <f t="shared" si="2"/>
        <v>-270.99236123942921</v>
      </c>
      <c r="I26" s="1">
        <f>(1+F26^2*$G$45^2)</f>
        <v>47768885301273.469</v>
      </c>
      <c r="J26" s="2">
        <f>$D$45+$G$45/I26</f>
        <v>0.10000002093412885</v>
      </c>
      <c r="K26" s="2">
        <f t="shared" si="3"/>
        <v>0.54646407188803425</v>
      </c>
      <c r="L26">
        <f>SQRT($D$47^2 +H26^2)/G26</f>
        <v>18.140994766684393</v>
      </c>
      <c r="M26">
        <f>SQRT(J26^2+K26^2)</f>
        <v>0.55553846496104742</v>
      </c>
      <c r="N26">
        <f t="shared" si="4"/>
        <v>-87.464502389946432</v>
      </c>
      <c r="O26">
        <f t="shared" si="5"/>
        <v>79.629915454502921</v>
      </c>
    </row>
    <row r="27" spans="1:15" x14ac:dyDescent="0.25">
      <c r="A27">
        <v>12000</v>
      </c>
      <c r="B27">
        <f t="shared" si="0"/>
        <v>75398223.686155036</v>
      </c>
      <c r="C27">
        <f>B27*$E$47</f>
        <v>75.398223686155035</v>
      </c>
      <c r="D27">
        <f>B27*$F$47</f>
        <v>7.5398223686155036E-2</v>
      </c>
      <c r="E27">
        <f>B27*$E$45</f>
        <v>0.75398223686155041</v>
      </c>
      <c r="F27">
        <f>B27*$F$45</f>
        <v>7.5398223686155035</v>
      </c>
      <c r="G27">
        <f t="shared" si="1"/>
        <v>22.766838784286207</v>
      </c>
      <c r="H27">
        <f t="shared" si="2"/>
        <v>-364.08988935311601</v>
      </c>
      <c r="I27" s="1">
        <f>(1+F27^2*$G$45^2)</f>
        <v>56848921350275.703</v>
      </c>
      <c r="J27" s="2">
        <f>$D$45+$G$45/I27</f>
        <v>0.10000001759048327</v>
      </c>
      <c r="K27" s="2">
        <f t="shared" si="3"/>
        <v>0.62135311761830669</v>
      </c>
      <c r="L27">
        <f>SQRT($D$47^2 +H27^2)/G27</f>
        <v>16.000798024372216</v>
      </c>
      <c r="M27">
        <f>SQRT(J27^2+K27^2)</f>
        <v>0.62934863175515543</v>
      </c>
      <c r="N27">
        <f t="shared" si="4"/>
        <v>-88.112277826527631</v>
      </c>
      <c r="O27">
        <f t="shared" si="5"/>
        <v>80.857266830885123</v>
      </c>
    </row>
    <row r="28" spans="1:15" x14ac:dyDescent="0.25">
      <c r="A28">
        <v>13000</v>
      </c>
      <c r="B28">
        <f t="shared" si="0"/>
        <v>81681408.993334621</v>
      </c>
      <c r="C28">
        <f>B28*$E$47</f>
        <v>81.681408993334614</v>
      </c>
      <c r="D28">
        <f>B28*$F$47</f>
        <v>8.168140899333462E-2</v>
      </c>
      <c r="E28">
        <f>B28*$E$45</f>
        <v>0.81681408993334625</v>
      </c>
      <c r="F28">
        <f>B28*$F$45</f>
        <v>8.1681408993334621</v>
      </c>
      <c r="G28">
        <f t="shared" si="1"/>
        <v>33.130658404901112</v>
      </c>
      <c r="H28">
        <f t="shared" si="2"/>
        <v>-475.04703283465511</v>
      </c>
      <c r="I28" s="1">
        <f>(1+F28^2*$G$45^2)</f>
        <v>66718525751365.055</v>
      </c>
      <c r="J28" s="2">
        <f>$D$45+$G$45/I28</f>
        <v>0.10000001498834078</v>
      </c>
      <c r="K28" s="2">
        <f t="shared" si="3"/>
        <v>0.69438721063189013</v>
      </c>
      <c r="L28">
        <f>SQRT($D$47^2 +H28^2)/G28</f>
        <v>14.343167189633641</v>
      </c>
      <c r="M28">
        <f>SQRT(J28^2+K28^2)</f>
        <v>0.70155085438391807</v>
      </c>
      <c r="N28">
        <f t="shared" si="4"/>
        <v>-88.552978714350559</v>
      </c>
      <c r="O28">
        <f t="shared" si="5"/>
        <v>81.805069227229822</v>
      </c>
    </row>
    <row r="29" spans="1:15" x14ac:dyDescent="0.25">
      <c r="A29">
        <v>14000</v>
      </c>
      <c r="B29">
        <f t="shared" si="0"/>
        <v>87964594.300514206</v>
      </c>
      <c r="C29">
        <f>B29*$E$47</f>
        <v>87.964594300514207</v>
      </c>
      <c r="D29">
        <f>B29*$F$47</f>
        <v>8.7964594300514218E-2</v>
      </c>
      <c r="E29">
        <f>B29*$E$45</f>
        <v>0.87964594300514209</v>
      </c>
      <c r="F29">
        <f>B29*$F$45</f>
        <v>8.7964594300514207</v>
      </c>
      <c r="G29">
        <f t="shared" si="1"/>
        <v>46.511781416153077</v>
      </c>
      <c r="H29">
        <f t="shared" si="2"/>
        <v>-605.35209296470146</v>
      </c>
      <c r="I29" s="1">
        <f>(1+F29^2*$G$45^2)</f>
        <v>77377698504541.562</v>
      </c>
      <c r="J29" s="2">
        <f>$D$45+$G$45/I29</f>
        <v>0.10000001292362037</v>
      </c>
      <c r="K29" s="2">
        <f t="shared" si="3"/>
        <v>0.76596384079664692</v>
      </c>
      <c r="L29">
        <f>SQRT($D$47^2 +H29^2)/G29</f>
        <v>13.017583973197182</v>
      </c>
      <c r="M29">
        <f>SQRT(J29^2+K29^2)</f>
        <v>0.77246398491623891</v>
      </c>
      <c r="N29">
        <f t="shared" si="4"/>
        <v>-88.864364517806209</v>
      </c>
      <c r="O29">
        <f t="shared" si="5"/>
        <v>82.561848558211025</v>
      </c>
    </row>
    <row r="30" spans="1:15" x14ac:dyDescent="0.25">
      <c r="A30">
        <v>15000</v>
      </c>
      <c r="B30">
        <f t="shared" si="0"/>
        <v>94247779.607693791</v>
      </c>
      <c r="C30">
        <f>B30*$E$47</f>
        <v>94.247779607693786</v>
      </c>
      <c r="D30">
        <f>B30*$F$47</f>
        <v>9.4247779607693802E-2</v>
      </c>
      <c r="E30">
        <f>B30*$E$45</f>
        <v>0.94247779607693793</v>
      </c>
      <c r="F30">
        <f>B30*$F$45</f>
        <v>9.4247779607693793</v>
      </c>
      <c r="G30">
        <f t="shared" si="1"/>
        <v>63.415176545962304</v>
      </c>
      <c r="H30">
        <f t="shared" si="2"/>
        <v>-756.49337102390916</v>
      </c>
      <c r="I30" s="1">
        <f>(1+F30^2*$G$45^2)</f>
        <v>88826439609805.219</v>
      </c>
      <c r="J30" s="2">
        <f>$D$45+$G$45/I30</f>
        <v>0.1000000112579093</v>
      </c>
      <c r="K30" s="2">
        <f t="shared" si="3"/>
        <v>0.8363745006823422</v>
      </c>
      <c r="L30">
        <f>SQRT($D$47^2 +H30^2)/G30</f>
        <v>11.930717254597017</v>
      </c>
      <c r="M30">
        <f>SQRT(J30^2+K30^2)</f>
        <v>0.84233147135983188</v>
      </c>
      <c r="N30">
        <f t="shared" si="4"/>
        <v>-89.091212532457561</v>
      </c>
      <c r="O30">
        <f t="shared" si="5"/>
        <v>83.181872401330423</v>
      </c>
    </row>
    <row r="31" spans="1:15" x14ac:dyDescent="0.25">
      <c r="A31">
        <v>16000</v>
      </c>
      <c r="B31">
        <f t="shared" si="0"/>
        <v>100530964.91487338</v>
      </c>
      <c r="C31">
        <f>B31*$E$47</f>
        <v>100.53096491487337</v>
      </c>
      <c r="D31">
        <f>B31*$F$47</f>
        <v>0.10053096491487339</v>
      </c>
      <c r="E31">
        <f>B31*$E$45</f>
        <v>1.0053096491487339</v>
      </c>
      <c r="F31">
        <f>B31*$F$45</f>
        <v>10.053096491487338</v>
      </c>
      <c r="G31">
        <f t="shared" si="1"/>
        <v>84.383217613206128</v>
      </c>
      <c r="H31">
        <f t="shared" si="2"/>
        <v>-929.95916829293265</v>
      </c>
      <c r="I31" s="1">
        <f>(1+F31^2*$G$45^2)</f>
        <v>101064749067156.02</v>
      </c>
      <c r="J31" s="2">
        <f>$D$45+$G$45/I31</f>
        <v>0.10000000989464684</v>
      </c>
      <c r="K31" s="2">
        <f t="shared" si="3"/>
        <v>0.90583780971630024</v>
      </c>
      <c r="L31">
        <f>SQRT($D$47^2 +H31^2)/G31</f>
        <v>11.021582420422705</v>
      </c>
      <c r="M31">
        <f>SQRT(J31^2+K31^2)</f>
        <v>0.91134084704382345</v>
      </c>
      <c r="N31">
        <f t="shared" si="4"/>
        <v>-89.260708189542171</v>
      </c>
      <c r="O31">
        <f t="shared" si="5"/>
        <v>83.700338404590397</v>
      </c>
    </row>
    <row r="32" spans="1:15" x14ac:dyDescent="0.25">
      <c r="A32">
        <v>17000</v>
      </c>
      <c r="B32">
        <f t="shared" si="0"/>
        <v>106814150.22205296</v>
      </c>
      <c r="C32">
        <f>B32*$E$47</f>
        <v>106.81415022205296</v>
      </c>
      <c r="D32">
        <f>B32*$F$47</f>
        <v>0.10681415022205297</v>
      </c>
      <c r="E32">
        <f>B32*$E$45</f>
        <v>1.0681415022205296</v>
      </c>
      <c r="F32">
        <f>B32*$F$45</f>
        <v>10.681415022205295</v>
      </c>
      <c r="G32">
        <f t="shared" si="1"/>
        <v>109.99568352771898</v>
      </c>
      <c r="H32">
        <f t="shared" si="2"/>
        <v>-1127.2377860524266</v>
      </c>
      <c r="I32" s="1">
        <f>(1+F32^2*$G$45^2)</f>
        <v>114092626876593.94</v>
      </c>
      <c r="J32" s="2">
        <f>$D$45+$G$45/I32</f>
        <v>0.10000000876480827</v>
      </c>
      <c r="K32" s="2">
        <f t="shared" si="3"/>
        <v>0.97452094746059204</v>
      </c>
      <c r="L32">
        <f>SQRT($D$47^2 +H32^2)/G32</f>
        <v>10.248599045310607</v>
      </c>
      <c r="M32">
        <f>SQRT(J32^2+K32^2)</f>
        <v>0.97963823873532607</v>
      </c>
      <c r="N32">
        <f t="shared" si="4"/>
        <v>-89.39008131920987</v>
      </c>
      <c r="O32">
        <f t="shared" si="5"/>
        <v>84.141127240651414</v>
      </c>
    </row>
    <row r="33" spans="1:15" x14ac:dyDescent="0.25">
      <c r="A33">
        <v>18000</v>
      </c>
      <c r="B33">
        <f t="shared" si="0"/>
        <v>113097335.52923256</v>
      </c>
      <c r="C33">
        <f>B33*$E$47</f>
        <v>113.09733552923255</v>
      </c>
      <c r="D33">
        <f>B33*$F$47</f>
        <v>0.11309733552923257</v>
      </c>
      <c r="E33">
        <f>B33*$E$45</f>
        <v>1.1309733552923256</v>
      </c>
      <c r="F33">
        <f>B33*$F$45</f>
        <v>11.309733552923255</v>
      </c>
      <c r="G33">
        <f t="shared" si="1"/>
        <v>140.86975829029237</v>
      </c>
      <c r="H33">
        <f t="shared" si="2"/>
        <v>-1349.8175255830456</v>
      </c>
      <c r="I33" s="1">
        <f>(1+F33^2*$G$45^2)</f>
        <v>127910073038119.08</v>
      </c>
      <c r="J33" s="2">
        <f>$D$45+$G$45/I33</f>
        <v>0.10000000781799256</v>
      </c>
      <c r="K33" s="2">
        <f t="shared" si="3"/>
        <v>1.0425539424634955</v>
      </c>
      <c r="L33">
        <f>SQRT($D$47^2 +H33^2)/G33</f>
        <v>9.5824035013294839</v>
      </c>
      <c r="M33">
        <f>SQRT(J33^2+K33^2)</f>
        <v>1.0473388775891861</v>
      </c>
      <c r="N33">
        <f t="shared" si="4"/>
        <v>-89.490648751558567</v>
      </c>
      <c r="O33">
        <f t="shared" si="5"/>
        <v>84.521047583355909</v>
      </c>
    </row>
    <row r="34" spans="1:15" x14ac:dyDescent="0.25">
      <c r="A34">
        <v>19000</v>
      </c>
      <c r="B34">
        <f t="shared" si="0"/>
        <v>119380520.83641213</v>
      </c>
      <c r="C34">
        <f>B34*$E$47</f>
        <v>119.38052083641213</v>
      </c>
      <c r="D34">
        <f>B34*$F$47</f>
        <v>0.11938052083641214</v>
      </c>
      <c r="E34">
        <f>B34*$E$45</f>
        <v>1.1938052083641213</v>
      </c>
      <c r="F34">
        <f>B34*$F$45</f>
        <v>11.938052083641212</v>
      </c>
      <c r="G34">
        <f t="shared" si="1"/>
        <v>177.66003099267451</v>
      </c>
      <c r="H34">
        <f t="shared" si="2"/>
        <v>-1599.1866881654425</v>
      </c>
      <c r="I34" s="1">
        <f>(1+F34^2*$G$45^2)</f>
        <v>142517087551731.31</v>
      </c>
      <c r="J34" s="2">
        <f>$D$45+$G$45/I34</f>
        <v>0.10000000701670247</v>
      </c>
      <c r="K34" s="2">
        <f t="shared" si="3"/>
        <v>1.1100394488420717</v>
      </c>
      <c r="L34">
        <f>SQRT($D$47^2 +H34^2)/G34</f>
        <v>9.0016403885669263</v>
      </c>
      <c r="M34">
        <f>SQRT(J34^2+K34^2)</f>
        <v>1.114534691873228</v>
      </c>
      <c r="N34">
        <f t="shared" si="4"/>
        <v>-89.570071177421298</v>
      </c>
      <c r="O34">
        <f t="shared" si="5"/>
        <v>84.852296780414875</v>
      </c>
    </row>
    <row r="35" spans="1:15" x14ac:dyDescent="0.25">
      <c r="A35">
        <v>20000</v>
      </c>
      <c r="B35">
        <f t="shared" si="0"/>
        <v>125663706.14359173</v>
      </c>
      <c r="C35">
        <f>B35*$E$47</f>
        <v>125.66370614359172</v>
      </c>
      <c r="D35">
        <f>B35*$F$47</f>
        <v>0.12566370614359174</v>
      </c>
      <c r="E35">
        <f>B35*$E$45</f>
        <v>1.2566370614359172</v>
      </c>
      <c r="F35">
        <f>B35*$F$45</f>
        <v>12.566370614359172</v>
      </c>
      <c r="G35">
        <f t="shared" si="1"/>
        <v>221.0584958175713</v>
      </c>
      <c r="H35">
        <f t="shared" si="2"/>
        <v>-1876.8335750802742</v>
      </c>
      <c r="I35" s="1">
        <f>(1+F35^2*$G$45^2)</f>
        <v>157913670417430.72</v>
      </c>
      <c r="J35" s="2">
        <f>$D$45+$G$45/I35</f>
        <v>0.10000000633257398</v>
      </c>
      <c r="K35" s="2">
        <f t="shared" si="3"/>
        <v>1.1770595898899701</v>
      </c>
      <c r="L35">
        <f>SQRT($D$47^2 +H35^2)/G35</f>
        <v>8.4903859054671944</v>
      </c>
      <c r="M35">
        <f>SQRT(J35^2+K35^2)</f>
        <v>1.1812998262162149</v>
      </c>
      <c r="N35">
        <f t="shared" si="4"/>
        <v>-89.633670244123891</v>
      </c>
      <c r="O35">
        <f t="shared" si="5"/>
        <v>85.143956325389624</v>
      </c>
    </row>
    <row r="36" spans="1:15" x14ac:dyDescent="0.25">
      <c r="A36">
        <v>30000</v>
      </c>
      <c r="B36">
        <f t="shared" si="0"/>
        <v>188495559.21538758</v>
      </c>
      <c r="C36">
        <f>B36*$E$47</f>
        <v>188.49555921538757</v>
      </c>
      <c r="D36">
        <f>B36*$F$47</f>
        <v>0.1884955592153876</v>
      </c>
      <c r="E36">
        <f>B36*$E$45</f>
        <v>1.8849555921538759</v>
      </c>
      <c r="F36">
        <f>B36*$F$45</f>
        <v>18.849555921538759</v>
      </c>
      <c r="G36">
        <f t="shared" si="1"/>
        <v>1197.4770710343528</v>
      </c>
      <c r="H36">
        <f t="shared" si="2"/>
        <v>-6536.003564256388</v>
      </c>
      <c r="I36" s="1">
        <f>(1+F36^2*$G$45^2)</f>
        <v>355305758439217.87</v>
      </c>
      <c r="J36" s="2">
        <f>$D$45+$G$45/I36</f>
        <v>0.10000000281447732</v>
      </c>
      <c r="K36" s="2">
        <f t="shared" si="3"/>
        <v>1.8319039444565777</v>
      </c>
      <c r="L36">
        <f>SQRT($D$47^2 +H36^2)/G36</f>
        <v>5.4581542630351274</v>
      </c>
      <c r="M36">
        <f>SQRT(J36^2+K36^2)</f>
        <v>1.8346313150817151</v>
      </c>
      <c r="N36">
        <f t="shared" si="4"/>
        <v>-89.894805965930104</v>
      </c>
      <c r="O36">
        <f t="shared" si="5"/>
        <v>86.875438154904913</v>
      </c>
    </row>
    <row r="37" spans="1:15" x14ac:dyDescent="0.25">
      <c r="A37">
        <v>40000</v>
      </c>
      <c r="B37">
        <f t="shared" si="0"/>
        <v>251327412.28718346</v>
      </c>
      <c r="C37">
        <f>B37*$E$47</f>
        <v>251.32741228718345</v>
      </c>
      <c r="D37">
        <f>B37*$F$47</f>
        <v>0.25132741228718347</v>
      </c>
      <c r="E37">
        <f>B37*$E$45</f>
        <v>2.5132741228718345</v>
      </c>
      <c r="F37">
        <f>B37*$F$45</f>
        <v>25.132741228718345</v>
      </c>
      <c r="G37">
        <f t="shared" si="1"/>
        <v>3873.6412598348402</v>
      </c>
      <c r="H37">
        <f t="shared" si="2"/>
        <v>-15660.07739539568</v>
      </c>
      <c r="I37" s="1">
        <f>(1+F37^2*$G$45^2)</f>
        <v>631654681669719.87</v>
      </c>
      <c r="J37" s="2">
        <f>$D$45+$G$45/I37</f>
        <v>0.1000000015831435</v>
      </c>
      <c r="K37" s="2">
        <f t="shared" si="3"/>
        <v>2.4734853870988607</v>
      </c>
      <c r="L37">
        <f>SQRT($D$47^2 +H37^2)/G37</f>
        <v>4.0427290351975262</v>
      </c>
      <c r="M37">
        <f>SQRT(J37^2+K37^2)</f>
        <v>2.4755060009032959</v>
      </c>
      <c r="N37">
        <f t="shared" si="4"/>
        <v>-89.956095413692765</v>
      </c>
      <c r="O37">
        <f t="shared" si="5"/>
        <v>87.684862222951182</v>
      </c>
    </row>
    <row r="38" spans="1:15" x14ac:dyDescent="0.25">
      <c r="A38">
        <v>50000</v>
      </c>
      <c r="B38">
        <f t="shared" si="0"/>
        <v>314159265.35897928</v>
      </c>
      <c r="C38">
        <f>B38*$E$47</f>
        <v>314.15926535897927</v>
      </c>
      <c r="D38">
        <f>B38*$F$47</f>
        <v>0.31415926535897931</v>
      </c>
      <c r="E38">
        <f>B38*$E$45</f>
        <v>3.1415926535897931</v>
      </c>
      <c r="F38">
        <f>B38*$F$45</f>
        <v>31.415926535897928</v>
      </c>
      <c r="G38">
        <f t="shared" si="1"/>
        <v>9558.7292457160202</v>
      </c>
      <c r="H38">
        <f t="shared" si="2"/>
        <v>-30737.356349152524</v>
      </c>
      <c r="I38" s="1">
        <f>(1+F38^2*$G$45^2)</f>
        <v>986960440108936.62</v>
      </c>
      <c r="J38" s="2">
        <f>$D$45+$G$45/I38</f>
        <v>0.10000000101321184</v>
      </c>
      <c r="K38" s="2">
        <f t="shared" si="3"/>
        <v>3.1097616649714142</v>
      </c>
      <c r="L38">
        <f>SQRT($D$47^2 +H38^2)/G38</f>
        <v>3.2156323190506422</v>
      </c>
      <c r="M38">
        <f>SQRT(J38^2+K38^2)</f>
        <v>3.1113690898266029</v>
      </c>
      <c r="N38">
        <f t="shared" si="4"/>
        <v>-89.977631475153046</v>
      </c>
      <c r="O38">
        <f t="shared" si="5"/>
        <v>88.158185436245788</v>
      </c>
    </row>
    <row r="39" spans="1:15" x14ac:dyDescent="0.25">
      <c r="A39">
        <v>60000</v>
      </c>
      <c r="B39">
        <f t="shared" si="0"/>
        <v>376991118.43077517</v>
      </c>
      <c r="C39">
        <f>B39*$E$47</f>
        <v>376.99111843077515</v>
      </c>
      <c r="D39">
        <f>B39*$F$47</f>
        <v>0.37699111843077521</v>
      </c>
      <c r="E39">
        <f>B39*$E$45</f>
        <v>3.7699111843077517</v>
      </c>
      <c r="F39">
        <f>B39*$F$45</f>
        <v>37.699111843077517</v>
      </c>
      <c r="G39">
        <f t="shared" si="1"/>
        <v>19935.970121745471</v>
      </c>
      <c r="H39">
        <f t="shared" si="2"/>
        <v>-53256.141706181334</v>
      </c>
      <c r="I39" s="1">
        <f>(1+F39^2*$G$45^2)</f>
        <v>1421223033756868.5</v>
      </c>
      <c r="J39" s="2">
        <f>$D$45+$G$45/I39</f>
        <v>0.10000000070361934</v>
      </c>
      <c r="K39" s="2">
        <f t="shared" si="3"/>
        <v>3.7433853604591025</v>
      </c>
      <c r="L39">
        <f>SQRT($D$47^2 +H39^2)/G39</f>
        <v>2.6713594940658592</v>
      </c>
      <c r="M39">
        <f>SQRT(J39^2+K39^2)</f>
        <v>3.744720811628051</v>
      </c>
      <c r="N39">
        <f t="shared" si="4"/>
        <v>-89.987089764288342</v>
      </c>
      <c r="O39">
        <f t="shared" si="5"/>
        <v>88.469776660107357</v>
      </c>
    </row>
    <row r="40" spans="1:15" x14ac:dyDescent="0.25">
      <c r="A40">
        <v>70000</v>
      </c>
      <c r="B40">
        <f t="shared" si="0"/>
        <v>439822971.50257105</v>
      </c>
      <c r="C40">
        <f>B40*$E$47</f>
        <v>439.82297150257102</v>
      </c>
      <c r="D40">
        <f>B40*$F$47</f>
        <v>0.43982297150257105</v>
      </c>
      <c r="E40">
        <f>B40*$E$45</f>
        <v>4.3982297150257104</v>
      </c>
      <c r="F40">
        <f>B40*$F$45</f>
        <v>43.982297150257104</v>
      </c>
      <c r="G40">
        <f t="shared" si="1"/>
        <v>37062.643890561303</v>
      </c>
      <c r="H40">
        <f t="shared" si="2"/>
        <v>-84704.734747136506</v>
      </c>
      <c r="I40" s="1">
        <f>(1+F40^2*$G$45^2)</f>
        <v>1934442462613515.2</v>
      </c>
      <c r="J40" s="2">
        <f>$D$45+$G$45/I40</f>
        <v>0.10000000051694483</v>
      </c>
      <c r="K40" s="2">
        <f t="shared" si="3"/>
        <v>4.375493294584011</v>
      </c>
      <c r="L40">
        <f>SQRT($D$47^2 +H40^2)/G40</f>
        <v>2.2854477367363333</v>
      </c>
      <c r="M40">
        <f>SQRT(J40^2+K40^2)</f>
        <v>4.3766358737108844</v>
      </c>
      <c r="N40">
        <f t="shared" si="4"/>
        <v>-89.991882987986344</v>
      </c>
      <c r="O40">
        <f t="shared" si="5"/>
        <v>88.690757743487524</v>
      </c>
    </row>
    <row r="41" spans="1:15" x14ac:dyDescent="0.25">
      <c r="A41">
        <v>80000</v>
      </c>
      <c r="B41">
        <f t="shared" si="0"/>
        <v>502654824.57436693</v>
      </c>
      <c r="C41">
        <f>B41*$E$47</f>
        <v>502.6548245743669</v>
      </c>
      <c r="D41">
        <f>B41*$F$47</f>
        <v>0.50265482457436694</v>
      </c>
      <c r="E41">
        <f>B41*$E$45</f>
        <v>5.026548245743669</v>
      </c>
      <c r="F41">
        <f>B41*$F$45</f>
        <v>50.26548245743669</v>
      </c>
      <c r="G41">
        <f t="shared" si="1"/>
        <v>63370.081464372241</v>
      </c>
      <c r="H41">
        <f t="shared" si="2"/>
        <v>-126571.43675267241</v>
      </c>
      <c r="I41" s="1">
        <f>(1+F41^2*$G$45^2)</f>
        <v>2526618726678876.5</v>
      </c>
      <c r="J41" s="2">
        <f>$D$45+$G$45/I41</f>
        <v>0.10000000039578588</v>
      </c>
      <c r="K41" s="2">
        <f t="shared" si="3"/>
        <v>5.0066538778571816</v>
      </c>
      <c r="L41">
        <f>SQRT($D$47^2 +H41^2)/G41</f>
        <v>1.9973374563623021</v>
      </c>
      <c r="M41">
        <f>SQRT(J41^2+K41^2)</f>
        <v>5.0076524492761587</v>
      </c>
      <c r="N41">
        <f t="shared" si="4"/>
        <v>-89.994567894860523</v>
      </c>
      <c r="O41">
        <f t="shared" si="5"/>
        <v>88.855759478974278</v>
      </c>
    </row>
    <row r="42" spans="1:15" x14ac:dyDescent="0.25">
      <c r="A42">
        <v>100000</v>
      </c>
      <c r="B42">
        <f t="shared" si="0"/>
        <v>628318530.71795857</v>
      </c>
      <c r="C42">
        <f>B42*$E$47</f>
        <v>628.31853071795854</v>
      </c>
      <c r="D42">
        <f>B42*$F$47</f>
        <v>0.62831853071795862</v>
      </c>
      <c r="E42">
        <f>B42*$E$45</f>
        <v>6.2831853071795862</v>
      </c>
      <c r="F42">
        <f>B42*$F$45</f>
        <v>62.831853071795855</v>
      </c>
      <c r="G42">
        <f t="shared" si="1"/>
        <v>155122.82622366693</v>
      </c>
      <c r="H42">
        <f t="shared" si="2"/>
        <v>-247512.37278010385</v>
      </c>
      <c r="I42" s="1">
        <f>(1+F42^2*$G$45^2)</f>
        <v>3947841760435743.5</v>
      </c>
      <c r="J42" s="2">
        <f>$D$45+$G$45/I42</f>
        <v>0.10000000025330297</v>
      </c>
      <c r="K42" s="2">
        <f t="shared" si="3"/>
        <v>6.2672698128703965</v>
      </c>
      <c r="L42">
        <f>SQRT($D$47^2 +H42^2)/G42</f>
        <v>1.5955896311102389</v>
      </c>
      <c r="M42">
        <f>SQRT(J42^2+K42^2)</f>
        <v>6.2680675576581972</v>
      </c>
      <c r="N42">
        <f t="shared" si="4"/>
        <v>-89.997222161680668</v>
      </c>
      <c r="O42">
        <f t="shared" si="5"/>
        <v>89.085871204215479</v>
      </c>
    </row>
    <row r="44" spans="1:15" x14ac:dyDescent="0.25">
      <c r="D44" t="s">
        <v>12</v>
      </c>
      <c r="E44" t="s">
        <v>5</v>
      </c>
      <c r="F44" t="s">
        <v>1</v>
      </c>
      <c r="G44" t="s">
        <v>6</v>
      </c>
    </row>
    <row r="45" spans="1:15" x14ac:dyDescent="0.25">
      <c r="D45">
        <v>0.1</v>
      </c>
      <c r="E45">
        <f>0.00000001</f>
        <v>1E-8</v>
      </c>
      <c r="F45">
        <v>9.9999999999999995E-8</v>
      </c>
      <c r="G45">
        <v>1000000</v>
      </c>
    </row>
    <row r="46" spans="1:15" x14ac:dyDescent="0.25">
      <c r="D46" t="s">
        <v>0</v>
      </c>
      <c r="E46" t="s">
        <v>5</v>
      </c>
      <c r="F46" t="s">
        <v>13</v>
      </c>
      <c r="G46" t="s">
        <v>22</v>
      </c>
    </row>
    <row r="47" spans="1:15" x14ac:dyDescent="0.25">
      <c r="D47">
        <v>12</v>
      </c>
      <c r="E47">
        <f>0.000001</f>
        <v>9.9999999999999995E-7</v>
      </c>
      <c r="F47">
        <v>1.0000000000000001E-9</v>
      </c>
    </row>
    <row r="49" spans="4:4" x14ac:dyDescent="0.25">
      <c r="D49" t="s">
        <v>20</v>
      </c>
    </row>
    <row r="50" spans="4:4" x14ac:dyDescent="0.25">
      <c r="D50" t="s">
        <v>21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brejcmic</dc:creator>
  <cp:lastModifiedBy>brejcmic</cp:lastModifiedBy>
  <dcterms:created xsi:type="dcterms:W3CDTF">2015-10-15T13:58:22Z</dcterms:created>
  <dcterms:modified xsi:type="dcterms:W3CDTF">2015-10-16T10:36:55Z</dcterms:modified>
</cp:coreProperties>
</file>