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VOC Sensor Cross Sensitiv" sheetId="1" r:id="rId4"/>
    <sheet state="visible" name="Total VOC Sensor Health Statist" sheetId="2" r:id="rId5"/>
    <sheet state="visible" name="SGX Sensor Research" sheetId="3" r:id="rId6"/>
    <sheet state="visible" name="Smoke Composition" sheetId="4" r:id="rId7"/>
    <sheet state="visible" name="Mouser" sheetId="5" r:id="rId8"/>
    <sheet state="visible" name="DigiKey" sheetId="6" r:id="rId9"/>
    <sheet state="visible" name="Alternative Sensors" sheetId="7" r:id="rId10"/>
  </sheets>
  <definedNames/>
  <calcPr/>
  <extLst>
    <ext uri="GoogleSheetsCustomDataVersion2">
      <go:sheetsCustomData xmlns:go="http://customooxmlschemas.google.com/" r:id="rId11" roundtripDataChecksum="z5l50sRdLhAGTjNOakZtpmmX0rxV9i/YvmvmTTjD8nU="/>
    </ext>
  </extLst>
</workbook>
</file>

<file path=xl/sharedStrings.xml><?xml version="1.0" encoding="utf-8"?>
<sst xmlns="http://schemas.openxmlformats.org/spreadsheetml/2006/main" count="5097" uniqueCount="1522">
  <si>
    <t>PS1/PS4 -VOC-1000</t>
  </si>
  <si>
    <t>An in-depth analyis of cross-sensitivities and thresholds of the gasses detected by the Total VOC Sensor by SGX Sensortech</t>
  </si>
  <si>
    <t>Cross-sensitivity Statistics</t>
  </si>
  <si>
    <t>Test Concentration (ppm)</t>
  </si>
  <si>
    <t>Sensor Reading (ppm)</t>
  </si>
  <si>
    <t>VOC</t>
  </si>
  <si>
    <t>Formula</t>
  </si>
  <si>
    <t>Acetaldehyde</t>
  </si>
  <si>
    <t>C₂H₄O</t>
  </si>
  <si>
    <t>Acetic Acid</t>
  </si>
  <si>
    <t>CH₃COOH</t>
  </si>
  <si>
    <t>Acetylene</t>
  </si>
  <si>
    <t>C₂H₂</t>
  </si>
  <si>
    <t>Acrylonitrile</t>
  </si>
  <si>
    <t>C₃H₃N</t>
  </si>
  <si>
    <t>Ammonia</t>
  </si>
  <si>
    <t>NH₃</t>
  </si>
  <si>
    <t>Benzene</t>
  </si>
  <si>
    <t>C₆H₆</t>
  </si>
  <si>
    <t>Butadiene</t>
  </si>
  <si>
    <t>C₄H₆</t>
  </si>
  <si>
    <t>Carbon Disulfide</t>
  </si>
  <si>
    <t>CS₂</t>
  </si>
  <si>
    <t>Carbon Monoxide</t>
  </si>
  <si>
    <t>CO</t>
  </si>
  <si>
    <t>Dimethyl Disulfide</t>
  </si>
  <si>
    <t>C₂H₆S₂</t>
  </si>
  <si>
    <t>Ethanol</t>
  </si>
  <si>
    <t>C₂H₆O</t>
  </si>
  <si>
    <t>Ethyl Mercaptan</t>
  </si>
  <si>
    <t>C₂H₆S</t>
  </si>
  <si>
    <t>Ethylene</t>
  </si>
  <si>
    <t>C₂H₄</t>
  </si>
  <si>
    <t>Formaldehyde</t>
  </si>
  <si>
    <t>HCHO</t>
  </si>
  <si>
    <t>Formic Acid</t>
  </si>
  <si>
    <t>HCOOH</t>
  </si>
  <si>
    <t>Hydrogen</t>
  </si>
  <si>
    <t>H₂</t>
  </si>
  <si>
    <t>Hydrogen Chloride</t>
  </si>
  <si>
    <t>HCl</t>
  </si>
  <si>
    <t>Hydrogen Cyanide</t>
  </si>
  <si>
    <t>HCN</t>
  </si>
  <si>
    <t>Isobutene</t>
  </si>
  <si>
    <t>C₄H₈</t>
  </si>
  <si>
    <t>Methanol</t>
  </si>
  <si>
    <t>CH₃OH</t>
  </si>
  <si>
    <t>Methyl Mercaptan</t>
  </si>
  <si>
    <t>CH₄S</t>
  </si>
  <si>
    <t>P-xylene</t>
  </si>
  <si>
    <t>C₈H₁₀</t>
  </si>
  <si>
    <t>Styrene</t>
  </si>
  <si>
    <t>C₈H₈</t>
  </si>
  <si>
    <t>Sulfur Dioxide</t>
  </si>
  <si>
    <t>SO₂</t>
  </si>
  <si>
    <t>Toluene</t>
  </si>
  <si>
    <t>C₇H₈</t>
  </si>
  <si>
    <t>Trimethylamine</t>
  </si>
  <si>
    <t>C₃H₉N</t>
  </si>
  <si>
    <t>Dining Lampblack</t>
  </si>
  <si>
    <t>unsaturated
hydrocarbons</t>
  </si>
  <si>
    <t>-</t>
  </si>
  <si>
    <t>Gasoline
Volatilization</t>
  </si>
  <si>
    <t>Aliphatic/
aromatic
hydrocarbons,
cycloalkanes</t>
  </si>
  <si>
    <t>COMMENTS</t>
  </si>
  <si>
    <r>
      <rPr>
        <rFont val="Aptos"/>
        <color theme="1"/>
        <sz val="12.0"/>
      </rPr>
      <t xml:space="preserve">the bottom two rows are more
describing testing </t>
    </r>
    <r>
      <rPr>
        <rFont val="Aptos"/>
        <i/>
        <color theme="1"/>
        <sz val="12.0"/>
      </rPr>
      <t>conditions</t>
    </r>
    <r>
      <rPr>
        <rFont val="Aptos"/>
        <color theme="1"/>
        <sz val="12.0"/>
      </rPr>
      <t xml:space="preserve">
rather than </t>
    </r>
    <r>
      <rPr>
        <rFont val="Aptos"/>
        <i/>
        <color theme="1"/>
        <sz val="12.0"/>
      </rPr>
      <t>gasses</t>
    </r>
    <r>
      <rPr>
        <rFont val="Aptos"/>
        <color theme="1"/>
        <sz val="12.0"/>
      </rPr>
      <t xml:space="preserve"> themselves.</t>
    </r>
  </si>
  <si>
    <t>An in-depth analyis of the threshold limits associated 
with the gasses in the cross-sensitivities table for the 
Total VOC Sensor from Amphenol SGX Sensortech.</t>
  </si>
  <si>
    <t>Threshold and Health Statistics</t>
  </si>
  <si>
    <t>Odor Threshold (ppm)</t>
  </si>
  <si>
    <t>Irritation Threshold (ppm)</t>
  </si>
  <si>
    <t>NIOSH Recommended Exposure Limit (ppm)</t>
  </si>
  <si>
    <t>OSHA Permissible Exposure Limit ( ppm)</t>
  </si>
  <si>
    <t>IDLH (ppm)</t>
  </si>
  <si>
    <t>Source(s)</t>
  </si>
  <si>
    <t>TWA (ppm)</t>
  </si>
  <si>
    <t>STEL (ppm)</t>
  </si>
  <si>
    <t>C (ppm)</t>
  </si>
  <si>
    <t>NIOSH</t>
  </si>
  <si>
    <t>0.48 - 1</t>
  </si>
  <si>
    <t>TODO</t>
  </si>
  <si>
    <t>n/a</t>
  </si>
  <si>
    <t>5.0 - 53</t>
  </si>
  <si>
    <t>300-500</t>
  </si>
  <si>
    <t>1.5 - 4.7</t>
  </si>
  <si>
    <t>1 - 1.6</t>
  </si>
  <si>
    <t>0.1 - 0.2</t>
  </si>
  <si>
    <t xml:space="preserve">NIOSH </t>
  </si>
  <si>
    <t>undetectable</t>
  </si>
  <si>
    <t xml:space="preserve"> 0.007 - 0.012</t>
  </si>
  <si>
    <t>&lt; 0.1</t>
  </si>
  <si>
    <t>1.0 - 5.0</t>
  </si>
  <si>
    <t>0.05 - 1</t>
  </si>
  <si>
    <t>Not applicable</t>
  </si>
  <si>
    <t>0.255 - 10.06</t>
  </si>
  <si>
    <t>2 - 10 ppm</t>
  </si>
  <si>
    <t>?</t>
  </si>
  <si>
    <t>0.09 - 0.4</t>
  </si>
  <si>
    <t>0.04 - 0.32</t>
  </si>
  <si>
    <t>0.67 - 4.75</t>
  </si>
  <si>
    <r>
      <rPr>
        <rFont val="Aptos"/>
        <color theme="1"/>
        <sz val="12.0"/>
      </rPr>
      <t xml:space="preserve">the bottom two rows are more
describing testing </t>
    </r>
    <r>
      <rPr>
        <rFont val="Aptos"/>
        <i/>
        <color theme="1"/>
        <sz val="12.0"/>
      </rPr>
      <t>conditions</t>
    </r>
    <r>
      <rPr>
        <rFont val="Aptos"/>
        <color theme="1"/>
        <sz val="12.0"/>
      </rPr>
      <t xml:space="preserve">
rather than </t>
    </r>
    <r>
      <rPr>
        <rFont val="Aptos"/>
        <i/>
        <color theme="1"/>
        <sz val="12.0"/>
      </rPr>
      <t>gasses</t>
    </r>
    <r>
      <rPr>
        <rFont val="Aptos"/>
        <color theme="1"/>
        <sz val="12.0"/>
      </rPr>
      <t xml:space="preserve"> themselves.</t>
    </r>
  </si>
  <si>
    <t>not a lot of standardized
methods documented;
values to be looked into further.</t>
  </si>
  <si>
    <r>
      <rPr>
        <rFont val="Aptos"/>
        <b/>
        <color theme="1"/>
        <sz val="12.0"/>
      </rPr>
      <t xml:space="preserve">TWA </t>
    </r>
    <r>
      <rPr>
        <rFont val="Aptos"/>
        <b val="0"/>
        <color theme="1"/>
        <sz val="12.0"/>
      </rPr>
      <t>= time weighted average</t>
    </r>
    <r>
      <rPr>
        <rFont val="Aptos"/>
        <b/>
        <color theme="1"/>
        <sz val="12.0"/>
      </rPr>
      <t xml:space="preserve">
STEL </t>
    </r>
    <r>
      <rPr>
        <rFont val="Aptos"/>
        <b val="0"/>
        <color theme="1"/>
        <sz val="12.0"/>
      </rPr>
      <t>= short term exposure limit</t>
    </r>
    <r>
      <rPr>
        <rFont val="Aptos"/>
        <b/>
        <color theme="1"/>
        <sz val="12.0"/>
      </rPr>
      <t xml:space="preserve">
ST =   </t>
    </r>
    <r>
      <rPr>
        <rFont val="Aptos"/>
        <b val="0"/>
        <color theme="1"/>
        <sz val="12.0"/>
      </rPr>
      <t>"  "</t>
    </r>
    <r>
      <rPr>
        <rFont val="Aptos"/>
        <b/>
        <color theme="1"/>
        <sz val="12.0"/>
      </rPr>
      <t xml:space="preserve">
C = </t>
    </r>
    <r>
      <rPr>
        <rFont val="Aptos"/>
        <b val="0"/>
        <color theme="1"/>
        <sz val="12.0"/>
      </rPr>
      <t>ceiling value</t>
    </r>
  </si>
  <si>
    <t>SGX Senortech Sensor Review</t>
  </si>
  <si>
    <t>A list of various SGX Sensortech VOC-sensor specifications, based off literature review by Sarah Walden.</t>
  </si>
  <si>
    <t>Volatile Organic Compound</t>
  </si>
  <si>
    <t>Sensor Model(s)</t>
  </si>
  <si>
    <t>Distributor</t>
  </si>
  <si>
    <t>VOC-Specific?</t>
  </si>
  <si>
    <t>Detection Technology</t>
  </si>
  <si>
    <t>Measurement Range</t>
  </si>
  <si>
    <t>Link</t>
  </si>
  <si>
    <t>Acetic Acid (CH₃COOH)</t>
  </si>
  <si>
    <t>Acetylene (C₂H₂)</t>
  </si>
  <si>
    <t>IR14BD</t>
  </si>
  <si>
    <t>Infrared</t>
  </si>
  <si>
    <t>IR604</t>
  </si>
  <si>
    <t>Acrylonitrile (C₃H₃N)</t>
  </si>
  <si>
    <t>Ammonia (NH₃)</t>
  </si>
  <si>
    <t>VQ41TSB</t>
  </si>
  <si>
    <t>Catalytic Bead (Pellistor)</t>
  </si>
  <si>
    <t>SGX-NH3-500</t>
  </si>
  <si>
    <t>Electrochemical</t>
  </si>
  <si>
    <t>SGX-4NH3</t>
  </si>
  <si>
    <t>SGX-4NH3-100</t>
  </si>
  <si>
    <t>SGX-4NH3-300</t>
  </si>
  <si>
    <t>SGX-4NH3-1000</t>
  </si>
  <si>
    <t>SGX-7NH3-100</t>
  </si>
  <si>
    <t>SGX-7NH3-1000</t>
  </si>
  <si>
    <t>PS1- / PS4-NH3-100</t>
  </si>
  <si>
    <t>Benzene (C₆H₆)</t>
  </si>
  <si>
    <t>IR12xx</t>
  </si>
  <si>
    <t>IR15TT-D</t>
  </si>
  <si>
    <t>Butadiene (C₄H₆)</t>
  </si>
  <si>
    <t>Carbon Disulfide (CS₂)</t>
  </si>
  <si>
    <t>Ethanol (C₂H₆O)</t>
  </si>
  <si>
    <t>Ethylene (C₂H₄)</t>
  </si>
  <si>
    <t>Ethylene Oxide (C₂H₄O)</t>
  </si>
  <si>
    <t>Formaldehyde (HCHO)</t>
  </si>
  <si>
    <t>PS1- / PS4-HCNO-5</t>
  </si>
  <si>
    <t>PS1- /PS4-HCNO-100*</t>
  </si>
  <si>
    <t>Formic Acid (HCOOH)</t>
  </si>
  <si>
    <t>Hydrogen (H₂)</t>
  </si>
  <si>
    <t>PS1- / PS4-H2-20000</t>
  </si>
  <si>
    <t>Hydrogen Chloride (HCl)</t>
  </si>
  <si>
    <t>Hydrogen Cyanide (HCN)</t>
  </si>
  <si>
    <t>Isobutene (C₄H₈)</t>
  </si>
  <si>
    <t>Methanol (CH₃OH)</t>
  </si>
  <si>
    <t>Methyl Mercaptan (CH₄S)</t>
  </si>
  <si>
    <t>Methyl Sulfide (C₂H₆S)</t>
  </si>
  <si>
    <t>Nitrogen Dioxide (NO₂)</t>
  </si>
  <si>
    <t>O-Xylene (C₈H₁₀)</t>
  </si>
  <si>
    <t>Styrene (C₈H₈)</t>
  </si>
  <si>
    <t>Toluene (C₇H₈)</t>
  </si>
  <si>
    <t>Trimethylamine (C₃H₉N)</t>
  </si>
  <si>
    <t>VOCs in green are common</t>
  </si>
  <si>
    <t>* = module</t>
  </si>
  <si>
    <t>Liquid...?</t>
  </si>
  <si>
    <t>VOC by definition, i.e. high vapor 
pressure and low water solubility</t>
  </si>
  <si>
    <t>Composition of Electrosurgical Smoke</t>
  </si>
  <si>
    <t>An analyis of the components of the gaseous byproduct present during LEEP procedures.</t>
  </si>
  <si>
    <t>based of literature by Yi Liu, et. al.</t>
  </si>
  <si>
    <r>
      <rPr>
        <rFont val="Aptos"/>
        <b/>
        <i val="0"/>
        <color theme="1"/>
        <sz val="18.0"/>
      </rPr>
      <t>TABLE 1 -</t>
    </r>
    <r>
      <rPr>
        <rFont val="Aptos"/>
        <b/>
        <i/>
        <color theme="1"/>
        <sz val="18.0"/>
      </rPr>
      <t xml:space="preserve"> Undetected chemicals</t>
    </r>
  </si>
  <si>
    <t>Chemical</t>
  </si>
  <si>
    <t>Hazards class</t>
  </si>
  <si>
    <r>
      <rPr>
        <rFont val="Aptos"/>
        <b/>
        <color theme="1"/>
        <sz val="12.0"/>
      </rPr>
      <t>Lowest Mass of Detection (mg/m</t>
    </r>
    <r>
      <rPr>
        <rFont val="Aptos"/>
        <b/>
        <color theme="1"/>
        <sz val="12.0"/>
        <vertAlign val="superscript"/>
      </rPr>
      <t>3</t>
    </r>
    <r>
      <rPr>
        <rFont val="Aptos"/>
        <b/>
        <color theme="1"/>
        <sz val="12.0"/>
      </rPr>
      <t>)</t>
    </r>
  </si>
  <si>
    <r>
      <rPr>
        <rFont val="Aptos"/>
        <b/>
        <color theme="1"/>
        <sz val="12.0"/>
      </rPr>
      <t>Air sample before LEEP (mg/m</t>
    </r>
    <r>
      <rPr>
        <rFont val="Aptos"/>
        <b/>
        <color theme="1"/>
        <sz val="12.0"/>
        <vertAlign val="superscript"/>
      </rPr>
      <t>3</t>
    </r>
    <r>
      <rPr>
        <rFont val="Aptos"/>
        <b/>
        <color theme="1"/>
        <sz val="12.0"/>
      </rPr>
      <t>)</t>
    </r>
  </si>
  <si>
    <r>
      <rPr>
        <rFont val="Aptos"/>
        <b/>
        <color theme="1"/>
        <sz val="12.0"/>
      </rPr>
      <t>Smoke sample during LEEP (mg/m</t>
    </r>
    <r>
      <rPr>
        <rFont val="Aptos"/>
        <b/>
        <color theme="1"/>
        <sz val="12.0"/>
        <vertAlign val="superscript"/>
      </rPr>
      <t>3</t>
    </r>
    <r>
      <rPr>
        <rFont val="Aptos"/>
        <b/>
        <color theme="1"/>
        <sz val="12.0"/>
      </rPr>
      <t>)</t>
    </r>
  </si>
  <si>
    <t>&lt; 0.01</t>
  </si>
  <si>
    <t>Tolulene</t>
  </si>
  <si>
    <t>Xylene</t>
  </si>
  <si>
    <t>Ethylbenzene</t>
  </si>
  <si>
    <t>2B</t>
  </si>
  <si>
    <t>2A</t>
  </si>
  <si>
    <t>Butyl acetate</t>
  </si>
  <si>
    <t>&lt; 0.02</t>
  </si>
  <si>
    <t>Hendecane</t>
  </si>
  <si>
    <t xml:space="preserve">&lt; 0.01 </t>
  </si>
  <si>
    <t>Acetone</t>
  </si>
  <si>
    <t>1,2-dichloroethane</t>
  </si>
  <si>
    <t>Phenol</t>
  </si>
  <si>
    <t>&lt; 0.5</t>
  </si>
  <si>
    <t>Chlorine</t>
  </si>
  <si>
    <t>&lt; 0.2</t>
  </si>
  <si>
    <t>Cyanide</t>
  </si>
  <si>
    <t>Hydrogen cyanide</t>
  </si>
  <si>
    <t>Carbon monoxide</t>
  </si>
  <si>
    <r>
      <rPr>
        <rFont val="Aptos"/>
        <b/>
        <i val="0"/>
        <color theme="1"/>
        <sz val="18.0"/>
      </rPr>
      <t xml:space="preserve">TABLE 2 -  </t>
    </r>
    <r>
      <rPr>
        <rFont val="Aptos"/>
        <b/>
        <i/>
        <color theme="1"/>
        <sz val="18.0"/>
      </rPr>
      <t>Detected chemicals</t>
    </r>
  </si>
  <si>
    <r>
      <rPr>
        <rFont val="Aptos"/>
        <b/>
        <color theme="1"/>
        <sz val="12.0"/>
      </rPr>
      <t>Lowest Mass of Detection (mg/m</t>
    </r>
    <r>
      <rPr>
        <rFont val="Aptos"/>
        <b/>
        <color theme="1"/>
        <sz val="12.0"/>
        <vertAlign val="superscript"/>
      </rPr>
      <t>3</t>
    </r>
    <r>
      <rPr>
        <rFont val="Aptos"/>
        <b/>
        <color theme="1"/>
        <sz val="12.0"/>
      </rPr>
      <t>)</t>
    </r>
  </si>
  <si>
    <t>Air sample before LEEP</t>
  </si>
  <si>
    <t>Smoke sample during LEEP</t>
  </si>
  <si>
    <r>
      <rPr>
        <rFont val="Aptos"/>
        <b/>
        <i/>
        <color theme="1"/>
        <sz val="12.0"/>
      </rPr>
      <t xml:space="preserve">P </t>
    </r>
    <r>
      <rPr>
        <rFont val="Aptos"/>
        <b/>
        <color theme="1"/>
        <sz val="12.0"/>
      </rPr>
      <t>value</t>
    </r>
  </si>
  <si>
    <t>Carbon dioxide</t>
  </si>
  <si>
    <t>0.072 +- 0.007 %</t>
  </si>
  <si>
    <t>0.098 +- 0.015 %</t>
  </si>
  <si>
    <t>&lt; 0.001</t>
  </si>
  <si>
    <r>
      <rPr>
        <rFont val="Aptos"/>
        <color theme="1"/>
        <sz val="12.0"/>
      </rPr>
      <t>0.012 +- 0.001 mg/m</t>
    </r>
    <r>
      <rPr>
        <rFont val="Aptos"/>
        <color theme="1"/>
        <sz val="12.0"/>
        <vertAlign val="superscript"/>
      </rPr>
      <t>3</t>
    </r>
  </si>
  <si>
    <r>
      <rPr>
        <rFont val="Aptos"/>
        <color theme="1"/>
        <sz val="12.0"/>
      </rPr>
      <t>0.023 +- 0.009 mg/m</t>
    </r>
    <r>
      <rPr>
        <rFont val="Aptos"/>
        <color theme="1"/>
        <sz val="12.0"/>
        <vertAlign val="superscript"/>
      </rPr>
      <t>3</t>
    </r>
  </si>
  <si>
    <t>&lt; 0.05</t>
  </si>
  <si>
    <t xml:space="preserve"> </t>
  </si>
  <si>
    <t>SGX Sensors - Mouser</t>
  </si>
  <si>
    <t>A comprehensive list of all Series 4/7, PS1/4, and SGX models of sensors offered by Amphenol SGX Sensortech</t>
  </si>
  <si>
    <t>Mouser Part Number</t>
  </si>
  <si>
    <t>Mfr Part Number</t>
  </si>
  <si>
    <t>Datasheet</t>
  </si>
  <si>
    <t>Availability</t>
  </si>
  <si>
    <t>Pricing</t>
  </si>
  <si>
    <t>RoHS</t>
  </si>
  <si>
    <t>Lifecycle</t>
  </si>
  <si>
    <t>Product Detail</t>
  </si>
  <si>
    <t>Type</t>
  </si>
  <si>
    <t>Sensor Type</t>
  </si>
  <si>
    <t>Maximum Operating Temperature</t>
  </si>
  <si>
    <t>Minimum Operating Temperature</t>
  </si>
  <si>
    <t>Operating Supply Voltage</t>
  </si>
  <si>
    <t>Series</t>
  </si>
  <si>
    <t>523-SGX-4NH3-1000</t>
  </si>
  <si>
    <t>https://sgxsensortech.com/uploads/f_note/DS-0307-SGX-4NH3-1000.pdf</t>
  </si>
  <si>
    <t>RoHS Compliant</t>
  </si>
  <si>
    <t>https://www.mouser.com/ProductDetail/Amphenol-SGX-Sensortech/SGX-4NH3-1000?qs=GedFDFLaBXHVwxNfCP7iPw%3D%3D&amp;utm_source=mouser-refine-download&amp;utm_medium=file&amp;utm_campaign=SGX-4NH3-1000&amp;utm_content=Amphenol-SGX-Sensortech</t>
  </si>
  <si>
    <t>Gas Sensor</t>
  </si>
  <si>
    <t>Ammonia (NH3)</t>
  </si>
  <si>
    <t>+ 50 C</t>
  </si>
  <si>
    <t>- 40 C</t>
  </si>
  <si>
    <t>1.3 V</t>
  </si>
  <si>
    <t>523-SGX-7OX</t>
  </si>
  <si>
    <t>SGX-7OX</t>
  </si>
  <si>
    <t>https://sgxsensortech.com/uploads/f_note/DS-0147-SGX-7OX.pdf</t>
  </si>
  <si>
    <t>https://www.mouser.com/ProductDetail/Amphenol-SGX-Sensortech/SGX-7OX?qs=0lSvoLzn4L%252B5zpn%2FQ%252BbQpA%3D%3D&amp;utm_source=mouser-refine-download&amp;utm_medium=file&amp;utm_campaign=SGX-7OX&amp;utm_content=Amphenol-SGX-Sensortech</t>
  </si>
  <si>
    <t>Oxygen (O)</t>
  </si>
  <si>
    <t>- 30 C</t>
  </si>
  <si>
    <t>900 mV</t>
  </si>
  <si>
    <t>523-VQ548MP</t>
  </si>
  <si>
    <t>VQ548MP</t>
  </si>
  <si>
    <t>https://4donline.ihs.com/images/VipMasterIC/IC/AMPH/AMPH-S-A0010543788/AMPH-S-A0010612611-1.pdf?hkey=CECEF36DEECDED6468708AAF2E19C0C6</t>
  </si>
  <si>
    <t>https://www.mouser.com/ProductDetail/Amphenol-SGX-Sensortech/VQ548MP?qs=Ey4jopcCj2oR8StW21MKaQ%3D%3D&amp;utm_source=mouser-refine-download&amp;utm_medium=file&amp;utm_campaign=VQ548MP&amp;utm_content=Amphenol-SGX-Sensortech</t>
  </si>
  <si>
    <t>Flammable Gas</t>
  </si>
  <si>
    <t>+ 60 C</t>
  </si>
  <si>
    <t>2.9 V to 3.1 V</t>
  </si>
  <si>
    <t>VQ500</t>
  </si>
  <si>
    <t>523-PS1-H2-1000</t>
  </si>
  <si>
    <t>PS1-H2-1000</t>
  </si>
  <si>
    <t>https://www.mouser.com/catalog/specsheets/Amphenol_5262023_ds_0379_ps1_ps4_h2_1000.pdf</t>
  </si>
  <si>
    <t>https://www.mouser.com/ProductDetail/Amphenol-SGX-Sensortech/PS1-H2-1000?qs=vvQtp7zwQdMomLOxUk83pQ%3D%3D&amp;utm_source=mouser-refine-download&amp;utm_medium=file&amp;utm_campaign=PS1-H2-1000&amp;utm_content=Amphenol-SGX-Sensortech</t>
  </si>
  <si>
    <t>Hydrogen (H)</t>
  </si>
  <si>
    <t>+ 55 C</t>
  </si>
  <si>
    <t>523-SGX-4H2S-100</t>
  </si>
  <si>
    <t>SGX-4H2S-100</t>
  </si>
  <si>
    <t>https://sgxsensortech.com/uploads/f_note/DS-0323-SGX-4H2S-100-datasheet%20(1).pdf</t>
  </si>
  <si>
    <t>https://www.mouser.com/ProductDetail/Amphenol-SGX-Sensortech/SGX-4H2S-100?qs=GedFDFLaBXHySFIrPL%252B4Hg%3D%3D&amp;utm_source=mouser-refine-download&amp;utm_medium=file&amp;utm_campaign=SGX-4H2S-100&amp;utm_content=Amphenol-SGX-Sensortech</t>
  </si>
  <si>
    <t>Hydrogen Sulfide (H2S)</t>
  </si>
  <si>
    <t>523-EC4-100-H2S</t>
  </si>
  <si>
    <t>EC4-100-H2S</t>
  </si>
  <si>
    <t>https://4donline.ihs.com/images/VipMasterIC/IC/AMPH/AMPH-S-A0010543786/AMPH-S-A0010612503-1.pdf?hkey=CECEF36DEECDED6468708AAF2E19C0C6</t>
  </si>
  <si>
    <t>End of Life</t>
  </si>
  <si>
    <t>https://www.mouser.com/ProductDetail/Amphenol-SGX-Sensortech/EC4-100-H2S?qs=0lSvoLzn4L85CZ59PLwN0A%3D%3D&amp;utm_source=mouser-refine-download&amp;utm_medium=file&amp;utm_campaign=EC4-100-H2S&amp;utm_content=Amphenol-SGX-Sensortech</t>
  </si>
  <si>
    <t>- 20 C</t>
  </si>
  <si>
    <t>523-PS4-H2-1000</t>
  </si>
  <si>
    <t>PS4-H2-1000</t>
  </si>
  <si>
    <t>https://www.mouser.com/ProductDetail/Amphenol-SGX-Sensortech/PS4-H2-1000?qs=vvQtp7zwQdOyCGAmI2JI1A%3D%3D&amp;utm_source=mouser-refine-download&amp;utm_medium=file&amp;utm_campaign=PS4-H2-1000&amp;utm_content=Amphenol-SGX-Sensortech</t>
  </si>
  <si>
    <t>523-IR11GJ</t>
  </si>
  <si>
    <t>IR11GJ</t>
  </si>
  <si>
    <t>https://www.sgxsensortech.com/content/uploads/2014/07/DS-0247-IR1-Single-Gas-Series-Datasheet-V2.pdf</t>
  </si>
  <si>
    <t>https://www.mouser.com/ProductDetail/Amphenol-SGX-Sensortech/IR11GJ?qs=Ey4jopcCj2rwasR5krHCmA%3D%3D&amp;utm_source=mouser-refine-download&amp;utm_medium=file&amp;utm_campaign=IR11GJ&amp;utm_content=Amphenol-SGX-Sensortech</t>
  </si>
  <si>
    <t>Carbon Dioxide (CO2)</t>
  </si>
  <si>
    <t>3 V to 5 V</t>
  </si>
  <si>
    <t>IR1 Series 2</t>
  </si>
  <si>
    <t>523-SGX-4ETO</t>
  </si>
  <si>
    <t>SGX-4ETO</t>
  </si>
  <si>
    <t>https://sgxsensortech.com/uploads/f_note/DS-0309-SGX-4ETO.pdf</t>
  </si>
  <si>
    <t>https://www.mouser.com/ProductDetail/Amphenol-SGX-Sensortech/SGX-4ETO?qs=GedFDFLaBXEyjMH%2F13udNA%3D%3D&amp;utm_source=mouser-refine-download&amp;utm_medium=file&amp;utm_campaign=SGX-4ETO&amp;utm_content=Amphenol-SGX-Sensortech</t>
  </si>
  <si>
    <t>523-PS4-CO-100</t>
  </si>
  <si>
    <t>PS4-CO-100</t>
  </si>
  <si>
    <t>https://www.mouser.com/catalog/specsheets/Amphenol_5262023_ds_0370_ps1_ps4_co_100.pdf</t>
  </si>
  <si>
    <t>https://www.mouser.com/ProductDetail/Amphenol-SGX-Sensortech/PS4-CO-100?qs=vvQtp7zwQdPEGqOtAoKNiQ%3D%3D&amp;utm_source=mouser-refine-download&amp;utm_medium=file&amp;utm_campaign=PS4-CO-100&amp;utm_content=Amphenol-SGX-Sensortech</t>
  </si>
  <si>
    <t>Carbon Monoxide (CO)</t>
  </si>
  <si>
    <t>523-IR11EM</t>
  </si>
  <si>
    <t>IR11EM</t>
  </si>
  <si>
    <t>https://www.mouser.com/ProductDetail/Amphenol-SGX-Sensortech/IR11EM?qs=Ey4jopcCj2qP9hlxrn%252BXaQ%3D%3D&amp;utm_source=mouser-refine-download&amp;utm_medium=file&amp;utm_campaign=IR11EM&amp;utm_content=Amphenol-SGX-Sensortech</t>
  </si>
  <si>
    <t>523-SGX-BR2-5</t>
  </si>
  <si>
    <t>SGX-BR2-5</t>
  </si>
  <si>
    <t>https://sgxsensortech.com/uploads/f_note/DS-0373-SGX-BR2-5.pdf</t>
  </si>
  <si>
    <t>https://www.mouser.com/ProductDetail/Amphenol-SGX-Sensortech/SGX-BR2-5?qs=vvQtp7zwQdODFSUTTHL5Tg%3D%3D&amp;utm_source=mouser-refine-download&amp;utm_medium=file&amp;utm_campaign=SGX-BR2-5&amp;utm_content=Amphenol-SGX-Sensortech</t>
  </si>
  <si>
    <t>Multi-Gas</t>
  </si>
  <si>
    <t>+ 40 C</t>
  </si>
  <si>
    <t>523-SGX-4NH3-100</t>
  </si>
  <si>
    <t>https://sgxsensortech.com/uploads/f_note/DS-0329-SGX-4NH3-100.pdf</t>
  </si>
  <si>
    <t>https://www.mouser.com/ProductDetail/Amphenol-SGX-Sensortech/SGX-4NH3-100?qs=GedFDFLaBXEqY8NJ5Ztffw%3D%3D&amp;utm_source=mouser-refine-download&amp;utm_medium=file&amp;utm_campaign=SGX-4NH3-100&amp;utm_content=Amphenol-SGX-Sensortech</t>
  </si>
  <si>
    <t>523-PS4-O2-25%</t>
  </si>
  <si>
    <t>PS4-O2-25%</t>
  </si>
  <si>
    <t>https://www.mouser.com/catalog/specsheets/Amphenol_5262023_DS_0409_PS1_PS4_O2_25.pdf</t>
  </si>
  <si>
    <t>https://www.mouser.com/ProductDetail/Amphenol-SGX-Sensortech/PS4-O2-25?qs=vvQtp7zwQdMEtgFuXiPdAA%3D%3D&amp;utm_source=mouser-refine-download&amp;utm_medium=file&amp;utm_campaign=PS4-O2-25%25&amp;utm_content=Amphenol-SGX-Sensortech</t>
  </si>
  <si>
    <t>523-PS1-O2-25%</t>
  </si>
  <si>
    <t>PS1-O2-25%</t>
  </si>
  <si>
    <t>https://www.mouser.com/ProductDetail/Amphenol-SGX-Sensortech/PS1-O2-25?qs=vvQtp7zwQdMSDyoGQVjPPw%3D%3D&amp;utm_source=mouser-refine-download&amp;utm_medium=file&amp;utm_campaign=PS1-O2-25%25&amp;utm_content=Amphenol-SGX-Sensortech</t>
  </si>
  <si>
    <t>3.3 V to 5.5 V</t>
  </si>
  <si>
    <t>523-EC4-2000-SO2</t>
  </si>
  <si>
    <t>EC4-2000-SO2</t>
  </si>
  <si>
    <t>https://sgxsensortech.com/uploads/f_note/DS-0243-EC4-2000-SO2.pdf</t>
  </si>
  <si>
    <t>https://www.mouser.com/ProductDetail/Amphenol-SGX-Sensortech/EC4-2000-SO2?qs=0lSvoLzn4L%2FmoUK4a3LHEg%3D%3D&amp;utm_source=mouser-refine-download&amp;utm_medium=file&amp;utm_campaign=EC4-2000-SO2&amp;utm_content=Amphenol-SGX-Sensortech</t>
  </si>
  <si>
    <t>Sulfur Dioxide (SO2)</t>
  </si>
  <si>
    <t>523-IR21EJ</t>
  </si>
  <si>
    <t>IR21EJ</t>
  </si>
  <si>
    <t>https://4donline.ihs.com/images/VipMasterIC/IC/AMPH/AMPH-S-A0009063178/AMPH-S-A0009063230-1.pdf?hkey=CECEF36DEECDED6468708AAF2E19C0C6</t>
  </si>
  <si>
    <t>https://www.mouser.com/ProductDetail/Amphenol-SGX-Sensortech/IR21EJ?qs=Ey4jopcCj2rE4g560nDbjQ%3D%3D&amp;utm_source=mouser-refine-download&amp;utm_medium=file&amp;utm_campaign=IR21EJ&amp;utm_content=Amphenol-SGX-Sensortech</t>
  </si>
  <si>
    <t>IR1 Series 1</t>
  </si>
  <si>
    <t>523-SGX-4O3-20</t>
  </si>
  <si>
    <t>SGX-4O3-20</t>
  </si>
  <si>
    <t>https://sgxsensortech.com/uploads/f_note/DS-0461-SGX-4O3-20.pdf</t>
  </si>
  <si>
    <t>https://www.mouser.com/ProductDetail/Amphenol-SGX-Sensortech/SGX-4O3-20?qs=vvQtp7zwQdNrUmNujL8JhA%3D%3D&amp;utm_source=mouser-refine-download&amp;utm_medium=file&amp;utm_campaign=SGX-4O3-20&amp;utm_content=Amphenol-SGX-Sensortech</t>
  </si>
  <si>
    <t>Ozone (O3)</t>
  </si>
  <si>
    <t>523-PS4-HCHO-5</t>
  </si>
  <si>
    <t>PS4-HCHO-5</t>
  </si>
  <si>
    <t>https://www.mouser.com/catalog/specsheets/Amphenol_5262023_ds_0381_ps1_ps4_hcho_5.pdf</t>
  </si>
  <si>
    <t>https://www.mouser.com/ProductDetail/Amphenol-SGX-Sensortech/PS4-HCHO-5?qs=vvQtp7zwQdMLvpw1xvOTuQ%3D%3D&amp;utm_source=mouser-refine-download&amp;utm_medium=file&amp;utm_campaign=PS4-HCHO-5&amp;utm_content=Amphenol-SGX-Sensortech</t>
  </si>
  <si>
    <t>523-IR11BR</t>
  </si>
  <si>
    <t>IR11BR</t>
  </si>
  <si>
    <t>https://www.mouser.com/ProductDetail/Amphenol-SGX-Sensortech/IR11BR?qs=Ey4jopcCj2rtLYRmNjs89Q%3D%3D&amp;utm_source=mouser-refine-download&amp;utm_medium=file&amp;utm_campaign=IR11BR&amp;utm_content=Amphenol-SGX-Sensortech</t>
  </si>
  <si>
    <t>523-PS4-CO-1000</t>
  </si>
  <si>
    <t>PS4-CO-1000</t>
  </si>
  <si>
    <t>https://www.mouser.com/catalog/specsheets/Amphenol_5262023_DS_0368_PS1_PS4_CO_1000.pdf</t>
  </si>
  <si>
    <t>https://www.mouser.com/ProductDetail/Amphenol-SGX-Sensortech/PS4-CO-1000?qs=vvQtp7zwQdOtSaOt6WSp0g%3D%3D&amp;utm_source=mouser-refine-download&amp;utm_medium=file&amp;utm_campaign=PS4-CO-1000&amp;utm_content=Amphenol-SGX-Sensortech</t>
  </si>
  <si>
    <t>523-IR22GJ</t>
  </si>
  <si>
    <t>IR22GJ</t>
  </si>
  <si>
    <t>https://www.mouser.com/ProductDetail/Amphenol-SGX-Sensortech/IR22GJ?qs=Ey4jopcCj2qh%2FkykM2tCIQ%3D%3D&amp;utm_source=mouser-refine-download&amp;utm_medium=file&amp;utm_campaign=IR22GJ&amp;utm_content=Amphenol-SGX-Sensortech</t>
  </si>
  <si>
    <t>Hydrocarbon (HC)</t>
  </si>
  <si>
    <t>523-SGX-HCL-30</t>
  </si>
  <si>
    <t>SGX-HCL-30</t>
  </si>
  <si>
    <t>https://www.sgxsensortech.com/content/uploads/2022/06/DS-0406-SGX-HCL-30.pdf</t>
  </si>
  <si>
    <t>https://www.mouser.com/ProductDetail/Amphenol-SGX-Sensortech/SGX-HCL-30?qs=vvQtp7zwQdNx8NB1NYRx5g%3D%3D&amp;utm_source=mouser-refine-download&amp;utm_medium=file&amp;utm_campaign=SGX-HCL-30&amp;utm_content=Amphenol-SGX-Sensortech</t>
  </si>
  <si>
    <t>523-SGX-4CL2</t>
  </si>
  <si>
    <t>SGX-4CL2</t>
  </si>
  <si>
    <t>https://sgxsensortech.com/uploads/f_note/DS-0310-SGX-4CL2-datasheet.pdf</t>
  </si>
  <si>
    <t>https://www.mouser.com/ProductDetail/Amphenol-SGX-Sensortech/SGX-4CL2?qs=GedFDFLaBXFv57lO%252B%252BePfQ%3D%3D&amp;utm_source=mouser-refine-download&amp;utm_medium=file&amp;utm_campaign=SGX-4CL2&amp;utm_content=Amphenol-SGX-Sensortech</t>
  </si>
  <si>
    <t>Chlorine (Cl2)</t>
  </si>
  <si>
    <t>523-PS1-VOC-10</t>
  </si>
  <si>
    <t>PS1-VOC-10</t>
  </si>
  <si>
    <t>https://www.mouser.com/catalog/specsheets/Amphenol_5262023_ds_0398_ps1_ps4_voc_10.pdf</t>
  </si>
  <si>
    <t>https://www.mouser.com/ProductDetail/Amphenol-SGX-Sensortech/PS1-VOC-10?qs=vvQtp7zwQdOW%252BLgJHI%252BrJA%3D%3D&amp;utm_source=mouser-refine-download&amp;utm_medium=file&amp;utm_campaign=PS1-VOC-10&amp;utm_content=Amphenol-SGX-Sensortech</t>
  </si>
  <si>
    <t>523-PS1-CO-1000</t>
  </si>
  <si>
    <t>PS1-CO-1000</t>
  </si>
  <si>
    <t>https://www.mouser.com/ProductDetail/Amphenol-SGX-Sensortech/PS1-CO-1000?qs=vvQtp7zwQdOpteLmAHIDrw%3D%3D&amp;utm_source=mouser-refine-download&amp;utm_medium=file&amp;utm_campaign=PS1-CO-1000&amp;utm_content=Amphenol-SGX-Sensortech</t>
  </si>
  <si>
    <t>523-SGX-4CO-LC</t>
  </si>
  <si>
    <t>SGX-4CO-LC</t>
  </si>
  <si>
    <t>https://sgxsensortech.com/uploads/f_note/DS-0320-SGX-4CO-LC.pdf</t>
  </si>
  <si>
    <t>https://www.mouser.com/ProductDetail/Amphenol-SGX-Sensortech/SGX-4CO-LC?qs=GedFDFLaBXE0aGXFPNJr4w%3D%3D&amp;utm_source=mouser-refine-download&amp;utm_medium=file&amp;utm_campaign=SGX-4CO-LC&amp;utm_content=Amphenol-SGX-Sensortech</t>
  </si>
  <si>
    <t>523-PS4-VOC-1000</t>
  </si>
  <si>
    <t>PS4-VOC-1000</t>
  </si>
  <si>
    <t>https://www.mouser.com/catalog/specsheets/Amphenol_5262023_ds_0400_ps1_ps4_voc_1000.pdf</t>
  </si>
  <si>
    <t>https://www.mouser.com/ProductDetail/Amphenol-SGX-Sensortech/PS4-VOC-1000?qs=vvQtp7zwQdN%252BzBszpQ3IOQ%3D%3D&amp;utm_source=mouser-refine-download&amp;utm_medium=file&amp;utm_campaign=PS4-VOC-1000&amp;utm_content=Amphenol-SGX-Sensortech</t>
  </si>
  <si>
    <t>Total Volatile Organic Compound (TVOC)</t>
  </si>
  <si>
    <t>523-PS1-O3-100</t>
  </si>
  <si>
    <t>PS1-O3-100</t>
  </si>
  <si>
    <t>https://www.mouser.com/catalog/specsheets/Amphenol_ds-0353-ps1ps4-o3-100.pdf</t>
  </si>
  <si>
    <t>https://www.mouser.com/ProductDetail/Amphenol-SGX-Sensortech/PS1-O3-100?qs=vvQtp7zwQdPspTyK%2FUivOQ%3D%3D&amp;utm_source=mouser-refine-download&amp;utm_medium=file&amp;utm_campaign=PS1-O3-100&amp;utm_content=Amphenol-SGX-Sensortech</t>
  </si>
  <si>
    <t>523-PS1-H2S-100</t>
  </si>
  <si>
    <t>PS1-H2S-100</t>
  </si>
  <si>
    <t>https://www.mouser.com/catalog/specsheets/Amphenol_ds-0360-ps1ps4-h2s-100.pdf</t>
  </si>
  <si>
    <t>https://www.mouser.com/ProductDetail/Amphenol-SGX-Sensortech/PS1-H2S-100?qs=vvQtp7zwQdOZ63tqg0XBYA%3D%3D&amp;utm_source=mouser-refine-download&amp;utm_medium=file&amp;utm_campaign=PS1-H2S-100&amp;utm_content=Amphenol-SGX-Sensortech</t>
  </si>
  <si>
    <t>523-IR12EM</t>
  </si>
  <si>
    <t>IR12EM</t>
  </si>
  <si>
    <t>https://www.mouser.com/ProductDetail/Amphenol-SGX-Sensortech/IR12EM?qs=Ey4jopcCj2pWFXJxumNwMg%3D%3D&amp;utm_source=mouser-refine-download&amp;utm_medium=file&amp;utm_campaign=IR12EM&amp;utm_content=Amphenol-SGX-Sensortech</t>
  </si>
  <si>
    <t>523-PS4-O3-5</t>
  </si>
  <si>
    <t>PS4-O3-5</t>
  </si>
  <si>
    <t>https://www.mouser.com/catalog/specsheets/Amphenol_ds-0352-ps1ps4-o3-5.pdf</t>
  </si>
  <si>
    <t>https://www.mouser.com/ProductDetail/Amphenol-SGX-Sensortech/PS4-O3-5?qs=vvQtp7zwQdNTikj8CZ3Tfg%3D%3D&amp;utm_source=mouser-refine-download&amp;utm_medium=file&amp;utm_campaign=PS4-O3-5&amp;utm_content=Amphenol-SGX-Sensortech</t>
  </si>
  <si>
    <t>523-PS1-CO-100</t>
  </si>
  <si>
    <t>PS1-CO-100</t>
  </si>
  <si>
    <t>https://www.mouser.com/ProductDetail/Amphenol-SGX-Sensortech/PS1-CO-100?qs=vvQtp7zwQdM%2FwCn%2FX3eK7Q%3D%3D&amp;utm_source=mouser-refine-download&amp;utm_medium=file&amp;utm_campaign=PS1-CO-100&amp;utm_content=Amphenol-SGX-Sensortech</t>
  </si>
  <si>
    <t>523-PS4-SO2-50</t>
  </si>
  <si>
    <t>PS4-SO2-50</t>
  </si>
  <si>
    <t>https://www.mouser.com/catalog/specsheets/Amphenol_5262023_DS_0394_PS1_PS4_SO2_50.pdf</t>
  </si>
  <si>
    <t>https://www.mouser.com/ProductDetail/Amphenol-SGX-Sensortech/PS4-SO2-50?qs=vvQtp7zwQdOwl2xQY7f%2F%2Fw%3D%3D&amp;utm_source=mouser-refine-download&amp;utm_medium=file&amp;utm_campaign=PS4-SO2-50&amp;utm_content=Amphenol-SGX-Sensortech</t>
  </si>
  <si>
    <t>523-SGX-SURECO</t>
  </si>
  <si>
    <t>SGX-SURECO</t>
  </si>
  <si>
    <t>https://www.sgxsensortech.com/uploads/f_note/DS-0404-SGX-Cl2-50.pdf</t>
  </si>
  <si>
    <t>https://www.mouser.com/ProductDetail/Amphenol-SGX-Sensortech/SGX-SURECO?qs=vvQtp7zwQdPfJXBGnCeSHw%3D%3D&amp;utm_source=mouser-refine-download&amp;utm_medium=file&amp;utm_campaign=SGX-SURECO&amp;utm_content=Amphenol-SGX-Sensortech</t>
  </si>
  <si>
    <t>523-PS1-HCHO-5</t>
  </si>
  <si>
    <t>PS1-HCHO-5</t>
  </si>
  <si>
    <t>https://www.mouser.com/ProductDetail/Amphenol-SGX-Sensortech/PS1-HCHO-5?qs=vvQtp7zwQdOEQfUTvisEgg%3D%3D&amp;utm_source=mouser-refine-download&amp;utm_medium=file&amp;utm_campaign=PS1-HCHO-5&amp;utm_content=Amphenol-SGX-Sensortech</t>
  </si>
  <si>
    <t>523-PS4-VOC-10</t>
  </si>
  <si>
    <t>PS4-VOC-10</t>
  </si>
  <si>
    <t>https://www.mouser.com/ProductDetail/Amphenol-SGX-Sensortech/PS4-VOC-10?qs=vvQtp7zwQdMqY%252BlcZ5wwfQ%3D%3D&amp;utm_source=mouser-refine-download&amp;utm_medium=file&amp;utm_campaign=PS4-VOC-10&amp;utm_content=Amphenol-SGX-Sensortech</t>
  </si>
  <si>
    <t>523-SGX-7NH3-100</t>
  </si>
  <si>
    <t>https://sgxsensortech.com/uploads/f_note/DS-0332-SGX-7NH3-100-datasheet.pdf</t>
  </si>
  <si>
    <t>https://www.mouser.com/ProductDetail/Amphenol-SGX-Sensortech/SGX-7NH3-100?qs=GedFDFLaBXEX24p5SQaqAg%3D%3D&amp;utm_source=mouser-refine-download&amp;utm_medium=file&amp;utm_campaign=SGX-7NH3-100&amp;utm_content=Amphenol-SGX-Sensortech</t>
  </si>
  <si>
    <t>523-VQ548MP2-DA</t>
  </si>
  <si>
    <t>VQ548MP2-DA</t>
  </si>
  <si>
    <t>https://www.mouser.com/catalog/specsheets/Amphenol_08082019_DS-0301-VQ548MP2-DA Rev1.pdf</t>
  </si>
  <si>
    <t>https://www.mouser.com/ProductDetail/Amphenol-SGX-Sensortech/VQ548MP2-DA?qs=%252B6g0mu59x7IoQVUB1Eqy6w%3D%3D&amp;utm_source=mouser-refine-download&amp;utm_medium=file&amp;utm_campaign=VQ548MP2-DA&amp;utm_content=Amphenol-SGX-Sensortech</t>
  </si>
  <si>
    <t>523-PS4-H2S-100</t>
  </si>
  <si>
    <t>PS4-H2S-100</t>
  </si>
  <si>
    <t>https://www.mouser.com/ProductDetail/Amphenol-SGX-Sensortech/PS4-H2S-100?qs=vvQtp7zwQdNDjsAwfadnKw%3D%3D&amp;utm_source=mouser-refine-download&amp;utm_medium=file&amp;utm_campaign=PS4-H2S-100&amp;utm_content=Amphenol-SGX-Sensortech</t>
  </si>
  <si>
    <t>523-SGX-4SO2</t>
  </si>
  <si>
    <t>SGX-4SO2</t>
  </si>
  <si>
    <t>https://sgxsensortech.com/uploads/f_note/DS-0314-SGX-4SO2-datasheet.pdf</t>
  </si>
  <si>
    <t>https://www.mouser.com/ProductDetail/Amphenol-SGX-Sensortech/SGX-4SO2?qs=GedFDFLaBXFmZPoxs%252BvOHw%3D%3D&amp;utm_source=mouser-refine-download&amp;utm_medium=file&amp;utm_campaign=SGX-4SO2&amp;utm_content=Amphenol-SGX-Sensortech</t>
  </si>
  <si>
    <t>750 mV</t>
  </si>
  <si>
    <t>523-PS4-VOC-200</t>
  </si>
  <si>
    <t>PS4-VOC-200</t>
  </si>
  <si>
    <t>https://www.mouser.com/catalog/specsheets/Amphenol_5262023_ds_0399_ps1_ps4_voc_200.pdf</t>
  </si>
  <si>
    <t>https://www.mouser.com/ProductDetail/Amphenol-SGX-Sensortech/PS4-VOC-200?qs=vvQtp7zwQdMljQCZca32Ow%3D%3D&amp;utm_source=mouser-refine-download&amp;utm_medium=file&amp;utm_campaign=PS4-VOC-200&amp;utm_content=Amphenol-SGX-Sensortech</t>
  </si>
  <si>
    <t>523-PS1-VOC-200</t>
  </si>
  <si>
    <t>PS1-VOC-200</t>
  </si>
  <si>
    <t>https://www.mouser.com/ProductDetail/Amphenol-SGX-Sensortech/PS1-VOC-200?qs=vvQtp7zwQdMg479wE%252BIVVw%3D%3D&amp;utm_source=mouser-refine-download&amp;utm_medium=file&amp;utm_campaign=PS1-VOC-200&amp;utm_content=Amphenol-SGX-Sensortech</t>
  </si>
  <si>
    <t>523-SGX-7NO-100</t>
  </si>
  <si>
    <t>SGX-7NO-100</t>
  </si>
  <si>
    <t>https://sgxsensortech.com/uploads/f_note/DS-0335-SGX-7NO-100-datasheet.pdf</t>
  </si>
  <si>
    <t>https://www.mouser.com/ProductDetail/Amphenol-SGX-Sensortech/SGX-7NO-100?qs=GedFDFLaBXF9obp1%2FZlsiQ%3D%3D&amp;utm_source=mouser-refine-download&amp;utm_medium=file&amp;utm_campaign=SGX-7NO-100&amp;utm_content=Amphenol-SGX-Sensortech</t>
  </si>
  <si>
    <t>Nitric Oxide (NO)</t>
  </si>
  <si>
    <t>523-PS1-NO2-50</t>
  </si>
  <si>
    <t>PS1-NO2-50</t>
  </si>
  <si>
    <t>https://www.mouser.com/catalog/specsheets/Amphenol_ds-0387-ps1ps4-no2-50.pdf</t>
  </si>
  <si>
    <t>https://www.mouser.com/ProductDetail/Amphenol-SGX-Sensortech/PS1-NO2-50?qs=vvQtp7zwQdN3Be3y8bzkFw%3D%3D&amp;utm_source=mouser-refine-download&amp;utm_medium=file&amp;utm_campaign=PS1-NO2-50&amp;utm_content=Amphenol-SGX-Sensortech</t>
  </si>
  <si>
    <t>Nitrogen Dioxide (NO2)</t>
  </si>
  <si>
    <t>523-SGX-F2-5</t>
  </si>
  <si>
    <t>SGX-F2-5</t>
  </si>
  <si>
    <t>https://www.sgxsensortech.com/content/uploads/2022/06/DS-0405-SGX-F2-5.pdf</t>
  </si>
  <si>
    <t>https://www.mouser.com/ProductDetail/Amphenol-SGX-Sensortech/SGX-F2-5?qs=vvQtp7zwQdMsmaDmouDL%252BA%3D%3D&amp;utm_source=mouser-refine-download&amp;utm_medium=file&amp;utm_campaign=SGX-F2-5&amp;utm_content=Amphenol-SGX-Sensortech</t>
  </si>
  <si>
    <t>523-SGX-4NO2-2E</t>
  </si>
  <si>
    <t>SGX-4NO2-2E</t>
  </si>
  <si>
    <t>https://sgxsensortech.com/uploads/f_note/DS-0337-SGX-4NO2-2E.pdf</t>
  </si>
  <si>
    <t>https://www.mouser.com/ProductDetail/Amphenol-SGX-Sensortech/SGX-4NO2-2E?qs=GedFDFLaBXGJGXfPGCNkpQ%3D%3D&amp;utm_source=mouser-refine-download&amp;utm_medium=file&amp;utm_campaign=SGX-4NO2-2E&amp;utm_content=Amphenol-SGX-Sensortech</t>
  </si>
  <si>
    <t>523-SGX-HF-10</t>
  </si>
  <si>
    <t>SGX-HF-10</t>
  </si>
  <si>
    <t>https://sgxsensortech.com/uploads/f_note/DS-0358-SGX-HF-10.pdf</t>
  </si>
  <si>
    <t>https://www.mouser.com/ProductDetail/Amphenol-SGX-Sensortech/SGX-HF-10?qs=vvQtp7zwQdPKurVLhKkQqw%3D%3D&amp;utm_source=mouser-refine-download&amp;utm_medium=file&amp;utm_campaign=SGX-HF-10&amp;utm_content=Amphenol-SGX-Sensortech</t>
  </si>
  <si>
    <t>523-EC4-20-NO2</t>
  </si>
  <si>
    <t>EC4-20-NO2</t>
  </si>
  <si>
    <t>https://aqicn.org/air/view/sensor/spec/no2.sgx-ec4-no2-20.pdf</t>
  </si>
  <si>
    <t>https://www.mouser.com/ProductDetail/Amphenol-SGX-Sensortech/EC4-20-NO2?qs=PqoDHHvF64%2FYJDY11FpJbw%3D%3D&amp;utm_source=mouser-refine-download&amp;utm_medium=file&amp;utm_campaign=EC4-20-NO2&amp;utm_content=Amphenol-SGX-Sensortech</t>
  </si>
  <si>
    <t>523-EC4-1000-H2S</t>
  </si>
  <si>
    <t>EC4-1000-H2S</t>
  </si>
  <si>
    <t>https://sgxsensortech.com/uploads/f_note/EC4-1000-H2S.pdf</t>
  </si>
  <si>
    <t>https://www.mouser.com/ProductDetail/Amphenol-SGX-Sensortech/EC4-1000-H2S?qs=0lSvoLzn4L%2FonmUcGog%252B%2FQ%3D%3D&amp;utm_source=mouser-refine-download&amp;utm_medium=file&amp;utm_campaign=EC4-1000-H2S&amp;utm_content=Amphenol-SGX-Sensortech</t>
  </si>
  <si>
    <t>523-PS1-H2S-500</t>
  </si>
  <si>
    <t>PS1-H2S-500</t>
  </si>
  <si>
    <t>https://www.mouser.com/catalog/specsheets/Amphenol_5262023_ds_0361_ps1_ps4_h2s_500.pdf</t>
  </si>
  <si>
    <t>https://www.mouser.com/ProductDetail/Amphenol-SGX-Sensortech/PS1-H2S-500?qs=vvQtp7zwQdMRFFa51HsCxw%3D%3D&amp;utm_source=mouser-refine-download&amp;utm_medium=file&amp;utm_campaign=PS1-H2S-500&amp;utm_content=Amphenol-SGX-Sensortech</t>
  </si>
  <si>
    <t>523-IR12BD</t>
  </si>
  <si>
    <t>IR12BD</t>
  </si>
  <si>
    <t>https://www.mouser.com/ProductDetail/Amphenol-SGX-Sensortech/IR12BD?qs=0lSvoLzn4L%2FsNL6aS9I%2FVw%3D%3D&amp;utm_source=mouser-refine-download&amp;utm_medium=file&amp;utm_campaign=IR12BD&amp;utm_content=Amphenol-SGX-Sensortech</t>
  </si>
  <si>
    <t>523-SGX-7NO2</t>
  </si>
  <si>
    <t>SGX-7NO2</t>
  </si>
  <si>
    <t>https://sgxsensortech.com/uploads/f_note/DS-0338-SGX-7NO2.pdf</t>
  </si>
  <si>
    <t>https://www.mouser.com/ProductDetail/Amphenol-SGX-Sensortech/SGX-7NO2?qs=GedFDFLaBXHqoDJqZK4CAQ%3D%3D&amp;utm_source=mouser-refine-download&amp;utm_medium=file&amp;utm_campaign=SGX-7NO2&amp;utm_content=Amphenol-SGX-Sensortech</t>
  </si>
  <si>
    <t>523-PS4-O3-100</t>
  </si>
  <si>
    <t>PS4-O3-100</t>
  </si>
  <si>
    <t>https://www.mouser.com/ProductDetail/Amphenol-SGX-Sensortech/PS4-O3-100?qs=vvQtp7zwQdPiJ69LaVk8OA%3D%3D&amp;utm_source=mouser-refine-download&amp;utm_medium=file&amp;utm_campaign=PS4-O3-100&amp;utm_content=Amphenol-SGX-Sensortech</t>
  </si>
  <si>
    <t>523-PS1-O3-5</t>
  </si>
  <si>
    <t>PS1-O3-5</t>
  </si>
  <si>
    <t>https://www.mouser.com/ProductDetail/Amphenol-SGX-Sensortech/PS1-O3-5?qs=vvQtp7zwQdMoNKqY8cuxAw%3D%3D&amp;utm_source=mouser-refine-download&amp;utm_medium=file&amp;utm_campaign=PS1-O3-5&amp;utm_content=Amphenol-SGX-Sensortech</t>
  </si>
  <si>
    <t>523-SGX-7CL2</t>
  </si>
  <si>
    <t>SGX-7CL2</t>
  </si>
  <si>
    <t>https://sgxsensortech.com/uploads/f_note/DS-0339-SGX-7CL2.pdf</t>
  </si>
  <si>
    <t>https://www.mouser.com/ProductDetail/Amphenol-SGX-Sensortech/SGX-7CL2?qs=GedFDFLaBXHCDmbD8Bgtvw%3D%3D&amp;utm_source=mouser-refine-download&amp;utm_medium=file&amp;utm_campaign=SGX-7CL2&amp;utm_content=Amphenol-SGX-Sensortech</t>
  </si>
  <si>
    <t>523-SGX-7H2S-100</t>
  </si>
  <si>
    <t>SGX-7H2S-100</t>
  </si>
  <si>
    <t>https://sgxsensortech.com/uploads/f_note/DS-0325-SGX-7H2S-100.pdf</t>
  </si>
  <si>
    <t>https://www.mouser.com/ProductDetail/Amphenol-SGX-Sensortech/SGX-7H2S-100?qs=GedFDFLaBXHt8J%252ByN17jAA%3D%3D&amp;utm_source=mouser-refine-download&amp;utm_medium=file&amp;utm_campaign=SGX-7H2S-100&amp;utm_content=Amphenol-SGX-Sensortech</t>
  </si>
  <si>
    <t>523-SGX-4H2S-300</t>
  </si>
  <si>
    <t>SGX-4H2S-300</t>
  </si>
  <si>
    <t>https://4donline.ihs.com/images/VipMasterIC/IC/AMPH/AMPH-S-A0010543788/AMPH-S-A0010612563-1.pdf?hkey=CECEF36DEECDED6468708AAF2E19C0C6</t>
  </si>
  <si>
    <t>https://www.mouser.com/ProductDetail/Amphenol-SGX-Sensortech/SGX-4H2S-300?qs=GedFDFLaBXFUmYKpNIIFNw%3D%3D&amp;utm_source=mouser-refine-download&amp;utm_medium=file&amp;utm_campaign=SGX-4H2S-300&amp;utm_content=Amphenol-SGX-Sensortech</t>
  </si>
  <si>
    <t>523-PS4-H2S-500</t>
  </si>
  <si>
    <t>PS4-H2S-500</t>
  </si>
  <si>
    <t>https://www.mouser.com/ProductDetail/Amphenol-SGX-Sensortech/PS4-H2S-500?qs=vvQtp7zwQdN3kuwk0Cixag%3D%3D&amp;utm_source=mouser-refine-download&amp;utm_medium=file&amp;utm_campaign=PS4-H2S-500&amp;utm_content=Amphenol-SGX-Sensortech</t>
  </si>
  <si>
    <t>523-SGX-4NO-250</t>
  </si>
  <si>
    <t>SGX-4NO-250</t>
  </si>
  <si>
    <t>https://sgxsensortech.com/uploads/f_note/DS-0334-SGX-4NO-250-datasheet.pdf</t>
  </si>
  <si>
    <t>https://www.mouser.com/ProductDetail/Amphenol-SGX-Sensortech/SGX-4NO-250?qs=GedFDFLaBXEcarCMRioFVQ%3D%3D&amp;utm_source=mouser-refine-download&amp;utm_medium=file&amp;utm_campaign=SGX-4NO-250&amp;utm_content=Amphenol-SGX-Sensortech</t>
  </si>
  <si>
    <t>523-EC4-500-CO</t>
  </si>
  <si>
    <t>EC4-500-CO</t>
  </si>
  <si>
    <t>https://4donline.ihs.com/images/VipMasterIC/IC/AMPH/AMPH-S-A0010543788/AMPH-S-A0010612526-1.pdf?hkey=CECEF36DEECDED6468708AAF2E19C0C6</t>
  </si>
  <si>
    <t>https://www.mouser.com/ProductDetail/Amphenol-SGX-Sensortech/EC4-500-CO?qs=0lSvoLzn4L9J%2FbV1Ld8fdw%3D%3D&amp;utm_source=mouser-refine-download&amp;utm_medium=file&amp;utm_campaign=EC4-500-CO&amp;utm_content=Amphenol-SGX-Sensortech</t>
  </si>
  <si>
    <t>523-PS1-VOC-1000</t>
  </si>
  <si>
    <t>PS1-VOC-1000</t>
  </si>
  <si>
    <t>https://www.mouser.com/ProductDetail/Amphenol-SGX-Sensortech/PS1-VOC-1000?qs=vvQtp7zwQdNL8zPmh0m8Pg%3D%3D&amp;utm_source=mouser-refine-download&amp;utm_medium=file&amp;utm_campaign=PS1-VOC-1000&amp;utm_content=Amphenol-SGX-Sensortech</t>
  </si>
  <si>
    <t>523-EC4-2000-NO</t>
  </si>
  <si>
    <t>EC4-2000-NO</t>
  </si>
  <si>
    <t>https://sgxsensortech.com/uploads/f_note/EC4-2000-NO.pdf</t>
  </si>
  <si>
    <t>https://www.mouser.com/ProductDetail/Amphenol-SGX-Sensortech/EC4-2000-NO?qs=0lSvoLzn4L%252BMe6keiwH3dA%3D%3D&amp;utm_source=mouser-refine-download&amp;utm_medium=file&amp;utm_campaign=EC4-2000-NO&amp;utm_content=Amphenol-SGX-Sensortech</t>
  </si>
  <si>
    <t>523-PS1-IAQ-10-MOD</t>
  </si>
  <si>
    <t>PS1-IAQ-10-MOD</t>
  </si>
  <si>
    <t>https://sgxsensortech.com/uploads/f_note/DS-0469-PS1-IAQ-10-MOD.pdf</t>
  </si>
  <si>
    <t>https://www.mouser.com/ProductDetail/Amphenol-SGX-Sensortech/PS1-IAQ-10-MOD?qs=vvQtp7zwQdMixbZwbjNyqA%3D%3D&amp;utm_source=mouser-refine-download&amp;utm_medium=file&amp;utm_campaign=PS1-IAQ-10-MOD&amp;utm_content=Amphenol-SGX-Sensortech</t>
  </si>
  <si>
    <t>Air Quality</t>
  </si>
  <si>
    <t>523-SGX-7NH3-1000</t>
  </si>
  <si>
    <t>https://sgxsensortech.com/uploads/f_note/DS-0148-SGX-7NH3-1000-datasheet-v2.pdf</t>
  </si>
  <si>
    <t>https://www.mouser.com/ProductDetail/Amphenol-SGX-Sensortech/SGX-7NH3-1000?qs=GedFDFLaBXHPYCv5MS1%252B0Q%3D%3D&amp;utm_source=mouser-refine-download&amp;utm_medium=file&amp;utm_campaign=SGX-7NH3-1000&amp;utm_content=Amphenol-SGX-Sensortech</t>
  </si>
  <si>
    <t>523-IR11EJ</t>
  </si>
  <si>
    <t>IR11EJ</t>
  </si>
  <si>
    <t>https://www.mouser.com/ProductDetail/Amphenol-SGX-Sensortech/IR11EJ?qs=Ey4jopcCj2pfh10dC2f6Ug%3D%3D&amp;utm_source=mouser-refine-download&amp;utm_medium=file&amp;utm_campaign=IR11EJ&amp;utm_content=Amphenol-SGX-Sensortech</t>
  </si>
  <si>
    <t>523-SGX-7CO</t>
  </si>
  <si>
    <t>SGX-7CO</t>
  </si>
  <si>
    <t>https://sgxsensortech.com/uploads/f_note/DS-0144-SGX-7CO-V4.pdf</t>
  </si>
  <si>
    <t>https://www.mouser.com/ProductDetail/Amphenol-SGX-Sensortech/SGX-7CO?qs=0lSvoLzn4L%2FBSLxNkV0k2w%3D%3D&amp;utm_source=mouser-refine-download&amp;utm_medium=file&amp;utm_campaign=SGX-7CO&amp;utm_content=Amphenol-SGX-Sensortech</t>
  </si>
  <si>
    <t>523-EC4-100-ETO</t>
  </si>
  <si>
    <t>EC4-100-ETO</t>
  </si>
  <si>
    <t>https://www.mouser.com/ProductDetail/Amphenol-SGX-Sensortech/EC4-100-ETO?qs=GedFDFLaBXEFBZMtkDdaYw%3D%3D&amp;utm_source=mouser-refine-download&amp;utm_medium=file&amp;utm_campaign=EC4-100-ETO&amp;utm_content=Amphenol-SGX-Sensortech</t>
  </si>
  <si>
    <t>523-EC4-1000-H2</t>
  </si>
  <si>
    <t>EC4-1000-H2</t>
  </si>
  <si>
    <t>https://4donline.ihs.com/images/VipMasterIC/IC/AMPH/AMPH-S-A0009063178/AMPH-S-A0009063231-1.pdf?hkey=CECEF36DEECDED6468708AAF2E19C0C6</t>
  </si>
  <si>
    <t>https://www.mouser.com/ProductDetail/Amphenol-SGX-Sensortech/EC4-1000-H2?qs=0lSvoLzn4L%2FvH4lSPo6Rbw%3D%3D&amp;utm_source=mouser-refine-download&amp;utm_medium=file&amp;utm_campaign=EC4-1000-H2&amp;utm_content=Amphenol-SGX-Sensortech</t>
  </si>
  <si>
    <t>523-EC4-500-ETO</t>
  </si>
  <si>
    <t>EC4-500-ETO</t>
  </si>
  <si>
    <t>https://www.mouser.com/catalog/specsheets/Amphenol_EC4-500-ETO.pdf</t>
  </si>
  <si>
    <t>https://www.mouser.com/ProductDetail/Amphenol-SGX-Sensortech/EC4-500-ETO?qs=GedFDFLaBXGhELawqey4JQ%3D%3D&amp;utm_source=mouser-refine-download&amp;utm_medium=file&amp;utm_campaign=EC4-500-ETO&amp;utm_content=Amphenol-SGX-Sensortech</t>
  </si>
  <si>
    <t>523-EC4-200-CL2</t>
  </si>
  <si>
    <t>EC4-200-CL2</t>
  </si>
  <si>
    <t>https://4donline.ihs.com/images/VipMasterIC/IC/AMPH/AMPH-S-A0009063178/AMPH-S-A0009063232-1.pdf?hkey=CECEF36DEECDED6468708AAF2E19C0C6</t>
  </si>
  <si>
    <t>https://www.mouser.com/ProductDetail/Amphenol-SGX-Sensortech/EC4-200-CL2?qs=0lSvoLzn4L9Z20iL9wWbNw%3D%3D&amp;utm_source=mouser-refine-download&amp;utm_medium=file&amp;utm_campaign=EC4-200-CL2&amp;utm_content=Amphenol-SGX-Sensortech</t>
  </si>
  <si>
    <t>523-IR12GJ</t>
  </si>
  <si>
    <t>IR12GJ</t>
  </si>
  <si>
    <t>https://www.mouser.com/ProductDetail/Amphenol-SGX-Sensortech/IR12GJ?qs=Ey4jopcCj2oHgkce8X9KDw%3D%3D&amp;utm_source=mouser-refine-download&amp;utm_medium=file&amp;utm_campaign=IR12GJ&amp;utm_content=Amphenol-SGX-Sensortech</t>
  </si>
  <si>
    <t>523-PS1-H2-20000</t>
  </si>
  <si>
    <t>PS1-H2-20000</t>
  </si>
  <si>
    <t>https://www.mouser.com/catalog/specsheets/Amphenol_ds-0380-ps1ps4-h2-20000.pdf</t>
  </si>
  <si>
    <t>https://www.mouser.com/ProductDetail/Amphenol-SGX-Sensortech/PS1-H2-20000?qs=vvQtp7zwQdNDrITMuJMJPA%3D%3D&amp;utm_source=mouser-refine-download&amp;utm_medium=file&amp;utm_campaign=PS1-H2-20000&amp;utm_content=Amphenol-SGX-Sensortech</t>
  </si>
  <si>
    <t>523-SGX-4NO2</t>
  </si>
  <si>
    <t>SGX-4NO2</t>
  </si>
  <si>
    <t>https://sgxsensortech.com/uploads/f_note/DS-0228-SGX-4NO2-datasheet-v3.pdf</t>
  </si>
  <si>
    <t>https://www.mouser.com/ProductDetail/Amphenol-SGX-Sensortech/SGX-4NO2?qs=0lSvoLzn4L9ZmeaOpqrjyw%3D%3D&amp;utm_source=mouser-refine-download&amp;utm_medium=file&amp;utm_campaign=SGX-4NO2&amp;utm_content=Amphenol-SGX-Sensortech</t>
  </si>
  <si>
    <t>523-SGX-4DT</t>
  </si>
  <si>
    <t>SGX-4DT</t>
  </si>
  <si>
    <t>https://sgxsensortech.com/uploads/f_note/DS-0141-SGX-4DT-V3.pdf</t>
  </si>
  <si>
    <t>https://www.mouser.com/ProductDetail/Amphenol-SGX-Sensortech/SGX-4DT?qs=0lSvoLzn4L%252BsN4rqM%252BpTDw%3D%3D&amp;utm_source=mouser-refine-download&amp;utm_medium=file&amp;utm_campaign=SGX-4DT&amp;utm_content=Amphenol-SGX-Sensortech</t>
  </si>
  <si>
    <t>523-SGX-4NH3-300</t>
  </si>
  <si>
    <t>https://sgxsensortech.com/uploads/f_note/DS-0306-SGX-4NH3-300-datasheet-v2.pdf</t>
  </si>
  <si>
    <t>https://www.mouser.com/ProductDetail/Amphenol-SGX-Sensortech/SGX-4NH3-300?qs=GedFDFLaBXHxl%2F0Vy6%252BkSw%3D%3D&amp;utm_source=mouser-refine-download&amp;utm_medium=file&amp;utm_campaign=SGX-4NH3-300&amp;utm_content=Amphenol-SGX-Sensortech</t>
  </si>
  <si>
    <t>523-SGX-7SO2</t>
  </si>
  <si>
    <t>SGX-7SO2</t>
  </si>
  <si>
    <t>https://sgxsensortech.com/uploads/f_note/DS-0316-SGX-7SO2-datasheet.pdf</t>
  </si>
  <si>
    <t>https://www.mouser.com/ProductDetail/Amphenol-SGX-Sensortech/SGX-7SO2?qs=GedFDFLaBXF7Nep%2FjSA2jQ%3D%3D&amp;utm_source=mouser-refine-download&amp;utm_medium=file&amp;utm_campaign=SGX-7SO2&amp;utm_content=Amphenol-SGX-Sensortech</t>
  </si>
  <si>
    <t>523-IR12GM1</t>
  </si>
  <si>
    <t>IR12GM_1</t>
  </si>
  <si>
    <t>https://www.mouser.com/ProductDetail/Amphenol-SGX-Sensortech/IR12GM_1?qs=Ey4jopcCj2pIHy8P2%252B8RQw%3D%3D&amp;utm_source=mouser-refine-download&amp;utm_medium=file&amp;utm_campaign=IR12GM_1&amp;utm_content=Amphenol-SGX-Sensortech</t>
  </si>
  <si>
    <t>5 V</t>
  </si>
  <si>
    <t>523-EC4-10-ETO</t>
  </si>
  <si>
    <t>EC4-10-ETO</t>
  </si>
  <si>
    <t>https://4donline.ihs.com/images/VipMasterIC/IC/AMPH/AMPH-S-A0010543788/AMPH-S-A0010612557-1.pdf?hkey=CECEF36DEECDED6468708AAF2E19C0C6</t>
  </si>
  <si>
    <t>https://www.mouser.com/ProductDetail/Amphenol-SGX-Sensortech/EC4-10-ETO?qs=0lSvoLzn4L%252BK%252BvP5Oc5zig%3D%3D&amp;utm_source=mouser-refine-download&amp;utm_medium=file&amp;utm_campaign=EC4-10-ETO&amp;utm_content=Amphenol-SGX-Sensortech</t>
  </si>
  <si>
    <t>523-EC4-20-PH3</t>
  </si>
  <si>
    <t>EC4-20-PH3</t>
  </si>
  <si>
    <t>https://sgx.cdistore.com/datasheets/sgx/ec4-20-ph3_2013.pdf</t>
  </si>
  <si>
    <t>https://www.mouser.com/ProductDetail/Amphenol-SGX-Sensortech/EC4-20-PH3?qs=GedFDFLaBXGKv%2FVSw4S%2FIw%3D%3D&amp;utm_source=mouser-refine-download&amp;utm_medium=file&amp;utm_campaign=EC4-20-PH3&amp;utm_content=Amphenol-SGX-Sensortech</t>
  </si>
  <si>
    <t>523-PS1-SO2-50</t>
  </si>
  <si>
    <t>PS1-SO2-50</t>
  </si>
  <si>
    <t>https://www.mouser.com/ProductDetail/Amphenol-SGX-Sensortech/PS1-SO2-50?qs=vvQtp7zwQdPTUdx7W%2F6Zdg%3D%3D&amp;utm_source=mouser-refine-download&amp;utm_medium=file&amp;utm_campaign=PS1-SO2-50&amp;utm_content=Amphenol-SGX-Sensortech</t>
  </si>
  <si>
    <t>523-PS4-NO2-50</t>
  </si>
  <si>
    <t>PS4-NO2-50</t>
  </si>
  <si>
    <t>https://www.mouser.com/ProductDetail/Amphenol-SGX-Sensortech/PS4-NO2-50?qs=vvQtp7zwQdONxpjPAzPL0w%3D%3D&amp;utm_source=mouser-refine-download&amp;utm_medium=file&amp;utm_campaign=PS4-NO2-50&amp;utm_content=Amphenol-SGX-Sensortech</t>
  </si>
  <si>
    <t>523-SGX-4CO-10K</t>
  </si>
  <si>
    <t>SGX-4CO-10K</t>
  </si>
  <si>
    <t>https://sgxsensortech.com/uploads/f_note/DS-0321-SGX-4CO-10k.pdf</t>
  </si>
  <si>
    <t>https://www.mouser.com/ProductDetail/Amphenol-SGX-Sensortech/SGX-4CO-10K?qs=GedFDFLaBXFmrQMDUzumOA%3D%3D&amp;utm_source=mouser-refine-download&amp;utm_medium=file&amp;utm_campaign=SGX-4CO-10K&amp;utm_content=Amphenol-SGX-Sensortech</t>
  </si>
  <si>
    <t>523-PS4-NH3-100</t>
  </si>
  <si>
    <t>PS4-NH3-100</t>
  </si>
  <si>
    <t>https://sgx.cdistore.com/portalerror.aspx?aspxerrorpath=/datasheets/sgx/ds-0403-ps1&amp;ps4-nh3-100.pdf</t>
  </si>
  <si>
    <t>New At Mouser</t>
  </si>
  <si>
    <t>https://www.mouser.com/ProductDetail/Amphenol-SGX-Sensortech/PS4-NH3-100?qs=Jm2GQyTW%2Fbhy%252BxIFqGVzNQ%3D%3D&amp;utm_source=mouser-refine-download&amp;utm_medium=file&amp;utm_campaign=PS4-NH3-100&amp;utm_content=Amphenol-SGX-Sensortech</t>
  </si>
  <si>
    <t>523-SGX-HF-10-MOD</t>
  </si>
  <si>
    <t>SGX-HF-10-MOD</t>
  </si>
  <si>
    <t>https://www.mouser.com/ProductDetail/Amphenol-SGX-Sensortech/SGX-HF-10-MOD?qs=vvQtp7zwQdMuce%252B2fCrrgg%3D%3D&amp;utm_source=mouser-refine-download&amp;utm_medium=file&amp;utm_campaign=SGX-HF-10-MOD&amp;utm_content=Amphenol-SGX-Sensortech</t>
  </si>
  <si>
    <t>523-PS1H2S10</t>
  </si>
  <si>
    <t>PS1-H2S-10</t>
  </si>
  <si>
    <t>https://www.mouser.com/ProductDetail/Amphenol-SGX-Sensortech/PS1-H2S-10?qs=ST9lo4GX8V3H7SdNewbx3Q%3D%3D&amp;utm_source=mouser-refine-download&amp;utm_medium=file&amp;utm_campaign=PS1-H2S-10&amp;utm_content=Amphenol-SGX-Sensortech</t>
  </si>
  <si>
    <t>523-PS4-CL2-5</t>
  </si>
  <si>
    <t>PS4-CL2-5</t>
  </si>
  <si>
    <t>https://www.mouser.com/catalog/specsheets/Amphenol_DS-0366-PS1&amp;PS4-CL2-50.pdf</t>
  </si>
  <si>
    <t>https://www.mouser.com/ProductDetail/Amphenol-SGX-Sensortech/PS4-CL2-5?qs=vvQtp7zwQdPXh6NYxKZroA%3D%3D&amp;utm_source=mouser-refine-download&amp;utm_medium=file&amp;utm_campaign=PS4-CL2-5&amp;utm_content=Amphenol-SGX-Sensortech</t>
  </si>
  <si>
    <t>523-PS4HCHO100</t>
  </si>
  <si>
    <t>PS4-HCHO-100</t>
  </si>
  <si>
    <t>https://www.mouser.com/catalog/specsheets/Amphenol_11162023_DS-0382-PS1&amp;PS4-HCHO-100.pdf</t>
  </si>
  <si>
    <t>https://www.mouser.com/ProductDetail/Amphenol-SGX-Sensortech/PS4-HCHO-100?qs=ST9lo4GX8V1hdSVSVQDdjQ%3D%3D&amp;utm_source=mouser-refine-download&amp;utm_medium=file&amp;utm_campaign=PS4-HCHO-100&amp;utm_content=Amphenol-SGX-Sensortech</t>
  </si>
  <si>
    <t>Formaldehyde (CH2O)</t>
  </si>
  <si>
    <t>523-PS1-H2S-100-MOD</t>
  </si>
  <si>
    <t>PS1-H2S-100-MOD</t>
  </si>
  <si>
    <t>https://www.mouser.com/catalog/specsheets/Amphenol_DS-0418-PS1&amp;PS4-H2S-100-MOD.pdf</t>
  </si>
  <si>
    <t>https://www.mouser.com/ProductDetail/Amphenol-SGX-Sensortech/PS1-H2S-100-MOD?qs=vvQtp7zwQdP4TPQiEU5CBA%3D%3D&amp;utm_source=mouser-refine-download&amp;utm_medium=file&amp;utm_campaign=PS1-H2S-100-MOD&amp;utm_content=Amphenol-SGX-Sensortech</t>
  </si>
  <si>
    <t>523-SGX-CL2-50</t>
  </si>
  <si>
    <t>SGX-CL2-50</t>
  </si>
  <si>
    <t>https://sgxsensortech.com/uploads/f_note/DS-0404-SGX-Cl2-50.pdf</t>
  </si>
  <si>
    <t>https://www.mouser.com/ProductDetail/Amphenol-SGX-Sensortech/SGX-CL2-50?qs=vvQtp7zwQdOsxpzLRhn1zQ%3D%3D&amp;utm_source=mouser-refine-download&amp;utm_medium=file&amp;utm_campaign=SGX-CL2-50&amp;utm_content=Amphenol-SGX-Sensortech</t>
  </si>
  <si>
    <t>523-SGX-BR2-5-MOD</t>
  </si>
  <si>
    <t>SGX-BR2-5-MOD</t>
  </si>
  <si>
    <t>https://sgxsensortech.com/uploads/f_note/DS-0486-SGX-Br2-5-MOD.pdf</t>
  </si>
  <si>
    <t>https://www.mouser.com/ProductDetail/Amphenol-SGX-Sensortech/SGX-BR2-5-MOD?qs=vvQtp7zwQdPiEGFdvsxqGQ%3D%3D&amp;utm_source=mouser-refine-download&amp;utm_medium=file&amp;utm_campaign=SGX-BR2-5-MOD&amp;utm_content=Amphenol-SGX-Sensortech</t>
  </si>
  <si>
    <t>523-PS1-NH3-10</t>
  </si>
  <si>
    <t>PS1-NH3-10</t>
  </si>
  <si>
    <t>https://www.mouser.com/catalog/specsheets/Amphenol_DS_0385_PS1&amp;PS4_NH3_10.pdf</t>
  </si>
  <si>
    <t>https://www.mouser.com/ProductDetail/Amphenol-SGX-Sensortech/PS1-NH3-10?qs=mELouGlnn3ePkPAn%252BSRqsg%3D%3D&amp;utm_source=mouser-refine-download&amp;utm_medium=file&amp;utm_campaign=PS1-NH3-10&amp;utm_content=Amphenol-SGX-Sensortech</t>
  </si>
  <si>
    <t>523-PS4-H2-20000</t>
  </si>
  <si>
    <t>PS4-H2-20000</t>
  </si>
  <si>
    <t>https://www.mouser.com/ProductDetail/Amphenol-SGX-Sensortech/PS4-H2-20000?qs=vvQtp7zwQdOroGTpP2FaWw%3D%3D&amp;utm_source=mouser-refine-download&amp;utm_medium=file&amp;utm_campaign=PS4-H2-20000&amp;utm_content=Amphenol-SGX-Sensortech</t>
  </si>
  <si>
    <t>523-PS1-NH3-100-MOD</t>
  </si>
  <si>
    <t>PS1-NH3-100-MOD</t>
  </si>
  <si>
    <t>https://sgxsensortech.com/uploads/f_note/DS-0507-PS1-NH3-100-MOD.pdf</t>
  </si>
  <si>
    <t>https://www.mouser.com/ProductDetail/Amphenol-SGX-Sensortech/PS1-NH3-100-MOD?qs=Jm2GQyTW%2FbhCgUvf4gTpFg%3D%3D&amp;utm_source=mouser-refine-download&amp;utm_medium=file&amp;utm_campaign=PS1-NH3-100-MOD&amp;utm_content=Amphenol-SGX-Sensortech</t>
  </si>
  <si>
    <t>523-PS1NO22</t>
  </si>
  <si>
    <t>PS1-NO2-2</t>
  </si>
  <si>
    <t>https://www.mouser.com/catalog/specsheets/Amphenol_11162023_DS-0502-PS1-NO2-2.pdf</t>
  </si>
  <si>
    <t>New Product</t>
  </si>
  <si>
    <t>https://www.mouser.com/ProductDetail/Amphenol-SGX-Sensortech/PS1-NO2-2?qs=ST9lo4GX8V1CEO5qcisquQ%3D%3D&amp;utm_source=mouser-refine-download&amp;utm_medium=file&amp;utm_campaign=PS1-NO2-2&amp;utm_content=Amphenol-SGX-Sensortech</t>
  </si>
  <si>
    <t>523-SGX-4H2S</t>
  </si>
  <si>
    <t>SGX-4H2S</t>
  </si>
  <si>
    <t>https://www.sgxsensortech.com/content/uploads/2014/07/DS-0142-SGX-4H2S-V4.pdf</t>
  </si>
  <si>
    <t>N/A</t>
  </si>
  <si>
    <t>https://www.mouser.com/ProductDetail/Amphenol-SGX-Sensortech/SGX-4H2S?qs=0lSvoLzn4L%252Bp92FLeIAtUA%3D%3D&amp;utm_source=mouser-refine-download&amp;utm_medium=file&amp;utm_campaign=SGX-4H2S&amp;utm_content=Amphenol-SGX-Sensortech</t>
  </si>
  <si>
    <t>523-SGX-4CO</t>
  </si>
  <si>
    <t>SGX-4CO</t>
  </si>
  <si>
    <t>https://sgxsensortech.com/uploads/sensors/1688644607.3911.webp</t>
  </si>
  <si>
    <t>0 Lead-Time 8 Weeks</t>
  </si>
  <si>
    <t>https://www.mouser.com/ProductDetail/Amphenol-SGX-Sensortech/SGX-4CO?qs=0lSvoLzn4L8LQtm7CTs3vQ%3D%3D&amp;utm_source=mouser-refine-download&amp;utm_medium=file&amp;utm_campaign=SGX-4CO&amp;utm_content=Amphenol-SGX-Sensortech</t>
  </si>
  <si>
    <t>523-PS1-NO2-50-MOD</t>
  </si>
  <si>
    <t>PS1-NO2-50-MOD</t>
  </si>
  <si>
    <t>https://sgxsensortech.com/uploads/f_note/DS-0513-PS1-NO2-50-MOD.pdf</t>
  </si>
  <si>
    <t>0 Lead-Time 7 Weeks</t>
  </si>
  <si>
    <t>https://www.mouser.com/ProductDetail/Amphenol-SGX-Sensortech/PS1-NO2-50-MOD?qs=vvQtp7zwQdM0Py9POH%252BlDw%3D%3D&amp;utm_source=mouser-refine-download&amp;utm_medium=file&amp;utm_campaign=PS1-NO2-50-MOD&amp;utm_content=Amphenol-SGX-Sensortech</t>
  </si>
  <si>
    <t>523-SGX-7ETO</t>
  </si>
  <si>
    <t>SGX-7ETO</t>
  </si>
  <si>
    <t>https://sgxsensortech.com/uploads/f_note/DS-0328-SGX-7ETO-datasheet.pdf</t>
  </si>
  <si>
    <t>https://www.mouser.com/ProductDetail/Amphenol-SGX-Sensortech/SGX-7ETO?qs=GedFDFLaBXEKIyLyZZYfpg%3D%3D&amp;utm_source=mouser-refine-download&amp;utm_medium=file&amp;utm_campaign=SGX-7ETO&amp;utm_content=Amphenol-SGX-Sensortech</t>
  </si>
  <si>
    <t>523-PS4NO22000</t>
  </si>
  <si>
    <t>PS4-NO2-2000</t>
  </si>
  <si>
    <t>https://www.mouser.com/catalog/specsheets/Amphenol_11162023_DS-0390-PS1&amp;PS4-NO2-2000.pdf</t>
  </si>
  <si>
    <t>0 Lead-Time 6 Weeks</t>
  </si>
  <si>
    <t>https://www.mouser.com/ProductDetail/Amphenol-SGX-Sensortech/PS4-NO2-2000?qs=ST9lo4GX8V3mrjwN5zN5wQ%3D%3D&amp;utm_source=mouser-refine-download&amp;utm_medium=file&amp;utm_campaign=PS4-NO2-2000&amp;utm_content=Amphenol-SGX-Sensortech</t>
  </si>
  <si>
    <t>523-PS1COSMOKE10K</t>
  </si>
  <si>
    <t>PS1-CO-SMOKE-10K</t>
  </si>
  <si>
    <t>https://www.mouser.com/catalog/specsheets/Amphenol_11162023_DS-0505-PS1-CO-SMOKE-10k.pdf</t>
  </si>
  <si>
    <t>https://www.mouser.com/ProductDetail/Amphenol-SGX-Sensortech/PS1-CO-SMOKE-10K?qs=ST9lo4GX8V2PtGW8F%252BqbiQ%3D%3D&amp;utm_source=mouser-refine-download&amp;utm_medium=file&amp;utm_campaign=PS1-CO-SMOKE-10K&amp;utm_content=Amphenol-SGX-Sensortech</t>
  </si>
  <si>
    <t>+ 45 C</t>
  </si>
  <si>
    <t>- 10 C</t>
  </si>
  <si>
    <t>523-IR22EJ</t>
  </si>
  <si>
    <t>IR22EJ</t>
  </si>
  <si>
    <t>https://www.mouser.com/ProductDetail/Amphenol-SGX-Sensortech/IR22EJ?qs=Ey4jopcCj2qlZyv4o4kM%252Bg%3D%3D&amp;utm_source=mouser-refine-download&amp;utm_medium=file&amp;utm_campaign=IR22EJ&amp;utm_content=Amphenol-SGX-Sensortech</t>
  </si>
  <si>
    <t>523-PS1PH32000</t>
  </si>
  <si>
    <t>PS1-PH3-2000</t>
  </si>
  <si>
    <t>https://www.mouser.com/catalog/specsheets/Amphenol_11162023_DS-0393-PS1&amp;PS4-PH3-2000.pdf</t>
  </si>
  <si>
    <t>https://www.mouser.com/ProductDetail/Amphenol-SGX-Sensortech/PS1-PH3-2000?qs=ST9lo4GX8V17FgLTQOw4Kg%3D%3D&amp;utm_source=mouser-refine-download&amp;utm_medium=file&amp;utm_campaign=PS1-PH3-2000&amp;utm_content=Amphenol-SGX-Sensortech</t>
  </si>
  <si>
    <t>Phosphine (PH3)</t>
  </si>
  <si>
    <t>523-PS1ETO10</t>
  </si>
  <si>
    <t>PS1-ETO-10</t>
  </si>
  <si>
    <t>https://www.mouser.com/catalog/specsheets/Amphenol_11162023_DS-0391-PS1&amp;PS4-ETO-10.pdf</t>
  </si>
  <si>
    <t>https://www.mouser.com/ProductDetail/Amphenol-SGX-Sensortech/PS1-ETO-10?qs=ST9lo4GX8V0KW5L%2FmUrOgw%3D%3D&amp;utm_source=mouser-refine-download&amp;utm_medium=file&amp;utm_campaign=PS1-ETO-10&amp;utm_content=Amphenol-SGX-Sensortech</t>
  </si>
  <si>
    <t>Ethylene Oxide (C2H4O)</t>
  </si>
  <si>
    <t>523-PS1SO2100</t>
  </si>
  <si>
    <t>PS1-SO2-100</t>
  </si>
  <si>
    <t>https://www.mouser.com/catalog/specsheets/Amphenol_11162023_DS-0395-PS1&amp;PS4-SO2-100.pdf</t>
  </si>
  <si>
    <t>https://www.mouser.com/ProductDetail/Amphenol-SGX-Sensortech/PS1-SO2-100?qs=ST9lo4GX8V39h802WCKbBQ%3D%3D&amp;utm_source=mouser-refine-download&amp;utm_medium=file&amp;utm_campaign=PS1-SO2-100&amp;utm_content=Amphenol-SGX-Sensortech</t>
  </si>
  <si>
    <t>523-PS4CH4S100</t>
  </si>
  <si>
    <t>PS4-CH4S-100</t>
  </si>
  <si>
    <t>https://www.mouser.com/catalog/specsheets/Amphenol_11162023_DS-0356-PS1&amp;PS4-CH4S-100.pdf</t>
  </si>
  <si>
    <t>https://www.mouser.com/ProductDetail/Amphenol-SGX-Sensortech/PS4-CH4S-100?qs=ST9lo4GX8V27R3%252BpY2%2Fk5w%3D%3D&amp;utm_source=mouser-refine-download&amp;utm_medium=file&amp;utm_campaign=PS4-CH4S-100&amp;utm_content=Amphenol-SGX-Sensortech</t>
  </si>
  <si>
    <t>Methyl Mercaptan (CH4S)</t>
  </si>
  <si>
    <t>523-PS1NO22000</t>
  </si>
  <si>
    <t>PS1-NO2-2000</t>
  </si>
  <si>
    <t>https://www.mouser.com/ProductDetail/Amphenol-SGX-Sensortech/PS1-NO2-2000?qs=ST9lo4GX8V0qVxv7JnLLPQ%3D%3D&amp;utm_source=mouser-refine-download&amp;utm_medium=file&amp;utm_campaign=PS1-NO2-2000&amp;utm_content=Amphenol-SGX-Sensortech</t>
  </si>
  <si>
    <t>523-PS1ETO200</t>
  </si>
  <si>
    <t>PS1-ETO-200</t>
  </si>
  <si>
    <t>https://www.mouser.com/catalog/specsheets/Amphenol_11162023_DS-0371-PS1&amp;PS4-ETO-200.pdf</t>
  </si>
  <si>
    <t>https://www.mouser.com/ProductDetail/Amphenol-SGX-Sensortech/PS1-ETO-200?qs=ST9lo4GX8V1GmiJRkSyeRQ%3D%3D&amp;utm_source=mouser-refine-download&amp;utm_medium=file&amp;utm_campaign=PS1-ETO-200&amp;utm_content=Amphenol-SGX-Sensortech</t>
  </si>
  <si>
    <t>523-PS1CH4S100</t>
  </si>
  <si>
    <t>PS1-CH4S-100</t>
  </si>
  <si>
    <t>https://www.mouser.com/ProductDetail/Amphenol-SGX-Sensortech/PS1-CH4S-100?qs=ST9lo4GX8V02MboLhplc6w%3D%3D&amp;utm_source=mouser-refine-download&amp;utm_medium=file&amp;utm_campaign=PS1-CH4S-100&amp;utm_content=Amphenol-SGX-Sensortech</t>
  </si>
  <si>
    <t>523-PS4ETO10</t>
  </si>
  <si>
    <t>PS4-ETO-10</t>
  </si>
  <si>
    <t>https://www.mouser.com/ProductDetail/Amphenol-SGX-Sensortech/PS4-ETO-10?qs=ST9lo4GX8V27nrvjwsQfJA%3D%3D&amp;utm_source=mouser-refine-download&amp;utm_medium=file&amp;utm_campaign=PS4-ETO-10&amp;utm_content=Amphenol-SGX-Sensortech</t>
  </si>
  <si>
    <t>523-PS4NO22</t>
  </si>
  <si>
    <t>PS4-NO2-2</t>
  </si>
  <si>
    <t>https://www.mouser.com/ProductDetail/Amphenol-SGX-Sensortech/PS4-NO2-2?qs=ST9lo4GX8V37JeWH5XVdzQ%3D%3D&amp;utm_source=mouser-refine-download&amp;utm_medium=file&amp;utm_campaign=PS4-NO2-2&amp;utm_content=Amphenol-SGX-Sensortech</t>
  </si>
  <si>
    <t>523-PS1CO10</t>
  </si>
  <si>
    <t>PS1-CO-10</t>
  </si>
  <si>
    <t>https://www.mouser.com/catalog/specsheets/Amphenol_11162023_DS-0378-PS1&amp;PS4-CO-10.pdf</t>
  </si>
  <si>
    <t>https://www.mouser.com/ProductDetail/Amphenol-SGX-Sensortech/PS1-CO-10?qs=ST9lo4GX8V0jyFQ5yNyUXw%3D%3D&amp;utm_source=mouser-refine-download&amp;utm_medium=file&amp;utm_campaign=PS1-CO-10&amp;utm_content=Amphenol-SGX-Sensortech</t>
  </si>
  <si>
    <t>523-PS1SO25</t>
  </si>
  <si>
    <t>PS1-SO2-5</t>
  </si>
  <si>
    <t>https://www.mouser.com/catalog/specsheets/Amphenol_11162023_DS-0397-PS1-SO2-5.pdf</t>
  </si>
  <si>
    <t>https://www.mouser.com/ProductDetail/Amphenol-SGX-Sensortech/PS1-SO2-5?qs=ST9lo4GX8V1SczMB%252B%252BFRgQ%3D%3D&amp;utm_source=mouser-refine-download&amp;utm_medium=file&amp;utm_campaign=PS1-SO2-5&amp;utm_content=Amphenol-SGX-Sensortech</t>
  </si>
  <si>
    <t>523-PS4H2S10</t>
  </si>
  <si>
    <t>PS4-H2S-10</t>
  </si>
  <si>
    <t>https://www.mouser.com/ProductDetail/Amphenol-SGX-Sensortech/PS4-H2S-10?qs=ST9lo4GX8V2clM12bL97SA%3D%3D&amp;utm_source=mouser-refine-download&amp;utm_medium=file&amp;utm_campaign=PS4-H2S-10&amp;utm_content=Amphenol-SGX-Sensortech</t>
  </si>
  <si>
    <t>523-PS1-CO-100-MOD</t>
  </si>
  <si>
    <t>PS1-CO-100-MOD</t>
  </si>
  <si>
    <t>https://sgxsensortech.com/uploads/f_note/DS-0473-PS1-CO-100-MOD.pdf</t>
  </si>
  <si>
    <t>https://www.mouser.com/ProductDetail/Amphenol-SGX-Sensortech/PS1-CO-100-MOD?qs=vvQtp7zwQdMenBQ21XOq7A%3D%3D&amp;utm_source=mouser-refine-download&amp;utm_medium=file&amp;utm_campaign=PS1-CO-100-MOD&amp;utm_content=Amphenol-SGX-Sensortech</t>
  </si>
  <si>
    <t>523-PS1CH4S10</t>
  </si>
  <si>
    <t>PS1-CH4S-10</t>
  </si>
  <si>
    <t>https://www.mouser.com/catalog/specsheets/Amphenol_11162023_DS-0355-PS1&amp;PS4-CH4S-10.pdf</t>
  </si>
  <si>
    <t>https://www.mouser.com/ProductDetail/Amphenol-SGX-Sensortech/PS1-CH4S-10?qs=ST9lo4GX8V2f4ZjH9rgM5w%3D%3D&amp;utm_source=mouser-refine-download&amp;utm_medium=file&amp;utm_campaign=PS1-CH4S-10&amp;utm_content=Amphenol-SGX-Sensortech</t>
  </si>
  <si>
    <t>523-PS4ETO200</t>
  </si>
  <si>
    <t>PS4-ETO-200</t>
  </si>
  <si>
    <t>https://www.mouser.com/ProductDetail/Amphenol-SGX-Sensortech/PS4-ETO-200?qs=ST9lo4GX8V1L60M9Jldu7A%3D%3D&amp;utm_source=mouser-refine-download&amp;utm_medium=file&amp;utm_campaign=PS4-ETO-200&amp;utm_content=Amphenol-SGX-Sensortech</t>
  </si>
  <si>
    <t>523-PS4SO2100</t>
  </si>
  <si>
    <t>PS4-SO2-100</t>
  </si>
  <si>
    <t>https://www.mouser.com/ProductDetail/Amphenol-SGX-Sensortech/PS4-SO2-100?qs=ST9lo4GX8V3KTFUNz7SgFg%3D%3D&amp;utm_source=mouser-refine-download&amp;utm_medium=file&amp;utm_campaign=PS4-SO2-100&amp;utm_content=Amphenol-SGX-Sensortech</t>
  </si>
  <si>
    <t>523-PS4CH4S10</t>
  </si>
  <si>
    <t>PS4-CH4S-10</t>
  </si>
  <si>
    <t>https://www.mouser.com/ProductDetail/Amphenol-SGX-Sensortech/PS4-CH4S-10?qs=ST9lo4GX8V2D98mt2oPc9w%3D%3D&amp;utm_source=mouser-refine-download&amp;utm_medium=file&amp;utm_campaign=PS4-CH4S-10&amp;utm_content=Amphenol-SGX-Sensortech</t>
  </si>
  <si>
    <t>523-PS1SO21000</t>
  </si>
  <si>
    <t>PS1-SO2-1000</t>
  </si>
  <si>
    <t>https://www.mouser.com/catalog/specsheets/Amphenol_11162023_ds-0354-ps1ps4-so2-1000.pdf</t>
  </si>
  <si>
    <t>https://www.mouser.com/ProductDetail/Amphenol-SGX-Sensortech/PS1-SO2-1000?qs=ST9lo4GX8V1oykdmUpMs1A%3D%3D&amp;utm_source=mouser-refine-download&amp;utm_medium=file&amp;utm_campaign=PS1-SO2-1000&amp;utm_content=Amphenol-SGX-Sensortech</t>
  </si>
  <si>
    <t>523-PS1ETO1000</t>
  </si>
  <si>
    <t>PS1-ETO-1000</t>
  </si>
  <si>
    <t>https://www.mouser.com/catalog/specsheets/Amphenol_11162023_DS-0372-PS1&amp;PS4-ETO-1000.pdf</t>
  </si>
  <si>
    <t>https://www.mouser.com/ProductDetail/Amphenol-SGX-Sensortech/PS1-ETO-1000?qs=ST9lo4GX8V3ZwyAoROyA6w%3D%3D&amp;utm_source=mouser-refine-download&amp;utm_medium=file&amp;utm_campaign=PS1-ETO-1000&amp;utm_content=Amphenol-SGX-Sensortech</t>
  </si>
  <si>
    <t>523-PS4ETO1000</t>
  </si>
  <si>
    <t>PS4-ETO-1000</t>
  </si>
  <si>
    <t>https://www.mouser.com/ProductDetail/Amphenol-SGX-Sensortech/PS4-ETO-1000?qs=ST9lo4GX8V0%252BeQ5AsCXHeA%3D%3D&amp;utm_source=mouser-refine-download&amp;utm_medium=file&amp;utm_campaign=PS4-ETO-1000&amp;utm_content=Amphenol-SGX-Sensortech</t>
  </si>
  <si>
    <t>523-SGXNH3500</t>
  </si>
  <si>
    <t>https://www.mouser.com/catalog/specsheets/Amphenol_11162023_ds-0357-sgx-nh3-500.pdf</t>
  </si>
  <si>
    <t>https://www.mouser.com/ProductDetail/Amphenol-SGX-Sensortech/SGX-NH3-500?qs=ST9lo4GX8V0%252BHkqFUalg%252Bg%3D%3D&amp;utm_source=mouser-refine-download&amp;utm_medium=file&amp;utm_campaign=SGX-NH3-500&amp;utm_content=Amphenol-SGX-Sensortech</t>
  </si>
  <si>
    <t>523-SGXCL25</t>
  </si>
  <si>
    <t>SGX-CL2-5</t>
  </si>
  <si>
    <t>https://www.mouser.com/catalog/specsheets/Amphenol_11162023_DS-0373-SGX-BR2-5.pdf</t>
  </si>
  <si>
    <t>https://www.mouser.com/ProductDetail/Amphenol-SGX-Sensortech/SGX-CL2-5?qs=ST9lo4GX8V3otLTqsURBmw%3D%3D&amp;utm_source=mouser-refine-download&amp;utm_medium=file&amp;utm_campaign=SGX-CL2-5&amp;utm_content=Amphenol-SGX-Sensortech</t>
  </si>
  <si>
    <t>523-SGXNH3100</t>
  </si>
  <si>
    <t>SGX-NH3-100</t>
  </si>
  <si>
    <t>https://www.mouser.com/catalog/specsheets/Amphenol_11162023_DS-0329-SGX-4NH3-100-datasheet.pdf</t>
  </si>
  <si>
    <t>https://www.mouser.com/ProductDetail/Amphenol-SGX-Sensortech/SGX-NH3-100?qs=ST9lo4GX8V2qjL7bckVx%2FQ%3D%3D&amp;utm_source=mouser-refine-download&amp;utm_medium=file&amp;utm_campaign=SGX-NH3-100&amp;utm_content=Amphenol-SGX-Sensortech</t>
  </si>
  <si>
    <t>523-PS4CL250</t>
  </si>
  <si>
    <t>PS4-CL2-50</t>
  </si>
  <si>
    <t>https://www.mouser.com/catalog/specsheets/Amphenol_11162023_DS-0366-PS1&amp;PS4-CL2-50.pdf</t>
  </si>
  <si>
    <t>https://www.mouser.com/ProductDetail/Amphenol-SGX-Sensortech/PS4-CL2-50?qs=ST9lo4GX8V1gA3kq2BKHKA%3D%3D&amp;utm_source=mouser-refine-download&amp;utm_medium=file&amp;utm_campaign=PS4-CL2-50&amp;utm_content=Amphenol-SGX-Sensortech</t>
  </si>
  <si>
    <t>523-PS1HCHO100</t>
  </si>
  <si>
    <t>PS1-HCHO-100</t>
  </si>
  <si>
    <t>https://www.mouser.com/ProductDetail/Amphenol-SGX-Sensortech/PS1-HCHO-100?qs=ST9lo4GX8V01qexcs6uoOA%3D%3D&amp;utm_source=mouser-refine-download&amp;utm_medium=file&amp;utm_campaign=PS1-HCHO-100&amp;utm_content=Amphenol-SGX-Sensortech</t>
  </si>
  <si>
    <t>523-PS1SMELL10</t>
  </si>
  <si>
    <t>PS1-SMELL-10</t>
  </si>
  <si>
    <t>https://www.mouser.com/ProductDetail/Amphenol-SGX-Sensortech/PS1-SMELL-10?qs=ST9lo4GX8V0H4IYdeKdaVA%3D%3D&amp;utm_source=mouser-refine-download&amp;utm_medium=file&amp;utm_campaign=PS1-SMELL-10&amp;utm_content=Amphenol-SGX-Sensortech</t>
  </si>
  <si>
    <t>523-PS1CL250</t>
  </si>
  <si>
    <t>PS1-CL2-50</t>
  </si>
  <si>
    <t>https://www.mouser.com/ProductDetail/Amphenol-SGX-Sensortech/PS1-CL2-50?qs=ST9lo4GX8V30yFOn2RMF6Q%3D%3D&amp;utm_source=mouser-refine-download&amp;utm_medium=file&amp;utm_campaign=PS1-CL2-50&amp;utm_content=Amphenol-SGX-Sensortech</t>
  </si>
  <si>
    <t>523-PS4PH32000</t>
  </si>
  <si>
    <t>PS4-PH3-2000</t>
  </si>
  <si>
    <t>https://www.mouser.com/ProductDetail/Amphenol-SGX-Sensortech/PS4-PH3-2000?qs=ST9lo4GX8V0ISOw8cwkP8g%3D%3D&amp;utm_source=mouser-refine-download&amp;utm_medium=file&amp;utm_campaign=PS4-PH3-2000&amp;utm_content=Amphenol-SGX-Sensortech</t>
  </si>
  <si>
    <t>523-PS1SMOKE100</t>
  </si>
  <si>
    <t>PS1-SMOKE-100</t>
  </si>
  <si>
    <t>https://www.mouser.com/ProductDetail/Amphenol-SGX-Sensortech/PS1-SMOKE-100?qs=ST9lo4GX8V2fbZ1XVa2ZRw%3D%3D&amp;utm_source=mouser-refine-download&amp;utm_medium=file&amp;utm_campaign=PS1-SMOKE-100&amp;utm_content=Amphenol-SGX-Sensortech</t>
  </si>
  <si>
    <t>523-PS1-SO2-5-MOD</t>
  </si>
  <si>
    <t>PS1-SO2-5-MOD</t>
  </si>
  <si>
    <t>https://www.mouser.com/catalog/specsheets/Amphenol_5262023_DS_0445_PS1_PS4_SO2_5_MOD.pdf</t>
  </si>
  <si>
    <t>0 Lead-Time 10 Weeks</t>
  </si>
  <si>
    <t>https://www.mouser.com/ProductDetail/Amphenol-SGX-Sensortech/PS1-SO2-5-MOD?qs=vvQtp7zwQdO6WpbTJ9hC6Q%3D%3D&amp;utm_source=mouser-refine-download&amp;utm_medium=file&amp;utm_campaign=PS1-SO2-5-MOD&amp;utm_content=Amphenol-SGX-Sensortech</t>
  </si>
  <si>
    <t>523-PS1-H2S-2-MOD</t>
  </si>
  <si>
    <t>PS1-H2S-2-MOD</t>
  </si>
  <si>
    <t>https://sgxsensortech.com/uploads/f_note/DS-0467-PS1-H2S-2-MOD.pdf</t>
  </si>
  <si>
    <t>https://www.mouser.com/ProductDetail/Amphenol-SGX-Sensortech/PS1-H2S-2-MOD?qs=vvQtp7zwQdPd8Im7CC3myQ%3D%3D&amp;utm_source=mouser-refine-download&amp;utm_medium=file&amp;utm_campaign=PS1-H2S-2-MOD&amp;utm_content=Amphenol-SGX-Sensortech</t>
  </si>
  <si>
    <t>523-PS1-SO2-100-MOD</t>
  </si>
  <si>
    <t>PS1-SO2-100-MOD</t>
  </si>
  <si>
    <t>https://www.mouser.com/catalog/specsheets/Amphenol_DS-0447-PS1&amp;PS4-SO2-100-MOD.pdf</t>
  </si>
  <si>
    <t>https://www.mouser.com/ProductDetail/Amphenol-SGX-Sensortech/PS1-SO2-100-MOD?qs=vvQtp7zwQdOm8ruKPpMNpw%3D%3D&amp;utm_source=mouser-refine-download&amp;utm_medium=file&amp;utm_campaign=PS1-SO2-100-MOD&amp;utm_content=Amphenol-SGX-Sensortech</t>
  </si>
  <si>
    <t>523-PS4-H2S-5000</t>
  </si>
  <si>
    <t>PS4-H2S-5000</t>
  </si>
  <si>
    <t>https://www.mouser.com/catalog/specsheets/Amphenol_ds-0362-ps1ps4-h2s-5000.pdf</t>
  </si>
  <si>
    <t>https://www.mouser.com/ProductDetail/Amphenol-SGX-Sensortech/PS4-H2S-5000?qs=vvQtp7zwQdMZZRZRVaAA7A%3D%3D&amp;utm_source=mouser-refine-download&amp;utm_medium=file&amp;utm_campaign=PS4-H2S-5000&amp;utm_content=Amphenol-SGX-Sensortech</t>
  </si>
  <si>
    <t>523-SGX-HCL-30-MOD</t>
  </si>
  <si>
    <t>SGX-HCL-30-MOD</t>
  </si>
  <si>
    <t>https://www.mouser.com/ProductDetail/Amphenol-SGX-Sensortech/SGX-HCL-30-MOD?qs=vvQtp7zwQdO5r6J4vcNMgg%3D%3D&amp;utm_source=mouser-refine-download&amp;utm_medium=file&amp;utm_campaign=SGX-HCL-30-MOD&amp;utm_content=Amphenol-SGX-Sensortech</t>
  </si>
  <si>
    <t>523-PS1-CO-10PROCMOD</t>
  </si>
  <si>
    <t>PS1-CO-10PROC-MOD</t>
  </si>
  <si>
    <t>https://www.mouser.com/ProductDetail/Amphenol-SGX-Sensortech/PS1-CO-10PROC-MOD?qs=mELouGlnn3e7O5UwCpNnMA%3D%3D&amp;utm_source=mouser-refine-download&amp;utm_medium=file&amp;utm_campaign=PS1-CO-10PROC-MOD&amp;utm_content=Amphenol-SGX-Sensortech</t>
  </si>
  <si>
    <t>523-SGX-CLO2-5-MOD</t>
  </si>
  <si>
    <t>SGX-CLO2-5-MOD</t>
  </si>
  <si>
    <t>https://www.mouser.com/ProductDetail/Amphenol-SGX-Sensortech/SGX-CLO2-5-MOD?qs=vvQtp7zwQdPGSB0jzphPbA%3D%3D&amp;utm_source=mouser-refine-download&amp;utm_medium=file&amp;utm_campaign=SGX-CLO2-5-MOD&amp;utm_content=Amphenol-SGX-Sensortech</t>
  </si>
  <si>
    <t>Chlorine Dioxide (ClO2)</t>
  </si>
  <si>
    <t>523-IR12EJ</t>
  </si>
  <si>
    <t>IR12EJ</t>
  </si>
  <si>
    <t>https://www.mouser.com/ProductDetail/Amphenol-SGX-Sensortech/IR12EJ?qs=Ey4jopcCj2rk4UtYaH82cA%3D%3D&amp;utm_source=mouser-refine-download&amp;utm_medium=file&amp;utm_campaign=IR12EJ&amp;utm_content=Amphenol-SGX-Sensortech</t>
  </si>
  <si>
    <t>523-IR23BD</t>
  </si>
  <si>
    <t>IR23BD</t>
  </si>
  <si>
    <t>https://www.mouser.com/ProductDetail/Amphenol-SGX-Sensortech/IR23BD?qs=Ey4jopcCj2qLRRieY4iiyw%3D%3D&amp;utm_source=mouser-refine-download&amp;utm_medium=file&amp;utm_campaign=IR23BD&amp;utm_content=Amphenol-SGX-Sensortech</t>
  </si>
  <si>
    <t>523-PS1-HCHO-5-MOD</t>
  </si>
  <si>
    <t>PS1-HCHO-5-MOD</t>
  </si>
  <si>
    <t>https://sgxsensortech.com/uploads/f_note/DS-0468-PS1-HCHO-5-MOD.pdf</t>
  </si>
  <si>
    <t>https://www.mouser.com/ProductDetail/Amphenol-SGX-Sensortech/PS1-HCHO-5-MOD?qs=vvQtp7zwQdPvIvxIWYMIRA%3D%3D&amp;utm_source=mouser-refine-download&amp;utm_medium=file&amp;utm_campaign=PS1-HCHO-5-MOD&amp;utm_content=Amphenol-SGX-Sensortech</t>
  </si>
  <si>
    <t>523-SGX-4CO-A</t>
  </si>
  <si>
    <t>SGX-4CO-A</t>
  </si>
  <si>
    <t>https://www.mouser.com/catalog/specsheets/Amphenol_DS_0333_SGX_4CO_A_datasheet_v1.pdf</t>
  </si>
  <si>
    <t>https://www.mouser.com/ProductDetail/Amphenol-SGX-Sensortech/SGX-4CO-A?qs=mELouGlnn3clX6Ow3o%252BYbg%3D%3D&amp;utm_source=mouser-refine-download&amp;utm_medium=file&amp;utm_campaign=SGX-4CO-A&amp;utm_content=Amphenol-SGX-Sensortech</t>
  </si>
  <si>
    <t>523-PS1-CO-10000</t>
  </si>
  <si>
    <t>PS1-CO-10000</t>
  </si>
  <si>
    <t>https://www.mouser.com/catalog/specsheets/Amphenol_DS-0369-PS1&amp;PS4-CO-10000.pdf</t>
  </si>
  <si>
    <t>https://www.mouser.com/ProductDetail/Amphenol-SGX-Sensortech/PS1-CO-10000?qs=vvQtp7zwQdOm0vcVjWD5sw%3D%3D&amp;utm_source=mouser-refine-download&amp;utm_medium=file&amp;utm_campaign=PS1-CO-10000&amp;utm_content=Amphenol-SGX-Sensortech</t>
  </si>
  <si>
    <t>523-PS1-NO2-1000</t>
  </si>
  <si>
    <t>PS1-NO2-1000</t>
  </si>
  <si>
    <t>https://www.mouser.com/catalog/specsheets/Amphenol_ds-0389-ps1ps4-no2-1000.pdf</t>
  </si>
  <si>
    <t>https://www.mouser.com/ProductDetail/Amphenol-SGX-Sensortech/PS1-NO2-1000?qs=vvQtp7zwQdPc%2Fcup%2F5EZgA%3D%3D&amp;utm_source=mouser-refine-download&amp;utm_medium=file&amp;utm_campaign=PS1-NO2-1000&amp;utm_content=Amphenol-SGX-Sensortech</t>
  </si>
  <si>
    <t>523-PS1-SMELL-5-MOD</t>
  </si>
  <si>
    <t>PS1-SMELL-5-MOD</t>
  </si>
  <si>
    <t>https://sgxsensortech.com/uploads/f_note/DS-0495-PS1-SMELL-5-MOD.pdf</t>
  </si>
  <si>
    <t>https://www.mouser.com/ProductDetail/Amphenol-SGX-Sensortech/PS1-SMELL-5-MOD?qs=vvQtp7zwQdPBQlIjO6QYEg%3D%3D&amp;utm_source=mouser-refine-download&amp;utm_medium=file&amp;utm_campaign=PS1-SMELL-5-MOD&amp;utm_content=Amphenol-SGX-Sensortech</t>
  </si>
  <si>
    <t>523-PS4-CO-10000</t>
  </si>
  <si>
    <t>PS4-CO-10000</t>
  </si>
  <si>
    <t>https://www.mouser.com/ProductDetail/Amphenol-SGX-Sensortech/PS4-CO-10000?qs=vvQtp7zwQdNv4IYPhrXVnw%3D%3D&amp;utm_source=mouser-refine-download&amp;utm_medium=file&amp;utm_campaign=PS4-CO-10000&amp;utm_content=Amphenol-SGX-Sensortech</t>
  </si>
  <si>
    <t>523-PS4-SO2-1000</t>
  </si>
  <si>
    <t>PS4-SO2-1000</t>
  </si>
  <si>
    <t>https://www.mouser.com/catalog/specsheets/Amphenol_ds-0354-ps1ps4-so2-1000.pdf</t>
  </si>
  <si>
    <t>https://www.mouser.com/ProductDetail/Amphenol-SGX-Sensortech/PS4-SO2-1000?qs=vvQtp7zwQdMiaNpG2qnxhg%3D%3D&amp;utm_source=mouser-refine-download&amp;utm_medium=file&amp;utm_campaign=PS4-SO2-1000&amp;utm_content=Amphenol-SGX-Sensortech</t>
  </si>
  <si>
    <t>523-PS1-SMOKE-100MOD</t>
  </si>
  <si>
    <t>PS1-SMOKE-100-MOD</t>
  </si>
  <si>
    <t>https://sgxsensortech.com/uploads/f_note/DS-0498-PS1-SMOKE-100-MOD.pdf</t>
  </si>
  <si>
    <t>https://www.mouser.com/ProductDetail/Amphenol-SGX-Sensortech/PS1-SMOKE-100-MOD?qs=vvQtp7zwQdMGRScpuniv9Q%3D%3D&amp;utm_source=mouser-refine-download&amp;utm_medium=file&amp;utm_campaign=PS1-SMOKE-100-MOD&amp;utm_content=Amphenol-SGX-Sensortech</t>
  </si>
  <si>
    <t>523-PS1-NO2-100-MOD</t>
  </si>
  <si>
    <t>PS1-NO2-100-MOD</t>
  </si>
  <si>
    <t>https://sgxsensortech.com/uploads/f_note/DS-0511-PS1-NO2-100-MOD.pdf</t>
  </si>
  <si>
    <t>https://www.mouser.com/ProductDetail/Amphenol-SGX-Sensortech/PS1-NO2-100-MOD?qs=vvQtp7zwQdNBvl2gdHblnw%3D%3D&amp;utm_source=mouser-refine-download&amp;utm_medium=file&amp;utm_campaign=PS1-NO2-100-MOD&amp;utm_content=Amphenol-SGX-Sensortech</t>
  </si>
  <si>
    <t>523-PS1-SO2-50-MOD</t>
  </si>
  <si>
    <t>PS1-SO2-50-MOD</t>
  </si>
  <si>
    <t>https://www.mouser.com/catalog/specsheets/Amphenol_5262023_DS_0446_PS1_PS4_SO2_50_MOD.pdf</t>
  </si>
  <si>
    <t>https://www.mouser.com/ProductDetail/Amphenol-SGX-Sensortech/PS1-SO2-50-MOD?qs=vvQtp7zwQdO4SNtNMrJR2A%3D%3D&amp;utm_source=mouser-refine-download&amp;utm_medium=file&amp;utm_campaign=PS1-SO2-50-MOD&amp;utm_content=Amphenol-SGX-Sensortech</t>
  </si>
  <si>
    <t>523-EC4-1-CLO2</t>
  </si>
  <si>
    <t>EC4-1-CLO2</t>
  </si>
  <si>
    <t>https://sgxsensortech.com/uploads/f_note/DS-0244-EC4-1-CLO2.pdf</t>
  </si>
  <si>
    <t>https://www.mouser.com/ProductDetail/Amphenol-SGX-Sensortech/EC4-1-CLO2?qs=0lSvoLzn4L8yKQLfMSJknA%3D%3D&amp;utm_source=mouser-refine-download&amp;utm_medium=file&amp;utm_campaign=EC4-1-CLO2&amp;utm_content=Amphenol-SGX-Sensortech</t>
  </si>
  <si>
    <t>523-PS1-CO-500-MOD</t>
  </si>
  <si>
    <t>PS1-CO-500-MOD</t>
  </si>
  <si>
    <t>https://www.mouser.com/ProductDetail/Amphenol-SGX-Sensortech/PS1-CO-500-MOD?qs=vvQtp7zwQdOpYXZ%252BV%252BrzfQ%3D%3D&amp;utm_source=mouser-refine-download&amp;utm_medium=file&amp;utm_campaign=PS1-CO-500-MOD&amp;utm_content=Amphenol-SGX-Sensortech</t>
  </si>
  <si>
    <t>523-PS1-HCN-50</t>
  </si>
  <si>
    <t>PS1-HCN-50</t>
  </si>
  <si>
    <t>https://www.mouser.com/catalog/specsheets/Amphenol_ds-0384-ps1ps4-hcn-50.pdf</t>
  </si>
  <si>
    <t>https://www.mouser.com/ProductDetail/Amphenol-SGX-Sensortech/PS1-HCN-50?qs=vvQtp7zwQdNJzzxKJ5e1TQ%3D%3D&amp;utm_source=mouser-refine-download&amp;utm_medium=file&amp;utm_campaign=PS1-HCN-50&amp;utm_content=Amphenol-SGX-Sensortech</t>
  </si>
  <si>
    <t>523-PS4-HCN-5</t>
  </si>
  <si>
    <t>PS4-HCN-5</t>
  </si>
  <si>
    <t>https://www.mouser.com/catalog/specsheets/Amphenol_ds-0383-ps1ps4-hcn-5.pdf</t>
  </si>
  <si>
    <t>https://www.mouser.com/ProductDetail/Amphenol-SGX-Sensortech/PS4-HCN-5?qs=vvQtp7zwQdMLxLD5KpDtCQ%3D%3D&amp;utm_source=mouser-refine-download&amp;utm_medium=file&amp;utm_campaign=PS4-HCN-5&amp;utm_content=Amphenol-SGX-Sensortech</t>
  </si>
  <si>
    <t>523-PS1-HCN-5</t>
  </si>
  <si>
    <t>PS1-HCN-5</t>
  </si>
  <si>
    <t>https://www.mouser.com/ProductDetail/Amphenol-SGX-Sensortech/PS1-HCN-5?qs=vvQtp7zwQdNxsLTl%252B6ZTww%3D%3D&amp;utm_source=mouser-refine-download&amp;utm_medium=file&amp;utm_campaign=PS1-HCN-5&amp;utm_content=Amphenol-SGX-Sensortech</t>
  </si>
  <si>
    <t>523-IR32BC</t>
  </si>
  <si>
    <t>IR32BC</t>
  </si>
  <si>
    <t>https://4donline.ihs.com/images/VipMasterIC/IC/AMPH/AMPH-S-A0010549483/AMPH-S-A0010612581-1.pdf?hkey=CECEF36DEECDED6468708AAF2E19C0C6</t>
  </si>
  <si>
    <t>https://www.mouser.com/ProductDetail/Amphenol-SGX-Sensortech/IR32BC?qs=Ey4jopcCj2oNc99%2FvuuEmw%3D%3D&amp;utm_source=mouser-refine-download&amp;utm_medium=file&amp;utm_campaign=IR32BC&amp;utm_content=Amphenol-SGX-Sensortech</t>
  </si>
  <si>
    <t>523-IR21EM</t>
  </si>
  <si>
    <t>IR21EM</t>
  </si>
  <si>
    <t>https://www.mouser.com/ProductDetail/Amphenol-SGX-Sensortech/IR21EM?qs=Ey4jopcCj2rcLG0%2F5wLToA%3D%3D&amp;utm_source=mouser-refine-download&amp;utm_medium=file&amp;utm_campaign=IR21EM&amp;utm_content=Amphenol-SGX-Sensortech</t>
  </si>
  <si>
    <t>523-IR21GJ</t>
  </si>
  <si>
    <t>IR21GJ</t>
  </si>
  <si>
    <t>https://www.mouser.com/ProductDetail/Amphenol-SGX-Sensortech/IR21GJ?qs=Ey4jopcCj2rN3ZNp6xei9w%3D%3D&amp;utm_source=mouser-refine-download&amp;utm_medium=file&amp;utm_campaign=IR21GJ&amp;utm_content=Amphenol-SGX-Sensortech</t>
  </si>
  <si>
    <t>523-IR21GM</t>
  </si>
  <si>
    <t>IR21GM</t>
  </si>
  <si>
    <t>https://www.mouser.com/ProductDetail/Amphenol-SGX-Sensortech/IR21GM?qs=Ey4jopcCj2ptlOa88VKhTg%3D%3D&amp;utm_source=mouser-refine-download&amp;utm_medium=file&amp;utm_campaign=IR21GM&amp;utm_content=Amphenol-SGX-Sensortech</t>
  </si>
  <si>
    <t>523-SGX-7O3-20</t>
  </si>
  <si>
    <t>SGX-7O3-20</t>
  </si>
  <si>
    <t>https://www.mouser.com/ProductDetail/Amphenol-SGX-Sensortech/SGX-7O3-20?qs=Jm2GQyTW%2Fbh7pf%2FFMuHZfA%3D%3D&amp;utm_source=mouser-refine-download&amp;utm_medium=file&amp;utm_campaign=SGX-7O3-20&amp;utm_content=Amphenol-SGX-Sensortech</t>
  </si>
  <si>
    <t>523-SGX-CL2-50-MOD</t>
  </si>
  <si>
    <t>SGX-CL2-50-MOD</t>
  </si>
  <si>
    <t>https://www.mouser.com/ProductDetail/Amphenol-SGX-Sensortech/SGX-CL2-50-MOD?qs=vvQtp7zwQdPjEneYLdSjaQ%3D%3D&amp;utm_source=mouser-refine-download&amp;utm_medium=file&amp;utm_campaign=SGX-CL2-50-MOD&amp;utm_content=Amphenol-SGX-Sensortech</t>
  </si>
  <si>
    <t>523-SGX-NH3-1000-MOD</t>
  </si>
  <si>
    <t>SGX-NH3-1000-MOD</t>
  </si>
  <si>
    <t>https://www.mouser.com/ProductDetail/Amphenol-SGX-Sensortech/SGX-NH3-1000-MOD?qs=vvQtp7zwQdP%252BlB2AswWXGQ%3D%3D&amp;utm_source=mouser-refine-download&amp;utm_medium=file&amp;utm_campaign=SGX-NH3-1000-MOD&amp;utm_content=Amphenol-SGX-Sensortech</t>
  </si>
  <si>
    <t>523-SGX-F2-5-MOD</t>
  </si>
  <si>
    <t>SGX-F2-5-MOD</t>
  </si>
  <si>
    <t>https://www.mouser.com/ProductDetail/Amphenol-SGX-Sensortech/SGX-F2-5-MOD?qs=vvQtp7zwQdOjKZ%2FB4E5K9Q%3D%3D&amp;utm_source=mouser-refine-download&amp;utm_medium=file&amp;utm_campaign=SGX-F2-5-MOD&amp;utm_content=Amphenol-SGX-Sensortech</t>
  </si>
  <si>
    <t>523-SGX-CL2-5-MOD</t>
  </si>
  <si>
    <t>SGX-CL2-5-MOD</t>
  </si>
  <si>
    <t>https://www.mouser.com/ProductDetail/Amphenol-SGX-Sensortech/SGX-CL2-5-MOD?qs=vvQtp7zwQdNchZCZVjiABQ%3D%3D&amp;utm_source=mouser-refine-download&amp;utm_medium=file&amp;utm_campaign=SGX-CL2-5-MOD&amp;utm_content=Amphenol-SGX-Sensortech</t>
  </si>
  <si>
    <t>523-PS1-CO-2PROC-MOD</t>
  </si>
  <si>
    <t>PS1-CO-2PROC-MOD</t>
  </si>
  <si>
    <t>https://www.mouser.com/ProductDetail/Amphenol-SGX-Sensortech/PS1-CO-2PROC-MOD?qs=mELouGlnn3cESidi8p3EnA%3D%3D&amp;utm_source=mouser-refine-download&amp;utm_medium=file&amp;utm_campaign=PS1-CO-2PROC-MOD&amp;utm_content=Amphenol-SGX-Sensortech</t>
  </si>
  <si>
    <t>523-PS4-VOC-10000</t>
  </si>
  <si>
    <t>PS4-VOC-10000</t>
  </si>
  <si>
    <t>https://www.mouser.com/catalog/specsheets/Amphenol_ds-0402-ps1ps4-voc-10000.pdf</t>
  </si>
  <si>
    <t>https://www.mouser.com/ProductDetail/Amphenol-SGX-Sensortech/PS4-VOC-10000?qs=vvQtp7zwQdM8v9IGbim8UQ%3D%3D&amp;utm_source=mouser-refine-download&amp;utm_medium=file&amp;utm_campaign=PS4-VOC-10000&amp;utm_content=Amphenol-SGX-Sensortech</t>
  </si>
  <si>
    <t>523-PS1-VOC-10000</t>
  </si>
  <si>
    <t>PS1-VOC-10000</t>
  </si>
  <si>
    <t>https://www.mouser.com/ProductDetail/Amphenol-SGX-Sensortech/PS1-VOC-10000?qs=vvQtp7zwQdOWYBoLdSrl3g%3D%3D&amp;utm_source=mouser-refine-download&amp;utm_medium=file&amp;utm_campaign=PS1-VOC-10000&amp;utm_content=Amphenol-SGX-Sensortech</t>
  </si>
  <si>
    <t>523-PS1-PH3-20</t>
  </si>
  <si>
    <t>PS1-PH3-20</t>
  </si>
  <si>
    <t>https://sgx.cdistore.com/datasheets/sgx/ds-0392-ps1-ps4-ph3-20.pdf</t>
  </si>
  <si>
    <t>https://www.mouser.com/ProductDetail/Amphenol-SGX-Sensortech/PS1-PH3-20?qs=Jm2GQyTW%2FbhRg4qrL2X8Ug%3D%3D&amp;utm_source=mouser-refine-download&amp;utm_medium=file&amp;utm_campaign=PS1-PH3-20&amp;utm_content=Amphenol-SGX-Sensortech</t>
  </si>
  <si>
    <t>523-PS1-NH3-100</t>
  </si>
  <si>
    <t>PS1-NH3-100</t>
  </si>
  <si>
    <t>https://www.mouser.com/ProductDetail/Amphenol-SGX-Sensortech/PS1-NH3-100?qs=Jm2GQyTW%2FbipLZV3aKlkcg%3D%3D&amp;utm_source=mouser-refine-download&amp;utm_medium=file&amp;utm_campaign=PS1-NH3-100&amp;utm_content=Amphenol-SGX-Sensortech</t>
  </si>
  <si>
    <t>523-PS4-PH3-20</t>
  </si>
  <si>
    <t>PS4-PH3-20</t>
  </si>
  <si>
    <t>https://www.mouser.com/ProductDetail/Amphenol-SGX-Sensortech/PS4-PH3-20?qs=Jm2GQyTW%2FbjK3Pr3JXSbdA%3D%3D&amp;utm_source=mouser-refine-download&amp;utm_medium=file&amp;utm_campaign=PS4-PH3-20&amp;utm_content=Amphenol-SGX-Sensortech</t>
  </si>
  <si>
    <t>523-PS1-CL2-5</t>
  </si>
  <si>
    <t>PS1-CL2-5</t>
  </si>
  <si>
    <t>https://www.mouser.com/ProductDetail/Amphenol-SGX-Sensortech/PS1-CL2-5?qs=vvQtp7zwQdP8eIUOCrNm9A%3D%3D&amp;utm_source=mouser-refine-download&amp;utm_medium=file&amp;utm_campaign=PS1-CL2-5&amp;utm_content=Amphenol-SGX-Sensortech</t>
  </si>
  <si>
    <t>523-PS1-ASH3-1</t>
  </si>
  <si>
    <t>PS1-AsH3-1</t>
  </si>
  <si>
    <t>https://sgx.cdistore.com/datasheets/sgx/ds-0364-ps1-ps4-ash3-1.pdf</t>
  </si>
  <si>
    <t>https://www.mouser.com/ProductDetail/Amphenol-SGX-Sensortech/PS1-AsH3-1?qs=Jm2GQyTW%2Fbg9t61FOB5Q6A%3D%3D&amp;utm_source=mouser-refine-download&amp;utm_medium=file&amp;utm_campaign=PS1-AsH3-1&amp;utm_content=Amphenol-SGX-Sensortech</t>
  </si>
  <si>
    <t>523-PS1-VOC-2000</t>
  </si>
  <si>
    <t>PS1-VOC-2000</t>
  </si>
  <si>
    <t>https://www.mouser.com/catalog/specsheets/Amphenol_ds-0401-ps1ps4-voc-2000.pdf</t>
  </si>
  <si>
    <t>https://www.mouser.com/ProductDetail/Amphenol-SGX-Sensortech/PS1-VOC-2000?qs=vvQtp7zwQdPTGL3Y6ansCA%3D%3D&amp;utm_source=mouser-refine-download&amp;utm_medium=file&amp;utm_campaign=PS1-VOC-2000&amp;utm_content=Amphenol-SGX-Sensortech</t>
  </si>
  <si>
    <t>523-PS4-ASH3-1</t>
  </si>
  <si>
    <t>PS4-AsH3-1</t>
  </si>
  <si>
    <t>https://www.mouser.com/ProductDetail/Amphenol-SGX-Sensortech/PS4-AsH3-1?qs=Jm2GQyTW%2FbhLdDKjhrUdJA%3D%3D&amp;utm_source=mouser-refine-download&amp;utm_medium=file&amp;utm_campaign=PS4-AsH3-1&amp;utm_content=Amphenol-SGX-Sensortech</t>
  </si>
  <si>
    <t>523-PS4-VOC-2000</t>
  </si>
  <si>
    <t>PS4-VOC-2000</t>
  </si>
  <si>
    <t>https://www.mouser.com/ProductDetail/Amphenol-SGX-Sensortech/PS4-VOC-2000?qs=vvQtp7zwQdMs%252BwYgQ%2F3pCg%3D%3D&amp;utm_source=mouser-refine-download&amp;utm_medium=file&amp;utm_campaign=PS4-VOC-2000&amp;utm_content=Amphenol-SGX-Sensortech</t>
  </si>
  <si>
    <t>523-SGX-5CO-10K</t>
  </si>
  <si>
    <t>SGX-5CO-10K</t>
  </si>
  <si>
    <t>https://www.mouser.com/ProductDetail/Amphenol-SGX-Sensortech/SGX-5CO-10K?qs=mELouGlnn3d60ULnIN5MAg%3D%3D&amp;utm_source=mouser-refine-download&amp;utm_medium=file&amp;utm_campaign=SGX-5CO-10K&amp;utm_content=Amphenol-SGX-Sensortech</t>
  </si>
  <si>
    <t>523-PS1-VOC-2000-MOD</t>
  </si>
  <si>
    <t>PS1-VOC-2000-MOD</t>
  </si>
  <si>
    <t>https://sgxsensortech.com/uploads/f_note/DS-0426-PS1-VOC-2000-MOD.pdf</t>
  </si>
  <si>
    <t>https://www.mouser.com/ProductDetail/Amphenol-SGX-Sensortech/PS1-VOC-2000-MOD?qs=vvQtp7zwQdMnv1CKoM%2FDPw%3D%3D&amp;utm_source=mouser-refine-download&amp;utm_medium=file&amp;utm_campaign=PS1-VOC-2000-MOD&amp;utm_content=Amphenol-SGX-Sensortech</t>
  </si>
  <si>
    <t>523-PS1-SMELL-500MOD</t>
  </si>
  <si>
    <t>PS1-SMELL-500-MOD</t>
  </si>
  <si>
    <t>https://sgxsensortech.com/uploads/f_note/DS-0494-PS1-SMELL-500-MOD.pdf</t>
  </si>
  <si>
    <t>https://www.mouser.com/ProductDetail/Amphenol-SGX-Sensortech/PS1-SMELL-500-MOD?qs=vvQtp7zwQdPomyyJRsM43g%3D%3D&amp;utm_source=mouser-refine-download&amp;utm_medium=file&amp;utm_campaign=PS1-SMELL-500-MOD&amp;utm_content=Amphenol-SGX-Sensortech</t>
  </si>
  <si>
    <t>523-SGX-4CO-AF</t>
  </si>
  <si>
    <t>SGX-4CO-AF</t>
  </si>
  <si>
    <t>https://www.mouser.com/catalog/specsheets/Amphenol_DS_0336_SGX_4CO_AF_datasheet_v1.pdf</t>
  </si>
  <si>
    <t>https://www.mouser.com/ProductDetail/Amphenol-SGX-Sensortech/SGX-4CO-AF?qs=mELouGlnn3dyIB1ftp24cw%3D%3D&amp;utm_source=mouser-refine-download&amp;utm_medium=file&amp;utm_campaign=SGX-4CO-AF&amp;utm_content=Amphenol-SGX-Sensortech</t>
  </si>
  <si>
    <t>523-PS1-NO2-100</t>
  </si>
  <si>
    <t>PS1-NO2-100</t>
  </si>
  <si>
    <t>https://www.mouser.com/catalog/specsheets/Amphenol_ds-0388-ps1ps4-no2-100.pdf</t>
  </si>
  <si>
    <t>https://www.mouser.com/ProductDetail/Amphenol-SGX-Sensortech/PS1-NO2-100?qs=vvQtp7zwQdM0Czmr3Ub6Mg%3D%3D&amp;utm_source=mouser-refine-download&amp;utm_medium=file&amp;utm_campaign=PS1-NO2-100&amp;utm_content=Amphenol-SGX-Sensortech</t>
  </si>
  <si>
    <t>523-PS4-NO2-100</t>
  </si>
  <si>
    <t>PS4-NO2-100</t>
  </si>
  <si>
    <t>https://www.mouser.com/ProductDetail/Amphenol-SGX-Sensortech/PS4-NO2-100?qs=vvQtp7zwQdNKEvxa1%2FyF8g%3D%3D&amp;utm_source=mouser-refine-download&amp;utm_medium=file&amp;utm_campaign=PS4-NO2-100&amp;utm_content=Amphenol-SGX-Sensortech</t>
  </si>
  <si>
    <t>523-PS4-NO2-1000</t>
  </si>
  <si>
    <t>PS4-NO2-1000</t>
  </si>
  <si>
    <t>https://www.mouser.com/ProductDetail/Amphenol-SGX-Sensortech/PS4-NO2-1000?qs=vvQtp7zwQdOmTpIn%252BT5y9g%3D%3D&amp;utm_source=mouser-refine-download&amp;utm_medium=file&amp;utm_campaign=PS4-NO2-1000&amp;utm_content=Amphenol-SGX-Sensortech</t>
  </si>
  <si>
    <t>523-PS1-H2S-5000</t>
  </si>
  <si>
    <t>PS1-H2S-5000</t>
  </si>
  <si>
    <t>https://www.mouser.com/ProductDetail/Amphenol-SGX-Sensortech/PS1-H2S-5000?qs=vvQtp7zwQdO%252B90O3Mb07NA%3D%3D&amp;utm_source=mouser-refine-download&amp;utm_medium=file&amp;utm_campaign=PS1-H2S-5000&amp;utm_content=Amphenol-SGX-Sensortech</t>
  </si>
  <si>
    <t>523-SGX-7H2S-200</t>
  </si>
  <si>
    <t>SGX-7H2S-200</t>
  </si>
  <si>
    <t>https://sgxsensortech.com/uploads/f_note/DS-0324-SGX-7H2S-200-datasheet.pdf</t>
  </si>
  <si>
    <t>https://www.mouser.com/ProductDetail/Amphenol-SGX-Sensortech/SGX-7H2S-200?qs=GedFDFLaBXGcnk1iB7befw%3D%3D&amp;utm_source=mouser-refine-download&amp;utm_medium=file&amp;utm_campaign=SGX-7H2S-200&amp;utm_content=Amphenol-SGX-Sensortech</t>
  </si>
  <si>
    <t>523-PS1-HCHO-100-MOD</t>
  </si>
  <si>
    <t>PS1-HCHO-100-MOD</t>
  </si>
  <si>
    <t>https://sgxsensortech.com/uploads/f_note/DS-0508-PS1-HCHO-100-MOD.pdf</t>
  </si>
  <si>
    <t>https://www.mouser.com/ProductDetail/Amphenol-SGX-Sensortech/PS1-HCHO-100-MOD?qs=vvQtp7zwQdOLWaWWVLUEdw%3D%3D&amp;utm_source=mouser-refine-download&amp;utm_medium=file&amp;utm_campaign=PS1-HCHO-100-MOD&amp;utm_content=Amphenol-SGX-Sensortech</t>
  </si>
  <si>
    <t>523-PS1-O3-100-MOD</t>
  </si>
  <si>
    <t>PS1-O3-100-MOD</t>
  </si>
  <si>
    <t>https://www.mouser.com/catalog/specsheets/Amphenol_DS-0410-PS1&amp;PS4-O3-100-MOD.pdf</t>
  </si>
  <si>
    <t>https://www.mouser.com/ProductDetail/Amphenol-SGX-Sensortech/PS1-O3-100-MOD?qs=vvQtp7zwQdOgYH28gTNNwg%3D%3D&amp;utm_source=mouser-refine-download&amp;utm_medium=file&amp;utm_campaign=PS1-O3-100-MOD&amp;utm_content=Amphenol-SGX-Sensortech</t>
  </si>
  <si>
    <t>523-PS1-H2-1000-MOD</t>
  </si>
  <si>
    <t>PS1-H2-1000-MOD</t>
  </si>
  <si>
    <t>https://www.mouser.com/catalog/specsheets/Amphenol_5262023_DS_0433_PS1_PS4_H2_1000_MOD.pdf</t>
  </si>
  <si>
    <t>https://www.mouser.com/ProductDetail/Amphenol-SGX-Sensortech/PS1-H2-1000-MOD?qs=vvQtp7zwQdOKiSntKh1CPg%3D%3D&amp;utm_source=mouser-refine-download&amp;utm_medium=file&amp;utm_campaign=PS1-H2-1000-MOD&amp;utm_content=Amphenol-SGX-Sensortech</t>
  </si>
  <si>
    <t>523-PS4-HCN-50</t>
  </si>
  <si>
    <t>PS4-HCN-50</t>
  </si>
  <si>
    <t>https://www.mouser.com/ProductDetail/Amphenol-SGX-Sensortech/PS4-HCN-50?qs=vvQtp7zwQdOa%252BOurKl0ocQ%3D%3D&amp;utm_source=mouser-refine-download&amp;utm_medium=file&amp;utm_campaign=PS4-HCN-50&amp;utm_content=Amphenol-SGX-Sensortech</t>
  </si>
  <si>
    <t>523-PS1-VOC-500-MOD</t>
  </si>
  <si>
    <t>PS1-VOC-500-MOD</t>
  </si>
  <si>
    <t>https://sgxsensortech.com/uploads/f_note/DS-0490-PS1-VOC-500-MOD.pdf</t>
  </si>
  <si>
    <t>https://www.mouser.com/ProductDetail/Amphenol-SGX-Sensortech/PS1-VOC-500-MOD?qs=vvQtp7zwQdNoeXDfu0Z1LA%3D%3D&amp;utm_source=mouser-refine-download&amp;utm_medium=file&amp;utm_campaign=PS1-VOC-500-MOD&amp;utm_content=Amphenol-SGX-Sensortech</t>
  </si>
  <si>
    <t>SGX Sensors - DigiKey</t>
  </si>
  <si>
    <t>DK Part #</t>
  </si>
  <si>
    <t>Mfr Part #</t>
  </si>
  <si>
    <t>Description</t>
  </si>
  <si>
    <t>Stock</t>
  </si>
  <si>
    <t>Price</t>
  </si>
  <si>
    <t>@ qty</t>
  </si>
  <si>
    <t>Min Qty</t>
  </si>
  <si>
    <t xml:space="preserve"> Package</t>
  </si>
  <si>
    <t>Product Status</t>
  </si>
  <si>
    <t>Accuracy</t>
  </si>
  <si>
    <t>Output</t>
  </si>
  <si>
    <t>Operating Temperature</t>
  </si>
  <si>
    <t>Voltage - Supply</t>
  </si>
  <si>
    <t>Current - Supply</t>
  </si>
  <si>
    <t>Oxygen Range</t>
  </si>
  <si>
    <t>https://sgx.cdistore.com/datasheets/sgx/ds-0368-ps1ps4-co-1000.pdf</t>
  </si>
  <si>
    <t>1782-PS1-CO-1000-ND</t>
  </si>
  <si>
    <t>SENSOR CARBON MONOXIDE</t>
  </si>
  <si>
    <t>Bulk</t>
  </si>
  <si>
    <t>PS1</t>
  </si>
  <si>
    <t>Active</t>
  </si>
  <si>
    <t>-40°C ~ 55°C</t>
  </si>
  <si>
    <t>800 mbar ~ 1.2 bar</t>
  </si>
  <si>
    <t>//mm.digikey.com/Volume0/opasdata/d220001/medias/docus/5561/ds-0143%20sgx-4ox-v5.pdf</t>
  </si>
  <si>
    <t>1782-SGX-4OX-ND</t>
  </si>
  <si>
    <t>SGX-4OX</t>
  </si>
  <si>
    <t>SENSOR OXYGEN CURRENT OUTPUT</t>
  </si>
  <si>
    <t>Oxygen</t>
  </si>
  <si>
    <t>Current</t>
  </si>
  <si>
    <t>-30°C ~ 50°C</t>
  </si>
  <si>
    <t>//mm.digikey.com/Volume0/opasdata/d220001/medias/docus/4890/ds-0323-sgx-4h2s.pdf</t>
  </si>
  <si>
    <t>1782-SGX-4H2S-100-ND</t>
  </si>
  <si>
    <t>SENSOR HYDROGEN SULFIDE CUR OUT</t>
  </si>
  <si>
    <t>300µA</t>
  </si>
  <si>
    <t>800 mbar ~ 1200 mbar</t>
  </si>
  <si>
    <t>https://www.sgxsensortech.com/content/uploads/2019/07/DS-0147-SGX-7OX-datasheet-v7.pdf</t>
  </si>
  <si>
    <t>1782-SGX-7OX-ND</t>
  </si>
  <si>
    <t>10mA</t>
  </si>
  <si>
    <t>//mm.digikey.com/Volume0/opasdata/d220001/medias/docus/5561/ds-0138%20%28sgx-4co%29%20v2.pdf</t>
  </si>
  <si>
    <t>1782-SGX-4CO-ND</t>
  </si>
  <si>
    <t>https://www.sgxsensortech.com/content/uploads/2020/04/DS-0314-SGX-4SO2-datasheet.pdf</t>
  </si>
  <si>
    <t>1782-SGX-4SO2-ND</t>
  </si>
  <si>
    <t>SENSOR SULFUR DIOXIDE CUR OUT</t>
  </si>
  <si>
    <t>100µA</t>
  </si>
  <si>
    <t>https://www.sgxsensortech.com/content/uploads/2020/04/DS-0307-SGX-4NH3-1000-datasheetv2.pdf</t>
  </si>
  <si>
    <t>1782-SGX-4NH3-1000-ND</t>
  </si>
  <si>
    <t>SENSOR AMMONIA CURRENT OUTPUT</t>
  </si>
  <si>
    <t>-40°C ~ 50°C</t>
  </si>
  <si>
    <t>https://sgx.cdistore.com/datasheets/sgx/ds-0352-ps1ps4-o3-5.pdf</t>
  </si>
  <si>
    <t>1782-PS1-O3-5-ND</t>
  </si>
  <si>
    <t>SENSOR OZONE 5PPM</t>
  </si>
  <si>
    <t>-20°C ~ 40°C</t>
  </si>
  <si>
    <t>https://www.sgxsensortech.com/content/uploads/2020/04/DS-0228-SGX-4NO2-datasheet-v3.pdf</t>
  </si>
  <si>
    <t>1782-SGX-4NO2-ND</t>
  </si>
  <si>
    <t>SENSOR NITROGEN DIOXIDE CUR OUT</t>
  </si>
  <si>
    <t>https://www.sgxsensortech.com/content/uploads/2020/07/DS-0317-SGX-4OX-ROHS-datasheet.pdf</t>
  </si>
  <si>
    <t>1782-SGX-4OX-ROHS-ND</t>
  </si>
  <si>
    <t>SGX-4OX-ROHS</t>
  </si>
  <si>
    <t>-40°C ~ 60°C</t>
  </si>
  <si>
    <t>10µA</t>
  </si>
  <si>
    <t>https://www.sgxsensortech.com/content/uploads/2014/07/EC4-1000-H21.pdf</t>
  </si>
  <si>
    <t>1782-EC4-1000-H2-ND</t>
  </si>
  <si>
    <t>SENSOR HYDROGEN</t>
  </si>
  <si>
    <t>Hydrogen (H2)</t>
  </si>
  <si>
    <t>-20°C ~ 50°C</t>
  </si>
  <si>
    <t>https://sgx.cdistore.com/datasheets/sgx/ds-0360-ps1ps4-h2s-100.pdf</t>
  </si>
  <si>
    <t>1782-PS1-H2S-100-ND</t>
  </si>
  <si>
    <t>SENSOR HYDROGEN SULFIDE</t>
  </si>
  <si>
    <t>https://sgx.cdistore.com/datasheets/sgx/ds-0387-ps1ps4-no2-50.pdf</t>
  </si>
  <si>
    <t>1782-PS1-NO2-50-ND</t>
  </si>
  <si>
    <t>SENSOR NITROGEN DIOXIDE</t>
  </si>
  <si>
    <t>1782-PS4-O3-5-ND</t>
  </si>
  <si>
    <t>PS4</t>
  </si>
  <si>
    <t>//mm.digikey.com/Volume0/opasdata/d220001/medias/docus/5336/SGX-4NH3.pdf</t>
  </si>
  <si>
    <t>1782-SGX-4NH3-ND</t>
  </si>
  <si>
    <t>SENSOR AMMONIA</t>
  </si>
  <si>
    <t>https://sgx.cdistore.com/datasheets/sgx/ds-0398-ps1ps4-voc-10.pdf</t>
  </si>
  <si>
    <t>1782-PS1-VOC-10-ND</t>
  </si>
  <si>
    <t>SENSOR VOC 10PPM</t>
  </si>
  <si>
    <t>Volatile Organic Compound (VOC)</t>
  </si>
  <si>
    <t>https://sgx.cdistore.com/datasheets/sgx/ds-0381-ps1ps4-hcho-5.pdf</t>
  </si>
  <si>
    <t>1782-PS4-HCHO-5-ND</t>
  </si>
  <si>
    <t>SENSOR FORMALDEHYDE 5PPM</t>
  </si>
  <si>
    <t>-20°C ~ 55°C</t>
  </si>
  <si>
    <t>https://sgx.cdistore.com/datasheets/sgx/ds-0399-ps1ps4-voc-200.pdf</t>
  </si>
  <si>
    <t>1782-PS4-VOC-200-ND</t>
  </si>
  <si>
    <t>SENSOR VOC 200PPM</t>
  </si>
  <si>
    <t>1782-PS1-VOC-200-ND</t>
  </si>
  <si>
    <t>1782-PS4-CO-1000-ND</t>
  </si>
  <si>
    <t>SENSOR CARBON MONOXIDE UART OUT</t>
  </si>
  <si>
    <t>https://sgx.cdistore.com/datasheets/sgx/ds-0353-ps1ps4-o3-100.pdf</t>
  </si>
  <si>
    <t>1782-PS1-O3-100-ND</t>
  </si>
  <si>
    <t>SENSOR OZONE 100PPM</t>
  </si>
  <si>
    <t>https://sgx.cdistore.com/datasheets/sgx/ds-0361-ps1ps4-h2s-500.pdf</t>
  </si>
  <si>
    <t>1782-PS4-H2S-500-ND</t>
  </si>
  <si>
    <t>SENSOR HYDROGEN SULFIDE 500PPM</t>
  </si>
  <si>
    <t>https://sgx.cdistore.com/datasheets/sgx/ds-0420-ps1ps4-co-10-mod.pdf</t>
  </si>
  <si>
    <t>1782-PS1-CO-10-MOD-ND</t>
  </si>
  <si>
    <t>PS1-CO-10-MOD</t>
  </si>
  <si>
    <t>±5%</t>
  </si>
  <si>
    <t>UART</t>
  </si>
  <si>
    <t>3.3V ~ 5.5V</t>
  </si>
  <si>
    <t>5mA</t>
  </si>
  <si>
    <t>https://sgx.cdistore.com/datasheets/sgx/ds-0379-ps1ps4-h2-1000.pdf</t>
  </si>
  <si>
    <t>1782-PS1-H2-1000-ND</t>
  </si>
  <si>
    <t>SENSOR HYDROGEN 1000PPM</t>
  </si>
  <si>
    <t>1782-PS4-H2S-100-ND</t>
  </si>
  <si>
    <t>https://www.sgxsensortech.com/content/uploads/2014/07/DS-0246-EC4-20-SO2-Datasheet-V1.pdf</t>
  </si>
  <si>
    <t>1782-EC4-20-SO2-ND</t>
  </si>
  <si>
    <t>EC4-20-SO2</t>
  </si>
  <si>
    <t>SENSOR SULFUR DIOXIDE</t>
  </si>
  <si>
    <t>https://sgx.cdistore.com/datasheets/sgx/ds-0243%20(ec4-2000-so2%20datasheet)%20v2.pdf</t>
  </si>
  <si>
    <t>1782-EC4-2000-SO2-ND</t>
  </si>
  <si>
    <t>//mm.digikey.com/Volume0/opasdata/d220001/medias/docus/4885/DS-0409-PS1%26PS4-O2-25_.pdf</t>
  </si>
  <si>
    <t>1782-PS1-O2-25%-ND</t>
  </si>
  <si>
    <t>SENSOR OXYGEN</t>
  </si>
  <si>
    <t>Oxygen (O2)</t>
  </si>
  <si>
    <t>//mm.digikey.com/Volume0/opasdata/d220001/medias/docus/4890/DS-0394-PS1%26PS4-SO2-50.pdf</t>
  </si>
  <si>
    <t>1782-PS4-SO2-50-ND</t>
  </si>
  <si>
    <t>SENSOR SULFUR DIOXIDE 50PPM</t>
  </si>
  <si>
    <t>https://www.sgxsensortech.com/content/uploads/2020/04/DS-0334-SGX-4NO-250-datasheet.pdf</t>
  </si>
  <si>
    <t>1782-SGX-4NO-250-ND</t>
  </si>
  <si>
    <t>SENSOR NITRIC OXIDE CURRENT OUT</t>
  </si>
  <si>
    <t>1782-PS1-H2S-500-ND</t>
  </si>
  <si>
    <t>PS1- H2S-500</t>
  </si>
  <si>
    <t>1782-PS1-HCHO-5-ND</t>
  </si>
  <si>
    <t>1782-PS4-VOC-10-ND</t>
  </si>
  <si>
    <t>1782-PS4-O2-25%-ND</t>
  </si>
  <si>
    <t>https://www.sgxsensortech.com/content/uploads/2014/07/EC4-2000-NO1.pdf</t>
  </si>
  <si>
    <t>1782-EC4-2000-NO-ND</t>
  </si>
  <si>
    <t>SENSOR NITRIC OXIDE</t>
  </si>
  <si>
    <t>https://sgx.cdistore.com/datasheets/sgx/ds-0400-ps1ps4-voc-1000.pdf</t>
  </si>
  <si>
    <t>1782-PS1-VOC-1000-ND</t>
  </si>
  <si>
    <t>SENSOR VOC UART OUTPUT</t>
  </si>
  <si>
    <t>//mm.digikey.com/Volume0/opasdata/d220001/medias/docus/4885/ds-0373-sgx-br2-5.pdf</t>
  </si>
  <si>
    <t>1782-SGX-BR2-5-ND</t>
  </si>
  <si>
    <t>SENSOR BROMINE 5PPM</t>
  </si>
  <si>
    <t>SGX</t>
  </si>
  <si>
    <t>Bromine (Br)</t>
  </si>
  <si>
    <t>//mm.digikey.com/Volume0/opasdata/d220001/medias/docus/4890/ds-0405-sgx-f2-5.pdf</t>
  </si>
  <si>
    <t>1782-SGX-F2-5-ND</t>
  </si>
  <si>
    <t>SENSOR FLUORINE 5PPM</t>
  </si>
  <si>
    <t>Fluorine (F)</t>
  </si>
  <si>
    <t>1782-SGX-HCL-30-ND</t>
  </si>
  <si>
    <t>SENSOR HYDROGEN CHLORIDE</t>
  </si>
  <si>
    <t>https://sgx.cdistore.com/datasheets/sgx/ds-0423-ps1ps4-voc-10-mod.pdf</t>
  </si>
  <si>
    <t>1782-PS1-VOC-10-MOD-ND</t>
  </si>
  <si>
    <t>PS1-VOC-10-MOD</t>
  </si>
  <si>
    <t>1782-PS4-NO2-50-ND</t>
  </si>
  <si>
    <t>SENSOR NITROGEN DIOXIDE 50PPM</t>
  </si>
  <si>
    <t>https://sgx.cdistore.com/datasheets/sgx/ds-0370-ps1ps4-co-100.pdf</t>
  </si>
  <si>
    <t>1782-PS1-CO-100-ND</t>
  </si>
  <si>
    <t>//mm.digikey.com/Volume0/opasdata/d220001/medias/docus/4885/DS-0440-PS1%26PS4-NO2-5-MOD.pdf</t>
  </si>
  <si>
    <t>1782-PS1-NO2-5-MOD-ND</t>
  </si>
  <si>
    <t>PS1-NO2-5-MOD</t>
  </si>
  <si>
    <t>SENSOR NITROGEN DIOXIDE 5PPM</t>
  </si>
  <si>
    <t>1782-PS1-SO2-50-ND</t>
  </si>
  <si>
    <t>1782-PS4-VOC-1000-ND</t>
  </si>
  <si>
    <t>SENSOR VOC 1000PPM</t>
  </si>
  <si>
    <t>https://sgx.cdistore.com/datasheets/sgx/ds-0358-sgx-hf-10.pdf</t>
  </si>
  <si>
    <t>1782-SGX-HF-10-ND</t>
  </si>
  <si>
    <t>SENSOR HYDROGEN FLUORIDE</t>
  </si>
  <si>
    <t>Hydrogen Fluoride (HF)</t>
  </si>
  <si>
    <t>1782-PS1-IAQ-10-MOD-ND</t>
  </si>
  <si>
    <t>SENSOR AIR QUALITY 10PPM</t>
  </si>
  <si>
    <t>https://www.sgxsensortech.com/content/uploads/2014/07/DS-0244-EC4-1-CLO2-Datasheet-V1.pdf</t>
  </si>
  <si>
    <t>1782-EC4-1-CLO2-ND</t>
  </si>
  <si>
    <t>SENSOR CHLORINE DIOXIDE</t>
  </si>
  <si>
    <t>Chlorine Dioxide (CIO2)</t>
  </si>
  <si>
    <t>//mm.digikey.com/Volume0/opasdata/d220001/medias/docus/4890/DS-0434-PS1%26PS4-H2-4_-MOD.pdf</t>
  </si>
  <si>
    <t>1782-PS1-H2-4%-MOD-ND</t>
  </si>
  <si>
    <t>PS1-H2-4%-MOD</t>
  </si>
  <si>
    <t>//mm.digikey.com/Volume0/opasdata/d220001/medias/docus/4885/DS-0452-PS1%26PS4-O3-5-MOD.pdf</t>
  </si>
  <si>
    <t>1782-PS1-O3-5-MOD-ND</t>
  </si>
  <si>
    <t>PS1-O3-5-MOD</t>
  </si>
  <si>
    <t>1782-PS4-CO-100-ND</t>
  </si>
  <si>
    <t>https://www.sgxsensortech.com/content/uploads/2014/07/EC4-200-CI21.pdf</t>
  </si>
  <si>
    <t>1782-EC4-200-CL2-ND</t>
  </si>
  <si>
    <t>SENSOR CHLORINE</t>
  </si>
  <si>
    <t>Chlorine (CI2)</t>
  </si>
  <si>
    <t>https://www.sgxsensortech.com/uploads/f_note/DS-0470-PS1-HCHO-1-MOD.pdf</t>
  </si>
  <si>
    <t>1782-PS1-HCHO-1-MOD-ND</t>
  </si>
  <si>
    <t>PS1-HCHO-1-MOD</t>
  </si>
  <si>
    <t>SENSOR FORMALDEHYDE 1PPM</t>
  </si>
  <si>
    <t>https://www.sgxsensortech.com/content/uploads/2014/07/DS-0201-EC4-10-ETO-Datasheet-V2.pdf</t>
  </si>
  <si>
    <t>1782-EC4-10-ETO-ND</t>
  </si>
  <si>
    <t>SENSOR ETO 10PPM</t>
  </si>
  <si>
    <t>//mm.digikey.com/Volume0/opasdata/d220001/medias/docus/4230/EC4-100-ETO.pdf</t>
  </si>
  <si>
    <t>1782-EC4-100-ETO-ND</t>
  </si>
  <si>
    <t>SENSOR ETO 100PPM</t>
  </si>
  <si>
    <t>Obsolete</t>
  </si>
  <si>
    <t>https://www.sgxsensortech.com/content/uploads/2014/07/EC4-100-H2S1.pdf</t>
  </si>
  <si>
    <t>1782-EC4-100-H2S-ND</t>
  </si>
  <si>
    <t>https://www.sgxsensortech.com/content/uploads/2014/07/EC4-1000-H2S1.pdf</t>
  </si>
  <si>
    <t>1782-EC4-1000-H2S-ND</t>
  </si>
  <si>
    <t>https://www.sgxsensortech.com/content/uploads/2014/07/DS-0245-EC4-20-NO2-Datasheet-V1.pdf</t>
  </si>
  <si>
    <t>1782-EC4-20-NO2-ND</t>
  </si>
  <si>
    <t>SENSOR NITROGEN DIOXIDE 20PPM</t>
  </si>
  <si>
    <t>//mm.digikey.com/Volume0/opasdata/d220001/medias/docus/4230/EC4-20-PH3.pdf</t>
  </si>
  <si>
    <t>1782-EC4-20-PH3-ND</t>
  </si>
  <si>
    <t>SENSOR PHOSPHINE 20PPM</t>
  </si>
  <si>
    <t>https://www.sgxsensortech.com/content/uploads/2014/07/EC4-2000-CO1.pdf</t>
  </si>
  <si>
    <t>1782-EC4-2000-CO-ND</t>
  </si>
  <si>
    <t>EC4-2000-CO</t>
  </si>
  <si>
    <t>https://www.sgxsensortech.com/content/uploads/2014/07/EC4-250-NO1.pdf</t>
  </si>
  <si>
    <t>1782-EC4-250-NO-ND</t>
  </si>
  <si>
    <t>EC4-250-NO</t>
  </si>
  <si>
    <t>https://www.sgxsensortech.com/content/uploads/2014/07/EC4-50-CIO21.pdf</t>
  </si>
  <si>
    <t>1782-EC4-50-CLO2-ND</t>
  </si>
  <si>
    <t>EC4-50-CLO2</t>
  </si>
  <si>
    <t>https://www.sgxsensortech.com/content/uploads/2014/07/EC4-500-CO1.pdf</t>
  </si>
  <si>
    <t>1782-EC4-500-CO-ND</t>
  </si>
  <si>
    <t>//mm.digikey.com/Volume0/opasdata/d220001/medias/docus/4533/EC4-500-ETO.pdf</t>
  </si>
  <si>
    <t>1782-EC4-500-ETO-ND</t>
  </si>
  <si>
    <t>SENSOR ETO 500PPM</t>
  </si>
  <si>
    <t>https://sgxsensortech.com/uploads/f_note/DS-0442-PID-10.6eV%2010K.pdf</t>
  </si>
  <si>
    <t>1782-PID-10.6EV-10KB-ND</t>
  </si>
  <si>
    <t>PID-10.6EV-10KB</t>
  </si>
  <si>
    <t>PID SENSOR 10.6EV LAMP, MDL 500P</t>
  </si>
  <si>
    <t>Voltage</t>
  </si>
  <si>
    <t>-40°C ~ 65°C</t>
  </si>
  <si>
    <t>3.6V ~ 10V</t>
  </si>
  <si>
    <t>32mA</t>
  </si>
  <si>
    <t>0 mbar ~ 250 bar</t>
  </si>
  <si>
    <t>https://sgxsensortech.com/uploads/f_note/DS-0415-PID-10.6eV%2040.pdf</t>
  </si>
  <si>
    <t>1782-PID-10.6EV-40A-ND</t>
  </si>
  <si>
    <t>PID-10.6EV-40A</t>
  </si>
  <si>
    <t>PID SENSOR 10.6EV LAMP, MDL 1PPB</t>
  </si>
  <si>
    <t>3.2V ~ 3.6V</t>
  </si>
  <si>
    <t>0 mbar ~ 1 bar</t>
  </si>
  <si>
    <t>https://sgxsensortech.com/uploads/f_note/DS-0364-PS1&amp;PS4-AsH3-1.pdf</t>
  </si>
  <si>
    <t>1782-PS1-ASH3-1-ND</t>
  </si>
  <si>
    <t>PS1-ASH3-1</t>
  </si>
  <si>
    <t>ARSINE 1PPM</t>
  </si>
  <si>
    <t>Arsine (AsH3)</t>
  </si>
  <si>
    <t>0 mbar ~ 25 mbar</t>
  </si>
  <si>
    <t>https://sgxsensortech.com/uploads/f_note/DS-0365-PS1&amp;PS4-CL2-5.pdf</t>
  </si>
  <si>
    <t>1782-PS1-CL2-5-ND</t>
  </si>
  <si>
    <t>CHLORINE 5PPM</t>
  </si>
  <si>
    <t>Chlorine (CL2)</t>
  </si>
  <si>
    <t>0 mbar ~ 125 mbar</t>
  </si>
  <si>
    <t>1782-PS1-CO-100-MOD-ND</t>
  </si>
  <si>
    <t>CARBON MONOXIDE 100PPM</t>
  </si>
  <si>
    <t>-40°C ~ 85°C</t>
  </si>
  <si>
    <t>4mA</t>
  </si>
  <si>
    <t>0 mbar ~ 2.5 bar</t>
  </si>
  <si>
    <t>//mm.digikey.com/Volume0/opasdata/d220001/medias/docus/4885/DS-0412-PS1%26PS4-CO-1000-MOD.pdf</t>
  </si>
  <si>
    <t>1782-PS1-CO-1000-MOD-ND</t>
  </si>
  <si>
    <t>PS1-CO-1000-MOD</t>
  </si>
  <si>
    <t>https://sgxsensortech.com/uploads/f_note/DS-0369-PS1&amp;PS4-CO-10000.pdf</t>
  </si>
  <si>
    <t>1782-PS1-CO-10000-ND</t>
  </si>
  <si>
    <t>CARBON MONOXIDE 10KPPM</t>
  </si>
  <si>
    <t>https://sgxsensortech.com/uploads/f_note/DS-0474-PS1-CO-500-MOD.pdf</t>
  </si>
  <si>
    <t>1782-PS1-CO-500-MOD-ND</t>
  </si>
  <si>
    <t>CARBON MONOXIDE 500PPM</t>
  </si>
  <si>
    <t>0 mbar ~ 12.5 bar</t>
  </si>
  <si>
    <t>1782-PS1-CO-SMOKE-10K-ND</t>
  </si>
  <si>
    <t>-10°C ~ 45°C</t>
  </si>
  <si>
    <t>https://sgxsensortech.com/uploads/f_note/DS-0433-PS1-H2-1000-MOD.pdf</t>
  </si>
  <si>
    <t>1782-PS1-H2-1000-MOD-ND</t>
  </si>
  <si>
    <t>HYDROGEN 1000PPM</t>
  </si>
  <si>
    <t>0 mbar ~ 25 bar</t>
  </si>
  <si>
    <t>https://sgxsensortech.com/uploads/f_note/DS-0380-PS1&amp;PS4-H2-20000.pdf</t>
  </si>
  <si>
    <t>1782-PS1-H2-20000-ND</t>
  </si>
  <si>
    <t>HYDROGEN 20KPPM</t>
  </si>
  <si>
    <t>https://sgxsensortech.com/uploads/f_note/DS-0481-PS1-H2S-100-MOD.pdf</t>
  </si>
  <si>
    <t>1782-PS1-H2S-100-MOD-ND</t>
  </si>
  <si>
    <t>HYDROGEN SULFIDE 100PPM</t>
  </si>
  <si>
    <t>0°C ~ 40°C</t>
  </si>
  <si>
    <t>1782-PS1-H2S-2-MOD-ND</t>
  </si>
  <si>
    <t>HYDROGEN SULFIDE 2PPM</t>
  </si>
  <si>
    <t>0 mbar ~ 50 mbar</t>
  </si>
  <si>
    <t>https://sgxsensortech.com/uploads/f_note/DS-0362-PS1&amp;PS4-H2S-5000.pdf</t>
  </si>
  <si>
    <t>1782-PS1-H2S-5000-ND</t>
  </si>
  <si>
    <t>HYDROGEN SULFIDE 5KPPM</t>
  </si>
  <si>
    <t>0 mbar ~ 125 bar</t>
  </si>
  <si>
    <t>1782-PS1-HCHO-100-MOD-ND</t>
  </si>
  <si>
    <t>FORMALDEHYDE 100PPM</t>
  </si>
  <si>
    <t>1782-PS1-HCHO-5-MOD-ND</t>
  </si>
  <si>
    <t>FORMALDEHYDE 5PPM</t>
  </si>
  <si>
    <t>±10%</t>
  </si>
  <si>
    <t>https://sgxsensortech.com/uploads/f_note/DS-0383-PS1&amp;PS4-HCN-5.pdf</t>
  </si>
  <si>
    <t>1782-PS1-HCN-5-ND</t>
  </si>
  <si>
    <t>HYDROGEN CYANIDE 5PPM</t>
  </si>
  <si>
    <t>https://sgxsensortech.com/uploads/f_note/DS-0384-PS1&amp;PS4-HCN-50.pdf</t>
  </si>
  <si>
    <t>1782-PS1-HCN-50-ND</t>
  </si>
  <si>
    <t>HYDROGEN CYANIDE 50PPM</t>
  </si>
  <si>
    <t>0 mbar ~ 1250 mbar</t>
  </si>
  <si>
    <t>1782-PS1-NH3-10-ND</t>
  </si>
  <si>
    <t>https://sgxsensortech.com/uploads/f_note/DS-0403-PS1&amp;PS4-NH3-100.pdf</t>
  </si>
  <si>
    <t>1782-PS1-NH3-100-ND</t>
  </si>
  <si>
    <t>AMMONIA 100PPM</t>
  </si>
  <si>
    <t>1782-PS1-NH3-100-MOD-ND</t>
  </si>
  <si>
    <t>https://sgxsensortech.com/uploads/f_note/DS-0388-PS1&amp;PS4-NO2-100.pdf</t>
  </si>
  <si>
    <t>1782-PS1-NO2-100-ND</t>
  </si>
  <si>
    <t>NITROGEN DIOXIDE 100PPM</t>
  </si>
  <si>
    <t>1782-PS1-NO2-100-MOD-ND</t>
  </si>
  <si>
    <t>https://sgxsensortech.com/uploads/f_note/DS-0389-PS1&amp;PS4-NO2-1000.pdf</t>
  </si>
  <si>
    <t>1782-PS1-NO2-1000-ND</t>
  </si>
  <si>
    <t>NITROGEN DIOXIDE 1000PPM</t>
  </si>
  <si>
    <t>1782-PS1-NO2-2-ND</t>
  </si>
  <si>
    <t>1782-PS1-NO2-50-MOD-ND</t>
  </si>
  <si>
    <t>NITROGEN DIOXIDE 50PPM</t>
  </si>
  <si>
    <t>https://sgxsensortech.com/uploads/f_note/DS-0458-PS1-O2-25per-MOD.pdf</t>
  </si>
  <si>
    <t>1782-PS1-O2-25%-MOD-ND</t>
  </si>
  <si>
    <t>PS1-O2-25%-MOD</t>
  </si>
  <si>
    <t>OXYGEN MODULE 25%</t>
  </si>
  <si>
    <t>1782-PS1-O3-100-MOD-ND</t>
  </si>
  <si>
    <t>OZONE 100PPM</t>
  </si>
  <si>
    <t>https://sgxsensortech.com/uploads/f_note/DS-0392-PS1&amp;PS4-PH3-20.pdf</t>
  </si>
  <si>
    <t>1782-PS1-PH3-20-ND</t>
  </si>
  <si>
    <t>PHOSPHINE 20PPM</t>
  </si>
  <si>
    <t>0 mbar ~ 500 mbar</t>
  </si>
  <si>
    <t>1782-PS1-PH3-2000-ND</t>
  </si>
  <si>
    <t>SENSOR PHOSPHINE</t>
  </si>
  <si>
    <t>1782-PS1-SMELL-5-MOD-ND</t>
  </si>
  <si>
    <t>SMELL 5PPM</t>
  </si>
  <si>
    <t>https://sgxsensortech.com/uploads/f_note/DS-0432-PS1&amp;PS4-SMELL-500-MOD.pdf</t>
  </si>
  <si>
    <t>1782-PS1-SMELL-500-MOD-ND</t>
  </si>
  <si>
    <t>SMELL 500PPM</t>
  </si>
  <si>
    <t>1782-PS1-SMOKE-100-MOD-ND</t>
  </si>
  <si>
    <t>SMOKE 100PPM</t>
  </si>
  <si>
    <t>https://sgxsensortech.com/uploads/f_note/DS-0583-PS1-SO2-MOD.pdf</t>
  </si>
  <si>
    <t>1782-PS1-SO2-100-MOD-ND</t>
  </si>
  <si>
    <t>SULFUR DIOXIDE 100PPM</t>
  </si>
  <si>
    <t>1782-PS1-SO2-1000-ND</t>
  </si>
  <si>
    <t>1782-PS1-SO2-5-ND</t>
  </si>
  <si>
    <t>1782-PS1-SO2-5-MOD-ND</t>
  </si>
  <si>
    <t>SULFUR DIOXIDE 5PPM</t>
  </si>
  <si>
    <t>1782-PS1-SO2-50-MOD-ND</t>
  </si>
  <si>
    <t>SULFUR DIOXIDE 50PPM</t>
  </si>
  <si>
    <t>https://sgxsensortech.com/uploads/f_note/Gas%20Module%20-%20Communication%20Protocol.pdf</t>
  </si>
  <si>
    <t>1782-PS1-VOC-1000-MOD-ND</t>
  </si>
  <si>
    <t>PS1-VOC-1000-MOD</t>
  </si>
  <si>
    <t>VOC 1000PPM</t>
  </si>
  <si>
    <t>https://sgxsensortech.com/uploads/f_note/DS-0402-PS1&amp;PS4-VOC-10000.pdf</t>
  </si>
  <si>
    <t>1782-PS1-VOC-10000-ND</t>
  </si>
  <si>
    <t>VOC 10KPPM</t>
  </si>
  <si>
    <t>https://sgxsensortech.com/uploads/f_note/DS-0401-PS1&amp;PS4-VOC-2000.pdf</t>
  </si>
  <si>
    <t>1782-PS1-VOC-2000-ND</t>
  </si>
  <si>
    <t>VOC 2000PPM</t>
  </si>
  <si>
    <t>0 mbar ~ 50 bar</t>
  </si>
  <si>
    <t>1782-PS1-VOC-2000-MOD-ND</t>
  </si>
  <si>
    <t>1782-PS1-VOC-500-MOD-ND</t>
  </si>
  <si>
    <t>VOC 500PPM</t>
  </si>
  <si>
    <t>1782-PS4-AQI-10-MOD-ND</t>
  </si>
  <si>
    <t>PS4-AQI-10-MOD</t>
  </si>
  <si>
    <t>INDOOR AIR QUALITY 10PPM</t>
  </si>
  <si>
    <t>0 mbar ~ 250 mbar</t>
  </si>
  <si>
    <t>1782-PS4-AQI-200-MOD-ND</t>
  </si>
  <si>
    <t>PS4-AQI-200-MOD</t>
  </si>
  <si>
    <t>INDOOR AIR QUALITY 200PPM</t>
  </si>
  <si>
    <t>0 mbar ~ 5 bar</t>
  </si>
  <si>
    <t>1782-PS4-ASH3-1-ND</t>
  </si>
  <si>
    <t>PS4-ASH3-1</t>
  </si>
  <si>
    <t>1782-PS4-CH4S-100-MOD-ND</t>
  </si>
  <si>
    <t>PS4-CH4S-100-MOD</t>
  </si>
  <si>
    <t>METHYL MERCAPTAN 100PPM</t>
  </si>
  <si>
    <t>1782-PS4-CL2-5-ND</t>
  </si>
  <si>
    <t>1782-PS4-CO-10%-MOD-ND</t>
  </si>
  <si>
    <t>PS4-CO-10%-MOD</t>
  </si>
  <si>
    <t>CARBON MONOXIDE 10%</t>
  </si>
  <si>
    <t>1782-PS4-CO-10-MOD-ND</t>
  </si>
  <si>
    <t>PS4-CO-10-MOD</t>
  </si>
  <si>
    <t>CARBON MONOXIDE 10PPM</t>
  </si>
  <si>
    <t>1782-PS4-CO-100-MOD-ND</t>
  </si>
  <si>
    <t>PS4-CO-100-MOD</t>
  </si>
  <si>
    <t>1782-PS4-CO-1000-MOD-ND</t>
  </si>
  <si>
    <t>PS4-CO-1000-MOD</t>
  </si>
  <si>
    <t>CARBON MONOXIDE 1000PPM</t>
  </si>
  <si>
    <t>1782-PS4-CO-10000-ND</t>
  </si>
  <si>
    <t>1782-PS4-CO-2%-MOD-ND</t>
  </si>
  <si>
    <t>PS4-CO-2%-MOD</t>
  </si>
  <si>
    <t>CARBON MONOXIDE 2%</t>
  </si>
  <si>
    <t>1782-PS4-H2-1000-ND</t>
  </si>
  <si>
    <t>1782-PS4-H2-1000-MOD-ND</t>
  </si>
  <si>
    <t>PS4-H2-1000-MOD</t>
  </si>
  <si>
    <t>1782-PS4-H2-20000-ND</t>
  </si>
  <si>
    <t>1782-PS4-H2-4%-MOD-ND</t>
  </si>
  <si>
    <t>PS4-H2-4%-MOD</t>
  </si>
  <si>
    <t>HYDROGEN 4%</t>
  </si>
  <si>
    <t>1782-PS4-H2S-100-MOD-ND</t>
  </si>
  <si>
    <t>PS4-H2S-100-MOD</t>
  </si>
  <si>
    <t>1782-PS4-H2S-50-MOD-ND</t>
  </si>
  <si>
    <t>PS4-H2S-50-MOD</t>
  </si>
  <si>
    <t>HYDROGEN SULFIDE 50PPM</t>
  </si>
  <si>
    <t>1782-PS4-H2S-500-MOD-ND</t>
  </si>
  <si>
    <t>PS4-H2S-500-MOD</t>
  </si>
  <si>
    <t>HYDROGEN SULFIDE 500PPM</t>
  </si>
  <si>
    <t>1782-PS4-H2S-5000-ND</t>
  </si>
  <si>
    <t>1782-PS4-H2S-5000-MOD-ND</t>
  </si>
  <si>
    <t>PS4-H2S-5000-MOD</t>
  </si>
  <si>
    <t>HYDROGEN SULFIDE 5000PPM</t>
  </si>
  <si>
    <t>1782-PS4-HCHO-100-MOD-ND</t>
  </si>
  <si>
    <t>PS4-HCHO-100-MOD</t>
  </si>
  <si>
    <t>1782-PS4-HCHO-5-MOD-ND</t>
  </si>
  <si>
    <t>PS4-HCHO-5-MOD</t>
  </si>
  <si>
    <t>1782-PS4-HCN-5-ND</t>
  </si>
  <si>
    <t>1782-PS4-HCN-50-ND</t>
  </si>
  <si>
    <t>1782-PS4-HCN-50-MOD-ND</t>
  </si>
  <si>
    <t>PS4-HCN-50-MOD</t>
  </si>
  <si>
    <t>1782-PS4-NH3-100-ND</t>
  </si>
  <si>
    <t>1782-PS4-NO2-100-ND</t>
  </si>
  <si>
    <t>1782-PS4-NO2-100-MOD-ND</t>
  </si>
  <si>
    <t>PS4-NO2-100-MOD</t>
  </si>
  <si>
    <t>1782-PS4-NO2-1000-ND</t>
  </si>
  <si>
    <t>1782-PS4-NO2-1000-MOD-ND</t>
  </si>
  <si>
    <t>PS4-NO2-1000-MOD</t>
  </si>
  <si>
    <t>1782-PS4-NO2-5-MOD-ND</t>
  </si>
  <si>
    <t>PS4-NO2-5-MOD</t>
  </si>
  <si>
    <t>NITROGEN DIOXIDE 5PPM</t>
  </si>
  <si>
    <t>1782-PS4-NO2-50-MOD-ND</t>
  </si>
  <si>
    <t>PS4-NO2-50-MOD</t>
  </si>
  <si>
    <t>1782-PS4-O2-25%-MOD-ND</t>
  </si>
  <si>
    <t>PS4-O2-25%-MOD</t>
  </si>
  <si>
    <t>OXYGEN 25%</t>
  </si>
  <si>
    <t>https://sgxsensortech.com/uploads/f_note/DS-0353-PS1&amp;PS4-O3-100.pdf</t>
  </si>
  <si>
    <t>1782-PS4-O3-100-ND</t>
  </si>
  <si>
    <t>1782-PS4-O3-100-MOD-ND</t>
  </si>
  <si>
    <t>PS4-O3-100-MOD</t>
  </si>
  <si>
    <t>1782-PS4-O3-5-MOD-ND</t>
  </si>
  <si>
    <t>PS4-O3-5-MOD</t>
  </si>
  <si>
    <t>OZONE 5PPM</t>
  </si>
  <si>
    <t>1782-PS4-O3-50-MOD-ND</t>
  </si>
  <si>
    <t>PS4-O3-50-MOD</t>
  </si>
  <si>
    <t>OZONE 50PPM</t>
  </si>
  <si>
    <t>1782-PS4-PH3-20-ND</t>
  </si>
  <si>
    <t>1782-PS4-PH3-2000-ND</t>
  </si>
  <si>
    <t>1782-PS4-SMELL-10-MOD-ND</t>
  </si>
  <si>
    <t>PS4-SMELL-10-MOD</t>
  </si>
  <si>
    <t>SMELL 10PPM</t>
  </si>
  <si>
    <t>https://sgxsensortech.com/uploads/f_note/DS-0497-PS4-SMELL-500-MOD.pdf</t>
  </si>
  <si>
    <t>1782-PS4-SMELL-500-MOD-ND</t>
  </si>
  <si>
    <t>PS4-SMELL-500-MOD</t>
  </si>
  <si>
    <t>https://sgxsensortech.com/uploads/f_note/DS-0354-PS1&amp;PS4-SO2-1000.pdf</t>
  </si>
  <si>
    <t>1782-PS4-SO2-100-ND</t>
  </si>
  <si>
    <t>1782-PS4-SO2-100-MOD-ND</t>
  </si>
  <si>
    <t>PS4-SO2-100-MOD</t>
  </si>
  <si>
    <t>1782-PS4-SO2-1000-ND</t>
  </si>
  <si>
    <t>SULFUR DIOXIDE 1000PPM</t>
  </si>
  <si>
    <t>1782-PS4-SO2-1000-MOD-ND</t>
  </si>
  <si>
    <t>PS4-SO2-1000-MOD</t>
  </si>
  <si>
    <t>1782-PS4-SO2-5-MOD-ND</t>
  </si>
  <si>
    <t>PS4-SO2-5-MOD</t>
  </si>
  <si>
    <t>1782-PS4-SO2-50-MOD-ND</t>
  </si>
  <si>
    <t>PS4-SO2-50-MOD</t>
  </si>
  <si>
    <t>1782-PS4-VOC-10-MOD-ND</t>
  </si>
  <si>
    <t>PS4-VOC-10-MOD</t>
  </si>
  <si>
    <t>VOC 10PPM</t>
  </si>
  <si>
    <t>1782-PS4-VOC-1000-MOD-ND</t>
  </si>
  <si>
    <t>PS4-VOC-1000-MOD</t>
  </si>
  <si>
    <t>1782-PS4-VOC-10000-ND</t>
  </si>
  <si>
    <t>1782-PS4-VOC-10000-MOD-ND</t>
  </si>
  <si>
    <t>PS4-VOC-10000-MOD</t>
  </si>
  <si>
    <t>VOC 10000PPM</t>
  </si>
  <si>
    <t>1782-PS4-VOC-200-MOD-ND</t>
  </si>
  <si>
    <t>PS4-VOC-200-MOD</t>
  </si>
  <si>
    <t>VOC 200PPM</t>
  </si>
  <si>
    <t>1782-PS4-VOC-2000-ND</t>
  </si>
  <si>
    <t>1782-PS4-VOC-2000-MOD-ND</t>
  </si>
  <si>
    <t>PS4-VOC-2000-MOD</t>
  </si>
  <si>
    <t>https://www.sgxsensortech.com/content/uploads/2020/04/DS-0310-SGX-4CL2-datasheet.pdf</t>
  </si>
  <si>
    <t>1782-SGX-4CL2-ND</t>
  </si>
  <si>
    <t>SENSOR CHLORINE CURRENT OUTPUT</t>
  </si>
  <si>
    <t>https://www.sgxsensortech.com/content/uploads/2020/04/DS-0321-SGX-4CO-10k-datasheet.pdf</t>
  </si>
  <si>
    <t>1782-SGX-4CO-10K-ND</t>
  </si>
  <si>
    <t>SENSOR CARB MONOX CURRENT OUT</t>
  </si>
  <si>
    <t>https://www.sgxsensortech.com/content/uploads/2020/04/DS-0320-SGX-4CO-LC-datasheet.pdf</t>
  </si>
  <si>
    <t>1782-SGX-4CO-LC-ND</t>
  </si>
  <si>
    <t>https://www.sgxsensortech.com/content/uploads/2014/07/DS-0141-SGX-4DT-V3.pdf</t>
  </si>
  <si>
    <t>1782-SGX-4DT-ND</t>
  </si>
  <si>
    <t>Carbon Monoxide (CO), Hydrogen Sulfide (H2S)</t>
  </si>
  <si>
    <t>https://www.sgxsensortech.com/content/uploads/2020/04/DS-0309-SGX-4ETO-datasheet.pdf</t>
  </si>
  <si>
    <t>1782-SGX-4ETO-ND</t>
  </si>
  <si>
    <t>SENSOR ETO CURRENT OUTPUT</t>
  </si>
  <si>
    <t>1782-SGX-4H2S-ND</t>
  </si>
  <si>
    <t>https://www.sgxsensortech.com/content/uploads/2014/07/DS-0322-SGX-4H2S-300-datasheet.pdf</t>
  </si>
  <si>
    <t>1782-SGX-4H2S-300-ND</t>
  </si>
  <si>
    <t>1782-SGX-4H2S-5000-ND</t>
  </si>
  <si>
    <t>SGX-4H2S-5000</t>
  </si>
  <si>
    <t>https://www.sgxsensortech.com/content/uploads/2015/04/DS-0329-SGX-4NH3-100-datasheet.pdf</t>
  </si>
  <si>
    <t>1782-SGX-4NH3-100-ND</t>
  </si>
  <si>
    <t>https://www.sgxsensortech.com/content/uploads/2020/04/DS-0306-SGX-4NH3-300-datasheet-v2.pdf</t>
  </si>
  <si>
    <t>1782-SGX-4NH3-300-ND</t>
  </si>
  <si>
    <t>https://www.sgxsensortech.com/content/uploads/2020/04/DS-0337-SGX-4NO2-2E-datasheet.pdf</t>
  </si>
  <si>
    <t>1782-SGX-4NO2-2E-ND</t>
  </si>
  <si>
    <t>1782-SGX-4O3-20-ND</t>
  </si>
  <si>
    <t>4 SERIES OZONE SENSOR 20PPM</t>
  </si>
  <si>
    <t>1.3V</t>
  </si>
  <si>
    <t>1A</t>
  </si>
  <si>
    <t>https://www.sgxsensortech.com/content/uploads/2020/04/DS-0318-SGX-4OX-EL-datasheet.pdf</t>
  </si>
  <si>
    <t>1782-SGX-4OX-EL-ND</t>
  </si>
  <si>
    <t>SGX-4OX-EL</t>
  </si>
  <si>
    <t>https://www.sgxsensortech.com/content/uploads/2020/04/DS-0339-SGX-7CL2-datasheet.pdf</t>
  </si>
  <si>
    <t>1782-SGX-7CL2-ND</t>
  </si>
  <si>
    <t>https://www.sgxsensortech.com/content/uploads/2014/07/DS-0144-SGX-7CO-V4.pdf</t>
  </si>
  <si>
    <t>1782-SGX-7CO-ND</t>
  </si>
  <si>
    <t>https://www.sgxsensortech.com/content/uploads/2020/04/DS-0328-SGX-7ETO-datasheet.pdf</t>
  </si>
  <si>
    <t>1782-SGX-7ETO-ND</t>
  </si>
  <si>
    <t>https://www.sgxsensortech.com/content/uploads/2020/04/DS-0325-SGX-7H2S-100-datasheet.pdf</t>
  </si>
  <si>
    <t>1782-SGX-7H2S-100-ND</t>
  </si>
  <si>
    <t>https://www.sgxsensortech.com/content/uploads/2014/07/DS-0324-SGX-7H2S-200-datasheet.pdf</t>
  </si>
  <si>
    <t>1782-SGX-7H2S-200-ND</t>
  </si>
  <si>
    <t>https://www.sgxsensortech.com/content/uploads/2014/07/DS-0332-SGX-7NH3-100-datasheet.pdf</t>
  </si>
  <si>
    <t>1782-SGX-7NH3-100-ND</t>
  </si>
  <si>
    <t>https://www.sgxsensortech.com/content/uploads/2020/04/DS-0148-SGX-7NH3-1000-datasheet-v2.pdf</t>
  </si>
  <si>
    <t>1782-SGX-7NH3-1000-ND</t>
  </si>
  <si>
    <t>https://www.sgxsensortech.com/content/uploads/2020/04/DS-0335-SGX-7NO-100-datasheet.pdf</t>
  </si>
  <si>
    <t>1782-SGX-7NO-100-ND</t>
  </si>
  <si>
    <t>https://www.sgxsensortech.com/content/uploads/2021/10/DS-0338-SGX-7NO2-datasheet.pdf</t>
  </si>
  <si>
    <t>1782-SGX-7NO2-ND</t>
  </si>
  <si>
    <t>https://www.sgxsensortech.com/content/uploads/2020/04/DS-0316-SGX-7SO2-datasheet.pdf</t>
  </si>
  <si>
    <t>1782-SGX-7SO2-ND</t>
  </si>
  <si>
    <t>https://sgxsensortech.com/uploads/f_note/DS-0483-SGX-AOX.pdf</t>
  </si>
  <si>
    <t>1782-SGX-AOX-ND</t>
  </si>
  <si>
    <t>SGX-AOX</t>
  </si>
  <si>
    <t>FAST RESPONSE AUTOMOTIVE EMISSIO</t>
  </si>
  <si>
    <t>0.9V</t>
  </si>
  <si>
    <t>500mA</t>
  </si>
  <si>
    <t>500 mbar ~ 2 bar</t>
  </si>
  <si>
    <t>https://sgxsensortech.com/uploads/f_note/DS-0529-SGX-BLD1_24V.pdf</t>
  </si>
  <si>
    <t>1782-SGX-BLD1-24V-ND</t>
  </si>
  <si>
    <t>SGX-BLD1-24V</t>
  </si>
  <si>
    <t>SENSOR HYDROGEN CAN OUTPUT</t>
  </si>
  <si>
    <t>±0.4%</t>
  </si>
  <si>
    <t>CAN</t>
  </si>
  <si>
    <t>32V</t>
  </si>
  <si>
    <t>28mA</t>
  </si>
  <si>
    <t>https://sgxsensortech.com/uploads/f_note/DS-0524-SGX-BLD2-24V.pdf</t>
  </si>
  <si>
    <t>1782-SGX-BLD2-24V-ND</t>
  </si>
  <si>
    <t>SGX-BLD2-24V</t>
  </si>
  <si>
    <t>±4%</t>
  </si>
  <si>
    <t>1782-SGX-BR2-5-MOD-ND</t>
  </si>
  <si>
    <t>BROMINE SENSOR MODULE 5PPM</t>
  </si>
  <si>
    <t>https://sgxsensortech.com/uploads/f_note/DS-0359-SGX-Cl2-5.pdf</t>
  </si>
  <si>
    <t>1782-SGX-CL2-5-ND</t>
  </si>
  <si>
    <t>1782-SGX-CL2-50-ND</t>
  </si>
  <si>
    <t>4 SERIES CHLORINE 50PPM</t>
  </si>
  <si>
    <t>https://sgxsensortech.com/uploads/f_note/DS-0488-SGX-CL2-50-MOD.pdf</t>
  </si>
  <si>
    <t>1782-SGX-CL2-50-MOD-ND</t>
  </si>
  <si>
    <t>CHLORINE SENSOR MODULE 50PPM</t>
  </si>
  <si>
    <t>https://sgxsensortech.com/uploads/f_note/DS-0545-SGX-CO-H2S-LP.pdf</t>
  </si>
  <si>
    <t>1782-SGX-CO-H2S-LP-ND</t>
  </si>
  <si>
    <t>SGX-CO-H2S-LP</t>
  </si>
  <si>
    <t>SENSOR AIR QUALITY CURRENT OUT</t>
  </si>
  <si>
    <t>https://sgxsensortech.com/uploads/f_note/DS-0499-SGX-EOX.pdf</t>
  </si>
  <si>
    <t>1782-SGX-EOX-ND</t>
  </si>
  <si>
    <t>SGX-EOX</t>
  </si>
  <si>
    <t>LONG LIFE-TIME INDUSTRIAL OXYGEN</t>
  </si>
  <si>
    <t>https://sgxsensortech.com/uploads/f_note/DS-0547-SGX-H2S-LP.pdf</t>
  </si>
  <si>
    <t>1782-SGX-H2S-LP-ND</t>
  </si>
  <si>
    <t>SGX-H2S-LP</t>
  </si>
  <si>
    <t>https://sgxsensortech.com/uploads/f_note/DS-0477-SGX-HF-10-MOD.pdf</t>
  </si>
  <si>
    <t>1782-SGX-HF-10-MOD-ND</t>
  </si>
  <si>
    <t>HYDROGEN FLUORIDE 10PPM</t>
  </si>
  <si>
    <t>1782-SGX-NH3-100-ND</t>
  </si>
  <si>
    <t>https://sgxsensortech.com/uploads/f_note/DS-0449-SGX-NH3-1000-MOD.pdf</t>
  </si>
  <si>
    <t>1782-SGX-NH3-1000-MOD-ND</t>
  </si>
  <si>
    <t>4 SERIES AMMONIA SENSOR MODULE -</t>
  </si>
  <si>
    <t>https://sgxsensortech.com/uploads/f_note/DS-0357-SGX-NH3-500.pdf</t>
  </si>
  <si>
    <t>1782-SGX-NH3-500-ND</t>
  </si>
  <si>
    <t>-30°C ~ 55°C</t>
  </si>
  <si>
    <t>https://sgxsensortech.com/uploads/f_note/DS-0549-SGX-OX-ROHS-LP.pdf</t>
  </si>
  <si>
    <t>1782-SGX-OX-ROHS-LP-ND</t>
  </si>
  <si>
    <t>SGX-OX-ROHS-LP</t>
  </si>
  <si>
    <t>https://sgxsensortech.com/uploads/f_note/DS-0376-SGX-SureCO1.pdf</t>
  </si>
  <si>
    <t>1782-SGX-SURECO-ND</t>
  </si>
  <si>
    <t>4 SERIES CO SENSOR - 1 000PPM</t>
  </si>
  <si>
    <t>Alternative Sensors</t>
  </si>
  <si>
    <r>
      <rPr>
        <color theme="1"/>
        <sz val="12.0"/>
      </rPr>
      <t xml:space="preserve">A list of potential sensors to use instead of styrene and benzene sensors,
based off the cross sensitivity table in the </t>
    </r>
    <r>
      <rPr>
        <color rgb="FF1155CC"/>
        <sz val="12.0"/>
        <u/>
      </rPr>
      <t>PS1/4-VOC-1000 datasheet</t>
    </r>
    <r>
      <rPr>
        <color theme="1"/>
        <sz val="12.0"/>
      </rPr>
      <t>.</t>
    </r>
  </si>
  <si>
    <t>SGX?</t>
  </si>
  <si>
    <t>X</t>
  </si>
  <si>
    <t>*</t>
  </si>
  <si>
    <t>3rd Party</t>
  </si>
  <si>
    <t>Hydrochloric Acid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</si>
</sst>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2.0"/>
      <color theme="1"/>
      <name val="Roboto"/>
      <scheme val="minor"/>
    </font>
    <font>
      <b/>
      <u/>
      <sz val="36.0"/>
      <color theme="10"/>
      <name val="Aptos"/>
    </font>
    <font>
      <b/>
      <sz val="12.0"/>
      <color theme="1"/>
      <name val="Aptos"/>
    </font>
    <font>
      <sz val="16.0"/>
      <color theme="1"/>
      <name val="Aptos"/>
    </font>
    <font>
      <sz val="12.0"/>
      <color theme="1"/>
      <name val="Aptos"/>
    </font>
    <font>
      <b/>
      <sz val="16.0"/>
      <color theme="1"/>
      <name val="Aptos"/>
    </font>
    <font/>
    <font>
      <b/>
      <sz val="14.0"/>
      <color theme="1"/>
      <name val="Arial"/>
    </font>
    <font>
      <b/>
      <sz val="14.0"/>
      <color theme="1"/>
      <name val="Aptos"/>
    </font>
    <font>
      <sz val="12.0"/>
      <color theme="1"/>
      <name val="Arial"/>
    </font>
    <font>
      <sz val="16.0"/>
      <color theme="1"/>
      <name val="Arial"/>
    </font>
    <font>
      <b/>
      <i/>
      <sz val="12.0"/>
      <color theme="1"/>
      <name val="Arial"/>
    </font>
    <font>
      <sz val="12.0"/>
      <color rgb="FF000000"/>
      <name val="Aptos"/>
    </font>
    <font>
      <u/>
      <sz val="12.0"/>
      <color theme="10"/>
      <name val="Aptos"/>
    </font>
    <font>
      <u/>
      <sz val="12.0"/>
      <color theme="10"/>
      <name val="Aptos"/>
    </font>
    <font>
      <b/>
      <sz val="36.0"/>
      <color theme="1"/>
      <name val="Aptos"/>
    </font>
    <font>
      <b/>
      <sz val="12.0"/>
      <color theme="7"/>
      <name val="Aptos"/>
    </font>
    <font>
      <sz val="12.0"/>
      <color theme="1"/>
      <name val="Aptos Narrow"/>
    </font>
    <font>
      <b/>
      <sz val="12.0"/>
      <color theme="1"/>
      <name val="Aptos Narrow"/>
    </font>
    <font>
      <b/>
      <sz val="12.0"/>
      <color theme="9"/>
      <name val="Aptos"/>
    </font>
    <font>
      <u/>
      <sz val="12.0"/>
      <color theme="10"/>
      <name val="Aptos Narrow"/>
    </font>
    <font>
      <u/>
      <sz val="12.0"/>
      <color theme="10"/>
      <name val="Aptos Narrow"/>
    </font>
    <font>
      <u/>
      <sz val="12.0"/>
      <color theme="10"/>
      <name val="Aptos Narrow"/>
    </font>
    <font>
      <u/>
      <sz val="12.0"/>
      <color theme="10"/>
      <name val="Aptos"/>
    </font>
    <font>
      <sz val="12.0"/>
      <color rgb="FFD74C59"/>
      <name val="Aptos"/>
    </font>
    <font>
      <sz val="12.0"/>
      <color theme="9"/>
      <name val="Aptos"/>
    </font>
    <font>
      <sz val="12.0"/>
      <color rgb="FF00B050"/>
      <name val="Aptos"/>
    </font>
    <font>
      <i/>
      <u/>
      <sz val="14.0"/>
      <color theme="10"/>
      <name val="Aptos Narrow"/>
    </font>
    <font>
      <b/>
      <i/>
      <sz val="18.0"/>
      <color theme="1"/>
      <name val="Aptos"/>
    </font>
    <font>
      <b/>
      <sz val="12.0"/>
      <color rgb="FF000000"/>
      <name val="Aptos"/>
    </font>
    <font>
      <sz val="12.0"/>
      <color rgb="FFFF0000"/>
      <name val="Aptos"/>
    </font>
    <font>
      <b/>
      <sz val="30.0"/>
      <color theme="1"/>
      <name val="Roboto"/>
      <scheme val="minor"/>
    </font>
    <font>
      <b/>
      <sz val="12.0"/>
      <color theme="1"/>
      <name val="Roboto"/>
      <scheme val="minor"/>
    </font>
    <font>
      <u/>
      <sz val="12.0"/>
      <color theme="1"/>
    </font>
    <font>
      <b/>
      <sz val="14.0"/>
      <color theme="1"/>
      <name val="Roboto"/>
      <scheme val="minor"/>
    </font>
    <font>
      <u/>
      <sz val="12.0"/>
      <color theme="10"/>
    </font>
  </fonts>
  <fills count="11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6C9EB"/>
        <bgColor rgb="FFA6C9EB"/>
      </patternFill>
    </fill>
    <fill>
      <patternFill patternType="solid">
        <fgColor rgb="FFF5F5F5"/>
        <bgColor rgb="FFF5F5F5"/>
      </patternFill>
    </fill>
    <fill>
      <patternFill patternType="solid">
        <fgColor theme="0"/>
        <bgColor theme="0"/>
      </patternFill>
    </fill>
    <fill>
      <patternFill patternType="solid">
        <fgColor rgb="FFF1CEEE"/>
        <bgColor rgb="FFF1CEEE"/>
      </patternFill>
    </fill>
    <fill>
      <patternFill patternType="solid">
        <fgColor rgb="FFE5E5E5"/>
        <bgColor rgb="FFE5E5E5"/>
      </patternFill>
    </fill>
    <fill>
      <patternFill patternType="solid">
        <fgColor rgb="FFD9F2D0"/>
        <bgColor rgb="FFD9F2D0"/>
      </patternFill>
    </fill>
  </fills>
  <borders count="59">
    <border/>
    <border>
      <left style="medium">
        <color rgb="FF7F7F7F"/>
      </left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/>
      <top style="medium">
        <color rgb="FF7F7F7F"/>
      </top>
    </border>
    <border>
      <left/>
      <right style="medium">
        <color rgb="FF7F7F7F"/>
      </right>
      <top style="medium">
        <color rgb="FF7F7F7F"/>
      </top>
    </border>
    <border>
      <left style="medium">
        <color rgb="FF7F7F7F"/>
      </left>
      <right/>
      <top style="medium">
        <color rgb="FF7F7F7F"/>
      </top>
      <bottom/>
    </border>
    <border>
      <left/>
      <right/>
      <top style="medium">
        <color rgb="FF7F7F7F"/>
      </top>
      <bottom/>
    </border>
    <border>
      <left style="medium">
        <color rgb="FF7F7F7F"/>
      </left>
      <right/>
    </border>
    <border>
      <left/>
      <right style="medium">
        <color rgb="FF7F7F7F"/>
      </right>
    </border>
    <border>
      <left style="medium">
        <color rgb="FF7F7F7F"/>
      </left>
      <right/>
      <top/>
      <bottom/>
    </border>
    <border>
      <left style="medium">
        <color rgb="FF7F7F7F"/>
      </left>
    </border>
    <border>
      <right style="medium">
        <color rgb="FF7F7F7F"/>
      </right>
    </border>
    <border>
      <left style="medium">
        <color rgb="FF7F7F7F"/>
      </left>
      <right/>
      <top/>
      <bottom style="medium">
        <color rgb="FF7F7F7F"/>
      </bottom>
    </border>
    <border>
      <bottom style="medium">
        <color rgb="FF7F7F7F"/>
      </bottom>
    </border>
    <border>
      <left style="medium">
        <color rgb="FF7F7F7F"/>
      </left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top style="medium">
        <color rgb="FF7F7F7F"/>
      </top>
    </border>
    <border>
      <left style="medium">
        <color rgb="FF7F7F7F"/>
      </left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top style="medium">
        <color rgb="FF666666"/>
      </top>
      <bottom style="medium">
        <color rgb="FF666666"/>
      </bottom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/>
      <top style="medium">
        <color rgb="FF666666"/>
      </top>
    </border>
    <border>
      <left/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  <bottom/>
    </border>
    <border>
      <top style="medium">
        <color rgb="FF666666"/>
      </top>
      <bottom/>
    </border>
    <border>
      <right style="medium">
        <color rgb="FF666666"/>
      </right>
      <top style="medium">
        <color rgb="FF666666"/>
      </top>
      <bottom/>
    </border>
    <border>
      <left style="medium">
        <color rgb="FF666666"/>
      </left>
      <right/>
      <top style="medium">
        <color rgb="FF666666"/>
      </top>
      <bottom/>
    </border>
    <border>
      <left/>
      <right style="medium">
        <color rgb="FF666666"/>
      </right>
      <top style="medium">
        <color rgb="FF666666"/>
      </top>
      <bottom/>
    </border>
    <border>
      <left style="medium">
        <color rgb="FF666666"/>
      </left>
      <right/>
      <bottom style="medium">
        <color rgb="FF666666"/>
      </bottom>
    </border>
    <border>
      <left/>
      <right style="medium">
        <color rgb="FF666666"/>
      </right>
      <bottom style="medium">
        <color rgb="FF666666"/>
      </bottom>
    </border>
    <border>
      <left style="medium">
        <color rgb="FF666666"/>
      </left>
      <right/>
      <top/>
      <bottom style="medium">
        <color rgb="FF666666"/>
      </bottom>
    </border>
    <border>
      <left/>
      <right/>
      <top/>
      <bottom style="medium">
        <color rgb="FF666666"/>
      </bottom>
    </border>
    <border>
      <left/>
      <right style="medium">
        <color rgb="FF666666"/>
      </right>
      <top/>
      <bottom style="medium">
        <color rgb="FF666666"/>
      </bottom>
    </border>
    <border>
      <left style="medium">
        <color rgb="FF666666"/>
      </left>
      <right/>
    </border>
    <border>
      <left/>
      <right style="medium">
        <color rgb="FF666666"/>
      </right>
    </border>
    <border>
      <left style="medium">
        <color rgb="FF666666"/>
      </left>
      <right/>
      <top/>
      <bottom/>
    </border>
    <border>
      <right style="medium">
        <color rgb="FF666666"/>
      </right>
    </border>
    <border>
      <left style="medium">
        <color rgb="FF666666"/>
      </left>
    </border>
    <border>
      <right style="medium">
        <color rgb="FF666666"/>
      </right>
      <bottom style="medium">
        <color rgb="FF666666"/>
      </bottom>
    </border>
    <border>
      <left style="medium">
        <color rgb="FF666666"/>
      </left>
      <bottom style="medium">
        <color rgb="FF666666"/>
      </bottom>
    </border>
    <border>
      <bottom style="medium">
        <color rgb="FF666666"/>
      </bottom>
    </border>
    <border>
      <top style="medium">
        <color rgb="FF666666"/>
      </top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/>
      <right/>
      <top/>
      <bottom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</border>
    <border>
      <left style="medium">
        <color rgb="FFD8D8D8"/>
      </left>
      <right style="medium">
        <color rgb="FFD8D8D8"/>
      </right>
      <top style="medium">
        <color rgb="FFD8D8D8"/>
      </top>
    </border>
    <border>
      <left style="medium">
        <color rgb="FFD8D8D8"/>
      </left>
      <right style="medium">
        <color rgb="FFD8D8D8"/>
      </right>
      <bottom style="medium">
        <color rgb="FFD8D8D8"/>
      </bottom>
    </border>
    <border>
      <left style="medium">
        <color rgb="FFD8D8D8"/>
      </left>
      <right style="medium">
        <color rgb="FFD8D8D8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F7F7F"/>
      </left>
      <top style="medium">
        <color rgb="FF7F7F7F"/>
      </top>
      <bottom/>
    </border>
    <border>
      <top style="medium">
        <color rgb="FF7F7F7F"/>
      </top>
      <bottom/>
    </border>
    <border>
      <right style="medium">
        <color rgb="FF7F7F7F"/>
      </right>
      <top style="medium">
        <color rgb="FF7F7F7F"/>
      </top>
      <bottom/>
    </border>
    <border>
      <left/>
      <right style="medium">
        <color rgb="FF7F7F7F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3" fillId="3" fontId="7" numFmtId="0" xfId="0" applyAlignment="1" applyBorder="1" applyFill="1" applyFont="1">
      <alignment horizontal="left" readingOrder="0" vertical="center"/>
    </xf>
    <xf borderId="4" fillId="3" fontId="8" numFmtId="0" xfId="0" applyAlignment="1" applyBorder="1" applyFont="1">
      <alignment horizontal="center" vertical="center"/>
    </xf>
    <xf borderId="5" fillId="3" fontId="8" numFmtId="0" xfId="0" applyAlignment="1" applyBorder="1" applyFont="1">
      <alignment vertical="center"/>
    </xf>
    <xf borderId="6" fillId="3" fontId="8" numFmtId="0" xfId="0" applyAlignment="1" applyBorder="1" applyFont="1">
      <alignment vertical="center"/>
    </xf>
    <xf borderId="7" fillId="0" fontId="6" numFmtId="0" xfId="0" applyBorder="1" applyFont="1"/>
    <xf borderId="8" fillId="0" fontId="6" numFmtId="0" xfId="0" applyBorder="1" applyFont="1"/>
    <xf borderId="0" fillId="0" fontId="4" numFmtId="0" xfId="0" applyAlignment="1" applyFont="1">
      <alignment horizontal="right" vertical="center"/>
    </xf>
    <xf borderId="0" fillId="0" fontId="9" numFmtId="0" xfId="0" applyAlignment="1" applyFont="1">
      <alignment vertical="center"/>
    </xf>
    <xf borderId="9" fillId="4" fontId="4" numFmtId="0" xfId="0" applyAlignment="1" applyBorder="1" applyFill="1" applyFont="1">
      <alignment horizontal="left" vertical="center"/>
    </xf>
    <xf borderId="0" fillId="0" fontId="4" numFmtId="0" xfId="0" applyAlignment="1" applyFont="1">
      <alignment horizontal="left" vertical="center"/>
    </xf>
    <xf borderId="10" fillId="0" fontId="4" numFmtId="0" xfId="0" applyAlignment="1" applyBorder="1" applyFont="1">
      <alignment horizontal="left" vertical="center"/>
    </xf>
    <xf borderId="11" fillId="0" fontId="4" numFmtId="0" xfId="0" applyAlignment="1" applyBorder="1" applyFont="1">
      <alignment horizontal="left" vertical="center"/>
    </xf>
    <xf borderId="0" fillId="0" fontId="4" numFmtId="17" xfId="0" applyAlignment="1" applyFont="1" applyNumberFormat="1">
      <alignment horizontal="right" vertical="center"/>
    </xf>
    <xf borderId="12" fillId="4" fontId="4" numFmtId="0" xfId="0" applyAlignment="1" applyBorder="1" applyFont="1">
      <alignment horizontal="left" vertical="center"/>
    </xf>
    <xf borderId="13" fillId="0" fontId="4" numFmtId="0" xfId="0" applyAlignment="1" applyBorder="1" applyFont="1">
      <alignment horizontal="left" vertical="center"/>
    </xf>
    <xf borderId="14" fillId="0" fontId="4" numFmtId="0" xfId="0" applyAlignment="1" applyBorder="1" applyFont="1">
      <alignment horizontal="left" vertical="center"/>
    </xf>
    <xf borderId="15" fillId="0" fontId="4" numFmtId="0" xfId="0" applyAlignment="1" applyBorder="1" applyFont="1">
      <alignment horizontal="left" vertical="center"/>
    </xf>
    <xf borderId="5" fillId="4" fontId="4" numFmtId="0" xfId="0" applyAlignment="1" applyBorder="1" applyFont="1">
      <alignment vertical="center"/>
    </xf>
    <xf borderId="16" fillId="0" fontId="4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2" fillId="4" fontId="4" numFmtId="0" xfId="0" applyAlignment="1" applyBorder="1" applyFont="1">
      <alignment horizontal="left" shrinkToFit="0" vertical="center" wrapText="1"/>
    </xf>
    <xf borderId="13" fillId="0" fontId="4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vertical="center"/>
    </xf>
    <xf borderId="0" fillId="0" fontId="4" numFmtId="17" xfId="0" applyAlignment="1" applyFont="1" applyNumberFormat="1">
      <alignment vertical="center"/>
    </xf>
    <xf borderId="0" fillId="0" fontId="10" numFmtId="0" xfId="0" applyAlignment="1" applyFont="1">
      <alignment readingOrder="0" vertical="center"/>
    </xf>
    <xf borderId="21" fillId="5" fontId="5" numFmtId="0" xfId="0" applyAlignment="1" applyBorder="1" applyFill="1" applyFont="1">
      <alignment horizontal="center" vertical="center"/>
    </xf>
    <xf borderId="22" fillId="0" fontId="6" numFmtId="0" xfId="0" applyBorder="1" applyFont="1"/>
    <xf borderId="23" fillId="0" fontId="6" numFmtId="0" xfId="0" applyBorder="1" applyFont="1"/>
    <xf borderId="24" fillId="3" fontId="7" numFmtId="0" xfId="0" applyAlignment="1" applyBorder="1" applyFont="1">
      <alignment horizontal="center" readingOrder="0" vertical="center"/>
    </xf>
    <xf borderId="25" fillId="3" fontId="8" numFmtId="0" xfId="0" applyAlignment="1" applyBorder="1" applyFont="1">
      <alignment horizontal="center" vertical="center"/>
    </xf>
    <xf borderId="26" fillId="3" fontId="8" numFmtId="0" xfId="0" applyAlignment="1" applyBorder="1" applyFont="1">
      <alignment horizontal="center" vertical="center"/>
    </xf>
    <xf borderId="27" fillId="0" fontId="6" numFmtId="0" xfId="0" applyBorder="1" applyFont="1"/>
    <xf borderId="28" fillId="0" fontId="6" numFmtId="0" xfId="0" applyBorder="1" applyFont="1"/>
    <xf borderId="24" fillId="3" fontId="8" numFmtId="0" xfId="0" applyAlignment="1" applyBorder="1" applyFont="1">
      <alignment horizontal="center" vertical="center"/>
    </xf>
    <xf borderId="29" fillId="3" fontId="8" numFmtId="0" xfId="0" applyAlignment="1" applyBorder="1" applyFont="1">
      <alignment vertical="center"/>
    </xf>
    <xf borderId="30" fillId="3" fontId="8" numFmtId="0" xfId="0" applyAlignment="1" applyBorder="1" applyFont="1">
      <alignment vertical="center"/>
    </xf>
    <xf borderId="31" fillId="0" fontId="6" numFmtId="0" xfId="0" applyBorder="1" applyFont="1"/>
    <xf borderId="32" fillId="0" fontId="6" numFmtId="0" xfId="0" applyBorder="1" applyFont="1"/>
    <xf borderId="33" fillId="6" fontId="11" numFmtId="0" xfId="0" applyAlignment="1" applyBorder="1" applyFill="1" applyFont="1">
      <alignment horizontal="center" readingOrder="0" vertical="center"/>
    </xf>
    <xf borderId="34" fillId="6" fontId="11" numFmtId="0" xfId="0" applyAlignment="1" applyBorder="1" applyFont="1">
      <alignment horizontal="center" readingOrder="0" vertical="center"/>
    </xf>
    <xf borderId="35" fillId="6" fontId="11" numFmtId="0" xfId="0" applyAlignment="1" applyBorder="1" applyFont="1">
      <alignment horizontal="center" readingOrder="0" vertical="center"/>
    </xf>
    <xf borderId="36" fillId="0" fontId="6" numFmtId="0" xfId="0" applyBorder="1" applyFont="1"/>
    <xf borderId="37" fillId="0" fontId="6" numFmtId="0" xfId="0" applyBorder="1" applyFont="1"/>
    <xf borderId="38" fillId="4" fontId="4" numFmtId="0" xfId="0" applyAlignment="1" applyBorder="1" applyFont="1">
      <alignment horizontal="left" vertical="center"/>
    </xf>
    <xf borderId="39" fillId="0" fontId="4" numFmtId="0" xfId="0" applyAlignment="1" applyBorder="1" applyFont="1">
      <alignment horizontal="left" vertical="center"/>
    </xf>
    <xf borderId="40" fillId="0" fontId="4" numFmtId="0" xfId="0" applyAlignment="1" applyBorder="1" applyFont="1">
      <alignment horizontal="left" vertical="center"/>
    </xf>
    <xf borderId="40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9" fillId="0" fontId="4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39" fillId="0" fontId="12" numFmtId="0" xfId="0" applyAlignment="1" applyBorder="1" applyFont="1">
      <alignment horizontal="center" vertical="center"/>
    </xf>
    <xf borderId="39" fillId="0" fontId="13" numFmtId="0" xfId="0" applyAlignment="1" applyBorder="1" applyFont="1">
      <alignment horizontal="left" vertical="center"/>
    </xf>
    <xf borderId="39" fillId="0" fontId="12" numFmtId="0" xfId="0" applyAlignment="1" applyBorder="1" applyFont="1">
      <alignment horizontal="left" vertical="center"/>
    </xf>
    <xf borderId="40" fillId="0" fontId="12" numFmtId="0" xfId="0" applyAlignment="1" applyBorder="1" applyFont="1">
      <alignment horizontal="center" vertical="center"/>
    </xf>
    <xf borderId="33" fillId="4" fontId="4" numFmtId="0" xfId="0" applyAlignment="1" applyBorder="1" applyFont="1">
      <alignment horizontal="left" vertical="center"/>
    </xf>
    <xf borderId="41" fillId="0" fontId="4" numFmtId="0" xfId="0" applyAlignment="1" applyBorder="1" applyFont="1">
      <alignment horizontal="left" vertical="center"/>
    </xf>
    <xf borderId="42" fillId="0" fontId="4" numFmtId="0" xfId="0" applyAlignment="1" applyBorder="1" applyFont="1">
      <alignment horizontal="left" vertical="center"/>
    </xf>
    <xf borderId="41" fillId="0" fontId="12" numFmtId="0" xfId="0" applyAlignment="1" applyBorder="1" applyFont="1">
      <alignment horizontal="left" vertical="center"/>
    </xf>
    <xf borderId="42" fillId="0" fontId="12" numFmtId="0" xfId="0" applyAlignment="1" applyBorder="1" applyFont="1">
      <alignment horizontal="center" vertical="center"/>
    </xf>
    <xf borderId="43" fillId="0" fontId="12" numFmtId="0" xfId="0" applyAlignment="1" applyBorder="1" applyFont="1">
      <alignment horizontal="center" vertical="center"/>
    </xf>
    <xf borderId="41" fillId="0" fontId="4" numFmtId="0" xfId="0" applyAlignment="1" applyBorder="1" applyFont="1">
      <alignment horizontal="center" vertical="center"/>
    </xf>
    <xf borderId="42" fillId="0" fontId="2" numFmtId="0" xfId="0" applyAlignment="1" applyBorder="1" applyFont="1">
      <alignment horizontal="center" vertical="center"/>
    </xf>
    <xf borderId="43" fillId="0" fontId="2" numFmtId="0" xfId="0" applyAlignment="1" applyBorder="1" applyFont="1">
      <alignment horizontal="center" vertical="center"/>
    </xf>
    <xf borderId="41" fillId="0" fontId="2" numFmtId="0" xfId="0" applyAlignment="1" applyBorder="1" applyFont="1">
      <alignment horizontal="center" vertical="center"/>
    </xf>
    <xf borderId="41" fillId="0" fontId="14" numFmtId="0" xfId="0" applyAlignment="1" applyBorder="1" applyFont="1">
      <alignment horizontal="left" vertical="center"/>
    </xf>
    <xf borderId="29" fillId="4" fontId="4" numFmtId="0" xfId="0" applyAlignment="1" applyBorder="1" applyFont="1">
      <alignment vertical="center"/>
    </xf>
    <xf borderId="44" fillId="0" fontId="4" numFmtId="0" xfId="0" applyAlignment="1" applyBorder="1" applyFont="1">
      <alignment shrinkToFit="0" vertical="center" wrapText="1"/>
    </xf>
    <xf borderId="44" fillId="0" fontId="2" numFmtId="0" xfId="0" applyAlignment="1" applyBorder="1" applyFont="1">
      <alignment horizontal="center" vertical="center"/>
    </xf>
    <xf borderId="45" fillId="0" fontId="2" numFmtId="0" xfId="0" applyAlignment="1" applyBorder="1" applyFont="1">
      <alignment horizontal="center" vertical="center"/>
    </xf>
    <xf borderId="33" fillId="4" fontId="4" numFmtId="0" xfId="0" applyAlignment="1" applyBorder="1" applyFont="1">
      <alignment horizontal="left" shrinkToFit="0" vertical="center" wrapText="1"/>
    </xf>
    <xf borderId="43" fillId="0" fontId="4" numFmtId="0" xfId="0" applyAlignment="1" applyBorder="1" applyFont="1">
      <alignment horizontal="left" shrinkToFit="0" vertical="center" wrapText="1"/>
    </xf>
    <xf borderId="46" fillId="0" fontId="5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left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3" numFmtId="0" xfId="0" applyFont="1"/>
    <xf borderId="0" fillId="0" fontId="4" numFmtId="0" xfId="0" applyFont="1"/>
    <xf borderId="47" fillId="3" fontId="8" numFmtId="0" xfId="0" applyAlignment="1" applyBorder="1" applyFont="1">
      <alignment horizontal="left"/>
    </xf>
    <xf borderId="48" fillId="4" fontId="16" numFmtId="0" xfId="0" applyAlignment="1" applyBorder="1" applyFont="1">
      <alignment horizontal="left" vertical="center"/>
    </xf>
    <xf borderId="0" fillId="0" fontId="17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8" numFmtId="0" xfId="0" applyFont="1"/>
    <xf borderId="49" fillId="4" fontId="19" numFmtId="0" xfId="0" applyAlignment="1" applyBorder="1" applyFont="1">
      <alignment horizontal="left" vertical="center"/>
    </xf>
    <xf borderId="0" fillId="0" fontId="20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50" fillId="0" fontId="6" numFmtId="0" xfId="0" applyBorder="1" applyFont="1"/>
    <xf borderId="49" fillId="4" fontId="2" numFmtId="0" xfId="0" applyAlignment="1" applyBorder="1" applyFont="1">
      <alignment horizontal="left" vertical="center"/>
    </xf>
    <xf borderId="0" fillId="0" fontId="21" numFmtId="0" xfId="0" applyAlignment="1" applyFont="1">
      <alignment horizontal="left"/>
    </xf>
    <xf borderId="51" fillId="0" fontId="6" numFmtId="0" xfId="0" applyBorder="1" applyFont="1"/>
    <xf borderId="0" fillId="0" fontId="22" numFmtId="0" xfId="0" applyFont="1"/>
    <xf borderId="47" fillId="4" fontId="2" numFmtId="0" xfId="0" applyAlignment="1" applyBorder="1" applyFont="1">
      <alignment horizontal="left" vertical="center"/>
    </xf>
    <xf borderId="0" fillId="0" fontId="4" numFmtId="0" xfId="0" applyAlignment="1" applyFont="1">
      <alignment horizontal="center"/>
    </xf>
    <xf borderId="47" fillId="4" fontId="19" numFmtId="0" xfId="0" applyAlignment="1" applyBorder="1" applyFont="1">
      <alignment horizontal="left" vertical="center"/>
    </xf>
    <xf borderId="0" fillId="0" fontId="23" numFmtId="0" xfId="0" applyAlignment="1" applyFont="1">
      <alignment horizontal="left"/>
    </xf>
    <xf borderId="0" fillId="0" fontId="24" numFmtId="0" xfId="0" applyFont="1"/>
    <xf borderId="0" fillId="0" fontId="25" numFmtId="0" xfId="0" applyFont="1"/>
    <xf borderId="0" fillId="0" fontId="26" numFmtId="0" xfId="0" applyFont="1"/>
    <xf borderId="47" fillId="7" fontId="19" numFmtId="0" xfId="0" applyBorder="1" applyFill="1" applyFont="1"/>
    <xf borderId="47" fillId="7" fontId="16" numFmtId="0" xfId="0" applyBorder="1" applyFont="1"/>
    <xf borderId="47" fillId="8" fontId="2" numFmtId="0" xfId="0" applyAlignment="1" applyBorder="1" applyFill="1" applyFont="1">
      <alignment shrinkToFit="0" vertical="top" wrapText="1"/>
    </xf>
    <xf borderId="0" fillId="0" fontId="4" numFmtId="0" xfId="0" applyAlignment="1" applyFont="1">
      <alignment shrinkToFit="0" wrapText="1"/>
    </xf>
    <xf borderId="52" fillId="0" fontId="1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27" numFmtId="0" xfId="0" applyAlignment="1" applyFont="1">
      <alignment horizontal="left" vertical="center"/>
    </xf>
    <xf borderId="53" fillId="5" fontId="28" numFmtId="0" xfId="0" applyAlignment="1" applyBorder="1" applyFont="1">
      <alignment horizontal="left" vertical="center"/>
    </xf>
    <xf borderId="54" fillId="0" fontId="6" numFmtId="0" xfId="0" applyBorder="1" applyFont="1"/>
    <xf borderId="55" fillId="0" fontId="6" numFmtId="0" xfId="0" applyBorder="1" applyFont="1"/>
    <xf borderId="9" fillId="2" fontId="29" numFmtId="0" xfId="0" applyAlignment="1" applyBorder="1" applyFont="1">
      <alignment horizontal="left" vertical="center"/>
    </xf>
    <xf borderId="47" fillId="2" fontId="2" numFmtId="0" xfId="0" applyAlignment="1" applyBorder="1" applyFont="1">
      <alignment horizontal="left" vertical="center"/>
    </xf>
    <xf borderId="56" fillId="2" fontId="2" numFmtId="0" xfId="0" applyAlignment="1" applyBorder="1" applyFont="1">
      <alignment horizontal="left" vertical="center"/>
    </xf>
    <xf borderId="0" fillId="0" fontId="17" numFmtId="0" xfId="0" applyAlignment="1" applyFont="1">
      <alignment horizontal="left" vertical="center"/>
    </xf>
    <xf borderId="9" fillId="9" fontId="4" numFmtId="0" xfId="0" applyAlignment="1" applyBorder="1" applyFill="1" applyFont="1">
      <alignment horizontal="left" vertical="center"/>
    </xf>
    <xf borderId="0" fillId="0" fontId="30" numFmtId="0" xfId="0" applyAlignment="1" applyFont="1">
      <alignment horizontal="left" vertical="center"/>
    </xf>
    <xf borderId="12" fillId="9" fontId="4" numFmtId="0" xfId="0" applyAlignment="1" applyBorder="1" applyFont="1">
      <alignment horizontal="left" vertical="center"/>
    </xf>
    <xf borderId="0" fillId="0" fontId="4" numFmtId="17" xfId="0" applyAlignment="1" applyFont="1" applyNumberFormat="1">
      <alignment horizontal="left" vertical="center"/>
    </xf>
    <xf borderId="0" fillId="0" fontId="17" numFmtId="17" xfId="0" applyAlignment="1" applyFont="1" applyNumberFormat="1">
      <alignment horizontal="left" vertical="center"/>
    </xf>
    <xf borderId="0" fillId="0" fontId="15" numFmtId="0" xfId="0" applyFont="1"/>
    <xf borderId="47" fillId="10" fontId="4" numFmtId="0" xfId="0" applyAlignment="1" applyBorder="1" applyFill="1" applyFont="1">
      <alignment horizontal="left" vertical="center"/>
    </xf>
    <xf borderId="0" fillId="0" fontId="9" numFmtId="0" xfId="0" applyAlignment="1" applyFont="1">
      <alignment horizontal="left" vertical="center"/>
    </xf>
    <xf borderId="47" fillId="10" fontId="4" numFmtId="0" xfId="0" applyAlignment="1" applyBorder="1" applyFont="1">
      <alignment horizontal="left"/>
    </xf>
    <xf borderId="0" fillId="0" fontId="0" numFmtId="0" xfId="0" applyAlignment="1" applyFont="1">
      <alignment vertical="center"/>
    </xf>
    <xf borderId="0" fillId="0" fontId="31" numFmtId="0" xfId="0" applyAlignment="1" applyFont="1">
      <alignment readingOrder="0" vertical="center"/>
    </xf>
    <xf borderId="0" fillId="0" fontId="32" numFmtId="0" xfId="0" applyAlignment="1" applyFont="1">
      <alignment vertical="center"/>
    </xf>
    <xf borderId="0" fillId="0" fontId="33" numFmtId="0" xfId="0" applyAlignment="1" applyFont="1">
      <alignment readingOrder="0" vertical="center"/>
    </xf>
    <xf borderId="57" fillId="3" fontId="34" numFmtId="0" xfId="0" applyAlignment="1" applyBorder="1" applyFont="1">
      <alignment horizontal="center" vertical="center"/>
    </xf>
    <xf borderId="58" fillId="0" fontId="6" numFmtId="0" xfId="0" applyBorder="1" applyFont="1"/>
    <xf borderId="0" fillId="0" fontId="0" numFmtId="0" xfId="0" applyAlignment="1" applyFont="1">
      <alignment horizontal="right" vertical="center"/>
    </xf>
    <xf borderId="52" fillId="4" fontId="0" numFmtId="0" xfId="0" applyAlignment="1" applyBorder="1" applyFont="1">
      <alignment horizontal="left" vertical="center"/>
    </xf>
    <xf borderId="52" fillId="0" fontId="0" numFmtId="0" xfId="0" applyAlignment="1" applyBorder="1" applyFont="1">
      <alignment horizontal="left" vertical="center"/>
    </xf>
    <xf borderId="52" fillId="0" fontId="35" numFmtId="0" xfId="0" applyAlignment="1" applyBorder="1" applyFont="1">
      <alignment horizontal="left" vertical="center"/>
    </xf>
    <xf borderId="52" fillId="0" fontId="0" numFmtId="0" xfId="0" applyAlignment="1" applyBorder="1" applyFont="1">
      <alignment horizontal="right" vertical="center"/>
    </xf>
    <xf borderId="52" fillId="0" fontId="0" numFmtId="17" xfId="0" applyAlignment="1" applyBorder="1" applyFont="1" applyNumberFormat="1">
      <alignment horizontal="right" vertical="center"/>
    </xf>
    <xf borderId="52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right" readingOrder="0" vertical="center"/>
    </xf>
    <xf borderId="52" fillId="0" fontId="0" numFmtId="0" xfId="0" applyAlignment="1" applyBorder="1" applyFont="1">
      <alignment vertical="center"/>
    </xf>
    <xf borderId="0" fillId="0" fontId="0" numFmtId="0" xfId="0" applyAlignment="1" applyFont="1">
      <alignment horizontal="left" vertical="center"/>
    </xf>
    <xf borderId="0" fillId="0" fontId="0" numFmtId="17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catalog/specsheets/Amphenol_5262023_ds_0400_ps1_ps4_voc_1000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dc.gov/niosh/npg/npgd0397.html" TargetMode="External"/><Relationship Id="rId22" Type="http://schemas.openxmlformats.org/officeDocument/2006/relationships/hyperlink" Target="https://www.cdc.gov/niosh/idlh/95476.html" TargetMode="External"/><Relationship Id="rId21" Type="http://schemas.openxmlformats.org/officeDocument/2006/relationships/hyperlink" Target="https://www.cdc.gov/niosh/idlh/74931.html" TargetMode="External"/><Relationship Id="rId24" Type="http://schemas.openxmlformats.org/officeDocument/2006/relationships/hyperlink" Target="https://www.cdc.gov/niosh/idlh/7446095.html" TargetMode="External"/><Relationship Id="rId23" Type="http://schemas.openxmlformats.org/officeDocument/2006/relationships/hyperlink" Target="https://www.cdc.gov/niosh/idlh/100425.html" TargetMode="External"/><Relationship Id="rId1" Type="http://schemas.openxmlformats.org/officeDocument/2006/relationships/hyperlink" Target="https://www.mouser.com/catalog/specsheets/Amphenol_5262023_ds_0400_ps1_ps4_voc_1000.pdf" TargetMode="External"/><Relationship Id="rId2" Type="http://schemas.openxmlformats.org/officeDocument/2006/relationships/hyperlink" Target="https://www.cdc.gov/niosh/npg/npgd0001.html" TargetMode="External"/><Relationship Id="rId3" Type="http://schemas.openxmlformats.org/officeDocument/2006/relationships/hyperlink" Target="https://www.cdc.gov/niosh/npg/npgd0002.html" TargetMode="External"/><Relationship Id="rId4" Type="http://schemas.openxmlformats.org/officeDocument/2006/relationships/hyperlink" Target="https://www.cdc.gov/niosh/npg/npgd0008.html" TargetMode="External"/><Relationship Id="rId9" Type="http://schemas.openxmlformats.org/officeDocument/2006/relationships/hyperlink" Target="https://www.cdc.gov/niosh/idlh/75150.html" TargetMode="External"/><Relationship Id="rId26" Type="http://schemas.openxmlformats.org/officeDocument/2006/relationships/hyperlink" Target="https://www.cdc.gov/niosh/npg/npgd0636.html" TargetMode="External"/><Relationship Id="rId25" Type="http://schemas.openxmlformats.org/officeDocument/2006/relationships/hyperlink" Target="https://www.cdc.gov/niosh/npg/npgd0619.html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cdc.gov/niosh/npg/npgd0014.html" TargetMode="External"/><Relationship Id="rId6" Type="http://schemas.openxmlformats.org/officeDocument/2006/relationships/hyperlink" Target="https://www.cdc.gov/niosh/npg/npgd0028.html" TargetMode="External"/><Relationship Id="rId7" Type="http://schemas.openxmlformats.org/officeDocument/2006/relationships/hyperlink" Target="https://www.cdc.gov/niosh/npg/npgd0049.html" TargetMode="External"/><Relationship Id="rId8" Type="http://schemas.openxmlformats.org/officeDocument/2006/relationships/hyperlink" Target="https://www.cdc.gov/niosh/npg/npgd0067.html" TargetMode="External"/><Relationship Id="rId11" Type="http://schemas.openxmlformats.org/officeDocument/2006/relationships/hyperlink" Target="https://www.cdc.gov/niosh/npg/npgd0229.html" TargetMode="External"/><Relationship Id="rId10" Type="http://schemas.openxmlformats.org/officeDocument/2006/relationships/hyperlink" Target="https://www.cdc.gov/niosh/npg/npgd0105.html" TargetMode="External"/><Relationship Id="rId13" Type="http://schemas.openxmlformats.org/officeDocument/2006/relationships/hyperlink" Target="https://www.cdc.gov/niosh/npg/npgd0280.html" TargetMode="External"/><Relationship Id="rId12" Type="http://schemas.openxmlformats.org/officeDocument/2006/relationships/hyperlink" Target="https://www.cdc.gov/niosh/npg/npgd0262.html" TargetMode="External"/><Relationship Id="rId15" Type="http://schemas.openxmlformats.org/officeDocument/2006/relationships/hyperlink" Target="https://www.cdc.gov/niosh/npg/npgd0293.html" TargetMode="External"/><Relationship Id="rId14" Type="http://schemas.openxmlformats.org/officeDocument/2006/relationships/hyperlink" Target="https://www.cdc.gov/niosh/npg/npgd0275.html" TargetMode="External"/><Relationship Id="rId17" Type="http://schemas.openxmlformats.org/officeDocument/2006/relationships/hyperlink" Target="https://www.cdc.gov/niosh/npg/npgd0332.html" TargetMode="External"/><Relationship Id="rId16" Type="http://schemas.openxmlformats.org/officeDocument/2006/relationships/hyperlink" Target="https://www.cdc.gov/niosh/npg/npgd0296.html" TargetMode="External"/><Relationship Id="rId19" Type="http://schemas.openxmlformats.org/officeDocument/2006/relationships/hyperlink" Target="https://www.cdc.gov/niosh/npg/npgd0350.html" TargetMode="External"/><Relationship Id="rId18" Type="http://schemas.openxmlformats.org/officeDocument/2006/relationships/hyperlink" Target="https://www.cdc.gov/niosh/npg/npgd0333.html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sgxsensortech.com/uploads/f_note/DS-0403-PS1&amp;PS4-NH3-100.pdf" TargetMode="External"/><Relationship Id="rId22" Type="http://schemas.openxmlformats.org/officeDocument/2006/relationships/hyperlink" Target="https://www.sgxsensortech.com/content/uploads/2014/07/DS-0247-IR1-Single-Gas-Series-Datasheet-V2.pdf" TargetMode="External"/><Relationship Id="rId21" Type="http://schemas.openxmlformats.org/officeDocument/2006/relationships/hyperlink" Target="https://www.sgxsensortech.com/content/uploads/2014/07/DS-0247-IR1-Single-Gas-Series-Datasheet-V2.pdf" TargetMode="External"/><Relationship Id="rId24" Type="http://schemas.openxmlformats.org/officeDocument/2006/relationships/hyperlink" Target="https://sgxsensortech.com/uploads/f_note/DS-0508-PS1-HCHO-100-MOD.pdf" TargetMode="External"/><Relationship Id="rId23" Type="http://schemas.openxmlformats.org/officeDocument/2006/relationships/hyperlink" Target="https://www.mouser.com/catalog/specsheets/Amphenol_5262023_ds_0381_ps1_ps4_hcho_5.pdf" TargetMode="External"/><Relationship Id="rId1" Type="http://schemas.openxmlformats.org/officeDocument/2006/relationships/hyperlink" Target="https://www.sgxsensortech.com/content/uploads/2014/07/DS-0247-IR1-Single-Gas-Series-Datasheet-V2.pdf" TargetMode="External"/><Relationship Id="rId2" Type="http://schemas.openxmlformats.org/officeDocument/2006/relationships/hyperlink" Target="https://www.sgxsensortech.com/content/uploads/2014/07/DS-0239-IR600-Datasheet-V1.pdf" TargetMode="External"/><Relationship Id="rId3" Type="http://schemas.openxmlformats.org/officeDocument/2006/relationships/hyperlink" Target="https://www.sgxsensortech.com/content/uploads/2014/07/VQ41TSB2-VQ41TSB-Ammonia-Pellistor-Pair-%E2%80%93-2V_100mA.pdf" TargetMode="External"/><Relationship Id="rId4" Type="http://schemas.openxmlformats.org/officeDocument/2006/relationships/hyperlink" Target="https://www.sgxsensortech.com/content/uploads/2014/07/VQ41TSB2-VQ41TSB-Ammonia-Pellistor-Pair-%E2%80%93-2V_100mA.pdf" TargetMode="External"/><Relationship Id="rId9" Type="http://schemas.openxmlformats.org/officeDocument/2006/relationships/hyperlink" Target="https://www.sgxsensortech.com/content/uploads/2015/04/DS-0329-SGX-4NH3-100-datasheet.pdf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www.mouser.com/catalog/specsheets/Amphenol_ds-0380-ps1ps4-h2-20000.pdf" TargetMode="External"/><Relationship Id="rId5" Type="http://schemas.openxmlformats.org/officeDocument/2006/relationships/hyperlink" Target="https://sgxsensortech.com/uploads/f_note/DS-0357-SGX-NH3-500.pdf" TargetMode="External"/><Relationship Id="rId6" Type="http://schemas.openxmlformats.org/officeDocument/2006/relationships/hyperlink" Target="https://sgxsensortech.com/uploads/f_note/DS-0357-SGX-NH3-500.pdf" TargetMode="External"/><Relationship Id="rId7" Type="http://schemas.openxmlformats.org/officeDocument/2006/relationships/hyperlink" Target="https://mm.digikey.com/Volume0/opasdata/d220001/medias/docus/5336/SGX-4NH3.pdf" TargetMode="External"/><Relationship Id="rId8" Type="http://schemas.openxmlformats.org/officeDocument/2006/relationships/hyperlink" Target="https://mm.digikey.com/Volume0/opasdata/d220001/medias/docus/5336/SGX-4NH3.pdf" TargetMode="External"/><Relationship Id="rId11" Type="http://schemas.openxmlformats.org/officeDocument/2006/relationships/hyperlink" Target="https://www.sgxsensortech.com/content/uploads/2020/04/DS-0306-SGX-4NH3-300-datasheet-v2.pdf" TargetMode="External"/><Relationship Id="rId10" Type="http://schemas.openxmlformats.org/officeDocument/2006/relationships/hyperlink" Target="https://www.sgxsensortech.com/content/uploads/2015/04/DS-0329-SGX-4NH3-100-datasheet.pdf" TargetMode="External"/><Relationship Id="rId13" Type="http://schemas.openxmlformats.org/officeDocument/2006/relationships/hyperlink" Target="https://www.sgxsensortech.com/content/uploads/2020/04/DS-0307-SGX-4NH3-1000-datasheetv2.pdf" TargetMode="External"/><Relationship Id="rId12" Type="http://schemas.openxmlformats.org/officeDocument/2006/relationships/hyperlink" Target="https://www.sgxsensortech.com/content/uploads/2020/04/DS-0306-SGX-4NH3-300-datasheet-v2.pdf" TargetMode="External"/><Relationship Id="rId15" Type="http://schemas.openxmlformats.org/officeDocument/2006/relationships/hyperlink" Target="https://www.sgxsensortech.com/content/uploads/2014/07/DS-0332-SGX-7NH3-100-datasheet.pdf" TargetMode="External"/><Relationship Id="rId14" Type="http://schemas.openxmlformats.org/officeDocument/2006/relationships/hyperlink" Target="https://www.sgxsensortech.com/content/uploads/2020/04/DS-0307-SGX-4NH3-1000-datasheetv2.pdf" TargetMode="External"/><Relationship Id="rId17" Type="http://schemas.openxmlformats.org/officeDocument/2006/relationships/hyperlink" Target="https://www.sgxsensortech.com/content/uploads/2020/04/DS-0148-SGX-7NH3-1000-datasheet-v2.pdf" TargetMode="External"/><Relationship Id="rId16" Type="http://schemas.openxmlformats.org/officeDocument/2006/relationships/hyperlink" Target="https://www.sgxsensortech.com/content/uploads/2014/07/DS-0332-SGX-7NH3-100-datasheet.pdf" TargetMode="External"/><Relationship Id="rId19" Type="http://schemas.openxmlformats.org/officeDocument/2006/relationships/hyperlink" Target="https://sgxsensortech.com/uploads/f_note/DS-0403-PS1&amp;PS4-NH3-100.pdf" TargetMode="External"/><Relationship Id="rId18" Type="http://schemas.openxmlformats.org/officeDocument/2006/relationships/hyperlink" Target="https://www.sgxsensortech.com/content/uploads/2020/04/DS-0148-SGX-7NH3-1000-datasheet-v2.pd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jso.biomedcentral.com/articles/10.1186/s12957-021-02211-8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dc.gov/niosh/npg/npgd0397.html" TargetMode="External"/><Relationship Id="rId22" Type="http://schemas.openxmlformats.org/officeDocument/2006/relationships/hyperlink" Target="https://www.cdc.gov/niosh/idlh/95476.html" TargetMode="External"/><Relationship Id="rId21" Type="http://schemas.openxmlformats.org/officeDocument/2006/relationships/hyperlink" Target="https://www.cdc.gov/niosh/idlh/74931.html" TargetMode="External"/><Relationship Id="rId24" Type="http://schemas.openxmlformats.org/officeDocument/2006/relationships/hyperlink" Target="https://www.cdc.gov/niosh/idlh/7446095.html" TargetMode="External"/><Relationship Id="rId23" Type="http://schemas.openxmlformats.org/officeDocument/2006/relationships/hyperlink" Target="https://www.cdc.gov/niosh/idlh/100425.html" TargetMode="External"/><Relationship Id="rId1" Type="http://schemas.openxmlformats.org/officeDocument/2006/relationships/hyperlink" Target="https://www.mouser.com/catalog/specsheets/Amphenol_5262023_ds_0400_ps1_ps4_voc_1000.pdf" TargetMode="External"/><Relationship Id="rId2" Type="http://schemas.openxmlformats.org/officeDocument/2006/relationships/hyperlink" Target="https://www.cdc.gov/niosh/npg/npgd0001.html" TargetMode="External"/><Relationship Id="rId3" Type="http://schemas.openxmlformats.org/officeDocument/2006/relationships/hyperlink" Target="https://www.cdc.gov/niosh/npg/npgd0002.html" TargetMode="External"/><Relationship Id="rId4" Type="http://schemas.openxmlformats.org/officeDocument/2006/relationships/hyperlink" Target="https://www.cdc.gov/niosh/npg/npgd0008.html" TargetMode="External"/><Relationship Id="rId9" Type="http://schemas.openxmlformats.org/officeDocument/2006/relationships/hyperlink" Target="https://www.cdc.gov/niosh/idlh/75150.html" TargetMode="External"/><Relationship Id="rId26" Type="http://schemas.openxmlformats.org/officeDocument/2006/relationships/hyperlink" Target="https://www.cdc.gov/niosh/npg/npgd0636.html" TargetMode="External"/><Relationship Id="rId25" Type="http://schemas.openxmlformats.org/officeDocument/2006/relationships/hyperlink" Target="https://www.cdc.gov/niosh/npg/npgd0619.html" TargetMode="External"/><Relationship Id="rId27" Type="http://schemas.openxmlformats.org/officeDocument/2006/relationships/drawing" Target="../drawings/drawing7.xml"/><Relationship Id="rId5" Type="http://schemas.openxmlformats.org/officeDocument/2006/relationships/hyperlink" Target="https://www.cdc.gov/niosh/npg/npgd0014.html" TargetMode="External"/><Relationship Id="rId6" Type="http://schemas.openxmlformats.org/officeDocument/2006/relationships/hyperlink" Target="https://www.cdc.gov/niosh/npg/npgd0028.html" TargetMode="External"/><Relationship Id="rId7" Type="http://schemas.openxmlformats.org/officeDocument/2006/relationships/hyperlink" Target="https://www.cdc.gov/niosh/npg/npgd0049.html" TargetMode="External"/><Relationship Id="rId8" Type="http://schemas.openxmlformats.org/officeDocument/2006/relationships/hyperlink" Target="https://www.cdc.gov/niosh/npg/npgd0067.html" TargetMode="External"/><Relationship Id="rId11" Type="http://schemas.openxmlformats.org/officeDocument/2006/relationships/hyperlink" Target="https://www.cdc.gov/niosh/npg/npgd0229.html" TargetMode="External"/><Relationship Id="rId10" Type="http://schemas.openxmlformats.org/officeDocument/2006/relationships/hyperlink" Target="https://www.cdc.gov/niosh/npg/npgd0105.html" TargetMode="External"/><Relationship Id="rId13" Type="http://schemas.openxmlformats.org/officeDocument/2006/relationships/hyperlink" Target="https://www.cdc.gov/niosh/npg/npgd0280.html" TargetMode="External"/><Relationship Id="rId12" Type="http://schemas.openxmlformats.org/officeDocument/2006/relationships/hyperlink" Target="https://www.cdc.gov/niosh/npg/npgd0262.html" TargetMode="External"/><Relationship Id="rId15" Type="http://schemas.openxmlformats.org/officeDocument/2006/relationships/hyperlink" Target="https://www.cdc.gov/niosh/npg/npgd0293.html" TargetMode="External"/><Relationship Id="rId14" Type="http://schemas.openxmlformats.org/officeDocument/2006/relationships/hyperlink" Target="https://www.cdc.gov/niosh/npg/npgd0275.html" TargetMode="External"/><Relationship Id="rId17" Type="http://schemas.openxmlformats.org/officeDocument/2006/relationships/hyperlink" Target="https://www.cdc.gov/niosh/npg/npgd0332.html" TargetMode="External"/><Relationship Id="rId16" Type="http://schemas.openxmlformats.org/officeDocument/2006/relationships/hyperlink" Target="https://www.cdc.gov/niosh/npg/npgd0296.html" TargetMode="External"/><Relationship Id="rId19" Type="http://schemas.openxmlformats.org/officeDocument/2006/relationships/hyperlink" Target="https://www.cdc.gov/niosh/npg/npgd0350.html" TargetMode="External"/><Relationship Id="rId18" Type="http://schemas.openxmlformats.org/officeDocument/2006/relationships/hyperlink" Target="https://www.cdc.gov/niosh/npg/npgd03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6.3"/>
    <col customWidth="1" min="2" max="2" width="15.9"/>
    <col customWidth="1" min="3" max="3" width="12.6"/>
    <col customWidth="1" min="4" max="4" width="28.1"/>
    <col customWidth="1" min="5" max="5" width="20.9"/>
    <col customWidth="1" min="6" max="7" width="9.7"/>
    <col customWidth="1" min="8" max="8" width="20.4"/>
    <col customWidth="1" min="9" max="9" width="9.7"/>
    <col customWidth="1" min="10" max="16" width="9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/>
      <c r="B5" s="4"/>
      <c r="C5" s="2"/>
      <c r="D5" s="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4"/>
      <c r="B6" s="4"/>
      <c r="C6" s="4"/>
      <c r="D6" s="5" t="s">
        <v>2</v>
      </c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7" t="s">
        <v>3</v>
      </c>
      <c r="E7" s="8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9" t="s">
        <v>5</v>
      </c>
      <c r="C8" s="10" t="s">
        <v>6</v>
      </c>
      <c r="D8" s="11"/>
      <c r="E8" s="12"/>
      <c r="F8" s="13"/>
      <c r="G8" s="13"/>
      <c r="H8" s="13"/>
      <c r="I8" s="13"/>
      <c r="J8" s="4"/>
      <c r="K8" s="4"/>
      <c r="L8" s="4"/>
      <c r="M8" s="4"/>
      <c r="N8" s="4"/>
      <c r="O8" s="4"/>
      <c r="P8" s="4"/>
    </row>
    <row r="9">
      <c r="A9" s="14"/>
      <c r="B9" s="15" t="s">
        <v>7</v>
      </c>
      <c r="C9" s="16" t="s">
        <v>8</v>
      </c>
      <c r="D9" s="17">
        <v>5.0</v>
      </c>
      <c r="E9" s="18">
        <v>3.84</v>
      </c>
      <c r="F9" s="13"/>
      <c r="G9" s="13"/>
      <c r="H9" s="13"/>
      <c r="I9" s="13"/>
      <c r="J9" s="4"/>
      <c r="K9" s="4"/>
      <c r="L9" s="4"/>
      <c r="M9" s="4"/>
      <c r="N9" s="4"/>
      <c r="O9" s="4"/>
      <c r="P9" s="4"/>
    </row>
    <row r="10">
      <c r="A10" s="14"/>
      <c r="B10" s="15" t="s">
        <v>9</v>
      </c>
      <c r="C10" s="16" t="s">
        <v>10</v>
      </c>
      <c r="D10" s="17">
        <v>5.0</v>
      </c>
      <c r="E10" s="18">
        <v>1.1</v>
      </c>
      <c r="F10" s="13"/>
      <c r="G10" s="13"/>
      <c r="H10" s="13"/>
      <c r="I10" s="13"/>
      <c r="J10" s="4"/>
      <c r="K10" s="4"/>
      <c r="L10" s="4"/>
      <c r="M10" s="4"/>
      <c r="N10" s="4"/>
      <c r="O10" s="4"/>
      <c r="P10" s="4"/>
    </row>
    <row r="11">
      <c r="A11" s="4"/>
      <c r="B11" s="15" t="s">
        <v>11</v>
      </c>
      <c r="C11" s="16" t="s">
        <v>12</v>
      </c>
      <c r="D11" s="17">
        <v>5.0</v>
      </c>
      <c r="E11" s="18">
        <v>1.64</v>
      </c>
      <c r="F11" s="19"/>
      <c r="G11" s="13"/>
      <c r="H11" s="13"/>
      <c r="I11" s="13"/>
      <c r="J11" s="4"/>
      <c r="K11" s="4"/>
      <c r="L11" s="4"/>
      <c r="M11" s="4"/>
      <c r="N11" s="4"/>
      <c r="O11" s="4"/>
      <c r="P11" s="4"/>
    </row>
    <row r="12">
      <c r="A12" s="4"/>
      <c r="B12" s="15" t="s">
        <v>13</v>
      </c>
      <c r="C12" s="16" t="s">
        <v>14</v>
      </c>
      <c r="D12" s="17">
        <v>5.0</v>
      </c>
      <c r="E12" s="18">
        <v>0.4</v>
      </c>
      <c r="F12" s="13"/>
      <c r="G12" s="13"/>
      <c r="H12" s="13"/>
      <c r="I12" s="13"/>
      <c r="J12" s="4"/>
      <c r="K12" s="4"/>
      <c r="L12" s="4"/>
      <c r="M12" s="4"/>
      <c r="N12" s="4"/>
      <c r="O12" s="4"/>
      <c r="P12" s="4"/>
    </row>
    <row r="13">
      <c r="A13" s="4"/>
      <c r="B13" s="15" t="s">
        <v>15</v>
      </c>
      <c r="C13" s="16" t="s">
        <v>16</v>
      </c>
      <c r="D13" s="17">
        <v>5.0</v>
      </c>
      <c r="E13" s="18">
        <v>1.5</v>
      </c>
      <c r="F13" s="13"/>
      <c r="G13" s="13"/>
      <c r="H13" s="13"/>
      <c r="I13" s="13"/>
      <c r="J13" s="4"/>
      <c r="K13" s="4"/>
      <c r="L13" s="4"/>
      <c r="M13" s="4"/>
      <c r="N13" s="4"/>
      <c r="O13" s="4"/>
      <c r="P13" s="4"/>
    </row>
    <row r="14">
      <c r="A14" s="4"/>
      <c r="B14" s="15" t="s">
        <v>17</v>
      </c>
      <c r="C14" s="16" t="s">
        <v>18</v>
      </c>
      <c r="D14" s="17">
        <v>5.0</v>
      </c>
      <c r="E14" s="18">
        <v>1.1</v>
      </c>
      <c r="F14" s="13"/>
      <c r="G14" s="13"/>
      <c r="H14" s="13"/>
      <c r="I14" s="13"/>
      <c r="J14" s="4"/>
      <c r="K14" s="4"/>
      <c r="L14" s="4"/>
      <c r="M14" s="4"/>
      <c r="N14" s="4"/>
      <c r="O14" s="4"/>
      <c r="P14" s="4"/>
    </row>
    <row r="15">
      <c r="A15" s="4"/>
      <c r="B15" s="15" t="s">
        <v>19</v>
      </c>
      <c r="C15" s="16" t="s">
        <v>20</v>
      </c>
      <c r="D15" s="17">
        <v>5.0</v>
      </c>
      <c r="E15" s="18">
        <v>8.68</v>
      </c>
      <c r="F15" s="13"/>
      <c r="G15" s="13"/>
      <c r="H15" s="13"/>
      <c r="I15" s="13"/>
      <c r="J15" s="4"/>
      <c r="K15" s="4"/>
      <c r="L15" s="4"/>
      <c r="M15" s="4"/>
      <c r="N15" s="4"/>
      <c r="O15" s="4"/>
      <c r="P15" s="4"/>
    </row>
    <row r="16">
      <c r="A16" s="4"/>
      <c r="B16" s="15" t="s">
        <v>21</v>
      </c>
      <c r="C16" s="16" t="s">
        <v>22</v>
      </c>
      <c r="D16" s="17">
        <v>5.0</v>
      </c>
      <c r="E16" s="18">
        <v>1.23</v>
      </c>
      <c r="F16" s="13"/>
      <c r="G16" s="13"/>
      <c r="H16" s="13"/>
      <c r="I16" s="13"/>
      <c r="J16" s="4"/>
      <c r="K16" s="4"/>
      <c r="L16" s="4"/>
      <c r="M16" s="4"/>
      <c r="N16" s="4"/>
      <c r="O16" s="4"/>
      <c r="P16" s="4"/>
    </row>
    <row r="17">
      <c r="A17" s="4"/>
      <c r="B17" s="15" t="s">
        <v>23</v>
      </c>
      <c r="C17" s="16" t="s">
        <v>24</v>
      </c>
      <c r="D17" s="17">
        <v>5.0</v>
      </c>
      <c r="E17" s="18">
        <v>3.38</v>
      </c>
      <c r="F17" s="13"/>
      <c r="G17" s="13"/>
      <c r="H17" s="13"/>
      <c r="I17" s="13"/>
      <c r="J17" s="4"/>
      <c r="K17" s="4"/>
      <c r="L17" s="4"/>
      <c r="M17" s="4"/>
      <c r="N17" s="4"/>
      <c r="O17" s="4"/>
      <c r="P17" s="4"/>
    </row>
    <row r="18">
      <c r="A18" s="4"/>
      <c r="B18" s="15" t="s">
        <v>25</v>
      </c>
      <c r="C18" s="16" t="s">
        <v>26</v>
      </c>
      <c r="D18" s="17">
        <v>2.0</v>
      </c>
      <c r="E18" s="18">
        <v>6.79</v>
      </c>
      <c r="F18" s="13"/>
      <c r="G18" s="13"/>
      <c r="H18" s="13"/>
      <c r="I18" s="13"/>
      <c r="J18" s="4"/>
      <c r="K18" s="4"/>
      <c r="L18" s="4"/>
      <c r="M18" s="4"/>
      <c r="N18" s="4"/>
      <c r="O18" s="4"/>
      <c r="P18" s="4"/>
    </row>
    <row r="19">
      <c r="A19" s="4"/>
      <c r="B19" s="15" t="s">
        <v>27</v>
      </c>
      <c r="C19" s="16" t="s">
        <v>28</v>
      </c>
      <c r="D19" s="17">
        <v>5.0</v>
      </c>
      <c r="E19" s="18">
        <v>1.83</v>
      </c>
      <c r="F19" s="13"/>
      <c r="G19" s="13"/>
      <c r="H19" s="13"/>
      <c r="I19" s="13"/>
      <c r="J19" s="4"/>
      <c r="K19" s="4"/>
      <c r="L19" s="4"/>
      <c r="M19" s="4"/>
      <c r="N19" s="4"/>
      <c r="O19" s="4"/>
      <c r="P19" s="4"/>
    </row>
    <row r="20">
      <c r="A20" s="4"/>
      <c r="B20" s="15" t="s">
        <v>29</v>
      </c>
      <c r="C20" s="16" t="s">
        <v>30</v>
      </c>
      <c r="D20" s="17">
        <v>5.0</v>
      </c>
      <c r="E20" s="18">
        <v>8.97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15" t="s">
        <v>31</v>
      </c>
      <c r="C21" s="16" t="s">
        <v>32</v>
      </c>
      <c r="D21" s="17">
        <v>5.0</v>
      </c>
      <c r="E21" s="18">
        <v>0.59</v>
      </c>
      <c r="F21" s="13"/>
      <c r="G21" s="13"/>
      <c r="H21" s="13"/>
      <c r="I21" s="13"/>
      <c r="J21" s="4"/>
      <c r="K21" s="4"/>
      <c r="L21" s="4"/>
      <c r="M21" s="4"/>
      <c r="N21" s="4"/>
      <c r="O21" s="4"/>
      <c r="P21" s="4"/>
    </row>
    <row r="22">
      <c r="A22" s="4"/>
      <c r="B22" s="15" t="s">
        <v>33</v>
      </c>
      <c r="C22" s="16" t="s">
        <v>34</v>
      </c>
      <c r="D22" s="17">
        <v>5.0</v>
      </c>
      <c r="E22" s="18">
        <v>5.29</v>
      </c>
      <c r="F22" s="13"/>
      <c r="G22" s="13"/>
      <c r="H22" s="13"/>
      <c r="I22" s="13"/>
      <c r="J22" s="4"/>
      <c r="K22" s="4"/>
      <c r="L22" s="4"/>
      <c r="M22" s="4"/>
      <c r="N22" s="4"/>
      <c r="O22" s="4"/>
      <c r="P22" s="4"/>
    </row>
    <row r="23">
      <c r="A23" s="4"/>
      <c r="B23" s="15" t="s">
        <v>35</v>
      </c>
      <c r="C23" s="16" t="s">
        <v>36</v>
      </c>
      <c r="D23" s="17">
        <v>5.0</v>
      </c>
      <c r="E23" s="18">
        <v>5.37</v>
      </c>
      <c r="F23" s="13"/>
      <c r="G23" s="13"/>
      <c r="H23" s="13"/>
      <c r="I23" s="13"/>
      <c r="J23" s="4"/>
      <c r="K23" s="4"/>
      <c r="L23" s="4"/>
      <c r="M23" s="4"/>
      <c r="N23" s="4"/>
      <c r="O23" s="4"/>
      <c r="P23" s="4"/>
    </row>
    <row r="24">
      <c r="A24" s="4"/>
      <c r="B24" s="15" t="s">
        <v>37</v>
      </c>
      <c r="C24" s="16" t="s">
        <v>38</v>
      </c>
      <c r="D24" s="17">
        <v>5.0</v>
      </c>
      <c r="E24" s="18">
        <v>1.15</v>
      </c>
      <c r="F24" s="13"/>
      <c r="G24" s="13"/>
      <c r="H24" s="13"/>
      <c r="I24" s="13"/>
      <c r="J24" s="4"/>
      <c r="K24" s="4"/>
      <c r="L24" s="4"/>
      <c r="M24" s="4"/>
      <c r="N24" s="4"/>
      <c r="O24" s="4"/>
      <c r="P24" s="4"/>
    </row>
    <row r="25">
      <c r="A25" s="4"/>
      <c r="B25" s="15" t="s">
        <v>39</v>
      </c>
      <c r="C25" s="16" t="s">
        <v>40</v>
      </c>
      <c r="D25" s="17">
        <v>5.0</v>
      </c>
      <c r="E25" s="18">
        <v>0.27</v>
      </c>
      <c r="F25" s="13"/>
      <c r="G25" s="13"/>
      <c r="H25" s="13"/>
      <c r="I25" s="13"/>
      <c r="J25" s="4"/>
      <c r="K25" s="4"/>
      <c r="L25" s="4"/>
      <c r="M25" s="4"/>
      <c r="N25" s="4"/>
      <c r="O25" s="4"/>
      <c r="P25" s="4"/>
    </row>
    <row r="26">
      <c r="A26" s="4"/>
      <c r="B26" s="15" t="s">
        <v>41</v>
      </c>
      <c r="C26" s="16" t="s">
        <v>42</v>
      </c>
      <c r="D26" s="17">
        <v>5.0</v>
      </c>
      <c r="E26" s="18">
        <v>0.36</v>
      </c>
      <c r="F26" s="13"/>
      <c r="G26" s="13"/>
      <c r="H26" s="13"/>
      <c r="I26" s="13"/>
      <c r="J26" s="4"/>
      <c r="K26" s="4"/>
      <c r="L26" s="4"/>
      <c r="M26" s="4"/>
      <c r="N26" s="4"/>
      <c r="O26" s="4"/>
      <c r="P26" s="4"/>
    </row>
    <row r="27">
      <c r="A27" s="4"/>
      <c r="B27" s="15" t="s">
        <v>43</v>
      </c>
      <c r="C27" s="16" t="s">
        <v>44</v>
      </c>
      <c r="D27" s="17">
        <v>5.0</v>
      </c>
      <c r="E27" s="18">
        <v>5.0</v>
      </c>
      <c r="F27" s="13"/>
      <c r="G27" s="13"/>
      <c r="H27" s="13"/>
      <c r="I27" s="13"/>
      <c r="J27" s="4"/>
      <c r="K27" s="4"/>
      <c r="L27" s="4"/>
      <c r="M27" s="4"/>
      <c r="N27" s="4"/>
      <c r="O27" s="4"/>
      <c r="P27" s="4"/>
    </row>
    <row r="28">
      <c r="A28" s="4"/>
      <c r="B28" s="15" t="s">
        <v>45</v>
      </c>
      <c r="C28" s="16" t="s">
        <v>46</v>
      </c>
      <c r="D28" s="17">
        <v>5.0</v>
      </c>
      <c r="E28" s="18">
        <v>5.96</v>
      </c>
      <c r="F28" s="13"/>
      <c r="G28" s="13"/>
      <c r="H28" s="13"/>
      <c r="I28" s="13"/>
      <c r="J28" s="4"/>
      <c r="K28" s="4"/>
      <c r="L28" s="4"/>
      <c r="M28" s="4"/>
      <c r="N28" s="4"/>
      <c r="O28" s="4"/>
      <c r="P28" s="4"/>
    </row>
    <row r="29">
      <c r="A29" s="4"/>
      <c r="B29" s="15" t="s">
        <v>47</v>
      </c>
      <c r="C29" s="16" t="s">
        <v>48</v>
      </c>
      <c r="D29" s="17">
        <v>5.0</v>
      </c>
      <c r="E29" s="18">
        <v>7.0</v>
      </c>
      <c r="F29" s="13"/>
      <c r="G29" s="13"/>
      <c r="H29" s="13"/>
      <c r="I29" s="13"/>
      <c r="J29" s="4"/>
      <c r="K29" s="4"/>
      <c r="L29" s="4"/>
      <c r="M29" s="4"/>
      <c r="N29" s="4"/>
      <c r="O29" s="4"/>
      <c r="P29" s="4"/>
    </row>
    <row r="30">
      <c r="A30" s="4"/>
      <c r="B30" s="15" t="s">
        <v>49</v>
      </c>
      <c r="C30" s="16" t="s">
        <v>50</v>
      </c>
      <c r="D30" s="17">
        <v>5.0</v>
      </c>
      <c r="E30" s="18">
        <v>0.59</v>
      </c>
      <c r="F30" s="13"/>
      <c r="G30" s="13"/>
      <c r="H30" s="13"/>
      <c r="I30" s="13"/>
      <c r="J30" s="4"/>
      <c r="K30" s="4"/>
      <c r="L30" s="4"/>
      <c r="M30" s="4"/>
      <c r="N30" s="4"/>
      <c r="O30" s="4"/>
      <c r="P30" s="4"/>
    </row>
    <row r="31">
      <c r="A31" s="4"/>
      <c r="B31" s="15" t="s">
        <v>51</v>
      </c>
      <c r="C31" s="16" t="s">
        <v>52</v>
      </c>
      <c r="D31" s="17">
        <v>0.5</v>
      </c>
      <c r="E31" s="18">
        <v>7.5</v>
      </c>
      <c r="F31" s="13"/>
      <c r="G31" s="13"/>
      <c r="H31" s="13"/>
      <c r="I31" s="13"/>
      <c r="J31" s="4"/>
      <c r="K31" s="4"/>
      <c r="L31" s="4"/>
      <c r="M31" s="4"/>
      <c r="N31" s="4"/>
      <c r="O31" s="4"/>
      <c r="P31" s="4"/>
    </row>
    <row r="32">
      <c r="A32" s="4"/>
      <c r="B32" s="15" t="s">
        <v>53</v>
      </c>
      <c r="C32" s="16" t="s">
        <v>54</v>
      </c>
      <c r="D32" s="17">
        <v>5.0</v>
      </c>
      <c r="E32" s="18">
        <v>5.0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15" t="s">
        <v>55</v>
      </c>
      <c r="C33" s="16" t="s">
        <v>56</v>
      </c>
      <c r="D33" s="17">
        <v>5.0</v>
      </c>
      <c r="E33" s="18">
        <v>0.81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20" t="s">
        <v>57</v>
      </c>
      <c r="C34" s="21" t="s">
        <v>58</v>
      </c>
      <c r="D34" s="22">
        <v>5.0</v>
      </c>
      <c r="E34" s="23">
        <v>0.65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24" t="s">
        <v>59</v>
      </c>
      <c r="C36" s="25" t="s">
        <v>60</v>
      </c>
      <c r="D36" s="26" t="s">
        <v>61</v>
      </c>
      <c r="E36" s="27" t="s">
        <v>61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28" t="s">
        <v>62</v>
      </c>
      <c r="C37" s="29" t="s">
        <v>63</v>
      </c>
      <c r="D37" s="30" t="s">
        <v>61</v>
      </c>
      <c r="E37" s="31" t="s">
        <v>61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32" t="s">
        <v>64</v>
      </c>
      <c r="B39" s="33" t="s">
        <v>65</v>
      </c>
      <c r="C39" s="34"/>
      <c r="D39" s="34" t="s">
        <v>61</v>
      </c>
      <c r="E39" s="34" t="s">
        <v>61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3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mergeCells count="3">
    <mergeCell ref="D6:E6"/>
    <mergeCell ref="D7:D8"/>
    <mergeCell ref="E7:E8"/>
  </mergeCells>
  <hyperlinks>
    <hyperlink r:id="rId1" ref="A1"/>
  </hyperlinks>
  <printOptions/>
  <pageMargins bottom="0.75" footer="0.0" header="0.0" left="0.25" right="0.25" top="0.75"/>
  <pageSetup scale="24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6.3"/>
    <col customWidth="1" min="2" max="2" width="15.1"/>
    <col customWidth="1" min="3" max="3" width="10.9"/>
    <col customWidth="1" min="4" max="4" width="32.7"/>
    <col customWidth="1" min="5" max="5" width="23.8"/>
    <col customWidth="1" min="6" max="6" width="40.6"/>
    <col customWidth="1" min="7" max="7" width="9.8"/>
    <col customWidth="1" min="8" max="8" width="6.9"/>
    <col customWidth="1" min="9" max="9" width="37.7"/>
    <col customWidth="1" min="10" max="10" width="24.2"/>
    <col customWidth="1" min="11" max="11" width="6.9"/>
    <col customWidth="1" min="12" max="12" width="10.9"/>
    <col customWidth="1" min="13" max="13" width="9.6"/>
    <col customWidth="1" min="14" max="15" width="9.7"/>
    <col customWidth="1" min="16" max="16" width="20.4"/>
    <col customWidth="1" min="17" max="17" width="9.7"/>
    <col customWidth="1" min="18" max="24" width="9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6" t="s">
        <v>66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37" t="s">
        <v>67</v>
      </c>
      <c r="E6" s="38"/>
      <c r="F6" s="38"/>
      <c r="G6" s="38"/>
      <c r="H6" s="38"/>
      <c r="I6" s="38"/>
      <c r="J6" s="38"/>
      <c r="K6" s="38"/>
      <c r="L6" s="38"/>
      <c r="M6" s="39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0" t="s">
        <v>68</v>
      </c>
      <c r="E7" s="41" t="s">
        <v>69</v>
      </c>
      <c r="F7" s="42" t="s">
        <v>70</v>
      </c>
      <c r="G7" s="43"/>
      <c r="H7" s="44"/>
      <c r="I7" s="42" t="s">
        <v>71</v>
      </c>
      <c r="J7" s="43"/>
      <c r="K7" s="44"/>
      <c r="L7" s="45" t="s">
        <v>72</v>
      </c>
      <c r="M7" s="41" t="s">
        <v>73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6" t="s">
        <v>5</v>
      </c>
      <c r="C8" s="47" t="s">
        <v>6</v>
      </c>
      <c r="D8" s="48"/>
      <c r="E8" s="49"/>
      <c r="F8" s="50" t="s">
        <v>74</v>
      </c>
      <c r="G8" s="51" t="s">
        <v>75</v>
      </c>
      <c r="H8" s="52" t="s">
        <v>76</v>
      </c>
      <c r="I8" s="50" t="s">
        <v>74</v>
      </c>
      <c r="J8" s="51" t="s">
        <v>75</v>
      </c>
      <c r="K8" s="52" t="s">
        <v>76</v>
      </c>
      <c r="L8" s="53"/>
      <c r="M8" s="54"/>
      <c r="N8" s="13"/>
      <c r="O8" s="13"/>
      <c r="P8" s="13"/>
      <c r="Q8" s="13"/>
      <c r="R8" s="4"/>
      <c r="S8" s="4"/>
      <c r="T8" s="4"/>
      <c r="U8" s="4"/>
      <c r="V8" s="4"/>
      <c r="W8" s="4"/>
      <c r="X8" s="4"/>
    </row>
    <row r="9">
      <c r="A9" s="14"/>
      <c r="B9" s="55" t="s">
        <v>7</v>
      </c>
      <c r="C9" s="56" t="s">
        <v>8</v>
      </c>
      <c r="D9" s="57">
        <v>0.05</v>
      </c>
      <c r="E9" s="56">
        <v>50.0</v>
      </c>
      <c r="F9" s="58" t="s">
        <v>61</v>
      </c>
      <c r="G9" s="59" t="s">
        <v>61</v>
      </c>
      <c r="H9" s="60" t="s">
        <v>61</v>
      </c>
      <c r="I9" s="58">
        <v>200.0</v>
      </c>
      <c r="J9" s="61" t="s">
        <v>61</v>
      </c>
      <c r="K9" s="62" t="s">
        <v>61</v>
      </c>
      <c r="L9" s="57">
        <v>2000.0</v>
      </c>
      <c r="M9" s="63" t="s">
        <v>77</v>
      </c>
      <c r="N9" s="13"/>
      <c r="O9" s="13"/>
      <c r="P9" s="13"/>
      <c r="Q9" s="13"/>
      <c r="R9" s="4"/>
      <c r="S9" s="4"/>
      <c r="T9" s="4"/>
      <c r="U9" s="4"/>
      <c r="V9" s="4"/>
      <c r="W9" s="4"/>
      <c r="X9" s="4"/>
    </row>
    <row r="10">
      <c r="A10" s="14"/>
      <c r="B10" s="55" t="s">
        <v>9</v>
      </c>
      <c r="C10" s="56" t="s">
        <v>10</v>
      </c>
      <c r="D10" s="57" t="s">
        <v>78</v>
      </c>
      <c r="E10" s="56">
        <v>50.0</v>
      </c>
      <c r="F10" s="58">
        <v>10.0</v>
      </c>
      <c r="G10" s="59">
        <v>15.0</v>
      </c>
      <c r="H10" s="60" t="s">
        <v>61</v>
      </c>
      <c r="I10" s="58">
        <v>10.0</v>
      </c>
      <c r="J10" s="61" t="s">
        <v>61</v>
      </c>
      <c r="K10" s="62" t="s">
        <v>61</v>
      </c>
      <c r="L10" s="57">
        <v>50.0</v>
      </c>
      <c r="M10" s="63" t="s">
        <v>77</v>
      </c>
      <c r="N10" s="13"/>
      <c r="O10" s="13"/>
      <c r="P10" s="13"/>
      <c r="Q10" s="13"/>
      <c r="R10" s="4"/>
      <c r="S10" s="4"/>
      <c r="T10" s="4"/>
      <c r="U10" s="4"/>
      <c r="V10" s="4"/>
      <c r="W10" s="4"/>
      <c r="X10" s="4"/>
    </row>
    <row r="11">
      <c r="A11" s="4"/>
      <c r="B11" s="55" t="s">
        <v>11</v>
      </c>
      <c r="C11" s="56" t="s">
        <v>12</v>
      </c>
      <c r="D11" s="57">
        <v>226.0</v>
      </c>
      <c r="E11" s="56" t="s">
        <v>79</v>
      </c>
      <c r="F11" s="58" t="s">
        <v>61</v>
      </c>
      <c r="G11" s="59" t="s">
        <v>61</v>
      </c>
      <c r="H11" s="60">
        <v>2500.0</v>
      </c>
      <c r="I11" s="58" t="s">
        <v>61</v>
      </c>
      <c r="J11" s="61" t="s">
        <v>61</v>
      </c>
      <c r="K11" s="62" t="s">
        <v>61</v>
      </c>
      <c r="L11" s="57" t="s">
        <v>80</v>
      </c>
      <c r="M11" s="63" t="s">
        <v>77</v>
      </c>
      <c r="N11" s="19"/>
      <c r="O11" s="13"/>
      <c r="P11" s="13"/>
      <c r="Q11" s="13"/>
      <c r="R11" s="4"/>
      <c r="S11" s="4"/>
      <c r="T11" s="4"/>
      <c r="U11" s="4"/>
      <c r="V11" s="4"/>
      <c r="W11" s="4"/>
      <c r="X11" s="4"/>
    </row>
    <row r="12">
      <c r="A12" s="4"/>
      <c r="B12" s="55" t="s">
        <v>13</v>
      </c>
      <c r="C12" s="56" t="s">
        <v>14</v>
      </c>
      <c r="D12" s="57">
        <v>1.6</v>
      </c>
      <c r="E12" s="56" t="s">
        <v>79</v>
      </c>
      <c r="F12" s="58">
        <v>1.0</v>
      </c>
      <c r="G12" s="59">
        <v>10.0</v>
      </c>
      <c r="H12" s="62" t="s">
        <v>61</v>
      </c>
      <c r="I12" s="58">
        <v>2.0</v>
      </c>
      <c r="J12" s="61" t="s">
        <v>61</v>
      </c>
      <c r="K12" s="60">
        <v>10.0</v>
      </c>
      <c r="L12" s="57">
        <v>85.0</v>
      </c>
      <c r="M12" s="63" t="s">
        <v>77</v>
      </c>
      <c r="N12" s="13"/>
      <c r="O12" s="13"/>
      <c r="P12" s="13"/>
      <c r="Q12" s="13"/>
      <c r="R12" s="4"/>
      <c r="S12" s="4"/>
      <c r="T12" s="4"/>
      <c r="U12" s="4"/>
      <c r="V12" s="4"/>
      <c r="W12" s="4"/>
      <c r="X12" s="4"/>
    </row>
    <row r="13">
      <c r="A13" s="4"/>
      <c r="B13" s="55" t="s">
        <v>15</v>
      </c>
      <c r="C13" s="56" t="s">
        <v>16</v>
      </c>
      <c r="D13" s="57" t="s">
        <v>81</v>
      </c>
      <c r="E13" s="56" t="s">
        <v>82</v>
      </c>
      <c r="F13" s="58">
        <v>25.0</v>
      </c>
      <c r="G13" s="59">
        <v>35.0</v>
      </c>
      <c r="H13" s="62" t="s">
        <v>61</v>
      </c>
      <c r="I13" s="58">
        <v>50.0</v>
      </c>
      <c r="J13" s="61" t="s">
        <v>61</v>
      </c>
      <c r="K13" s="62" t="s">
        <v>61</v>
      </c>
      <c r="L13" s="57">
        <v>300.0</v>
      </c>
      <c r="M13" s="63" t="s">
        <v>77</v>
      </c>
      <c r="N13" s="13"/>
      <c r="O13" s="13"/>
      <c r="P13" s="13"/>
      <c r="Q13" s="13"/>
      <c r="R13" s="4"/>
      <c r="S13" s="4"/>
      <c r="T13" s="4"/>
      <c r="U13" s="4"/>
      <c r="V13" s="4"/>
      <c r="W13" s="4"/>
      <c r="X13" s="4"/>
    </row>
    <row r="14">
      <c r="A14" s="4"/>
      <c r="B14" s="55" t="s">
        <v>17</v>
      </c>
      <c r="C14" s="56" t="s">
        <v>18</v>
      </c>
      <c r="D14" s="57" t="s">
        <v>83</v>
      </c>
      <c r="E14" s="56" t="s">
        <v>79</v>
      </c>
      <c r="F14" s="58">
        <v>0.1</v>
      </c>
      <c r="G14" s="59">
        <v>10.0</v>
      </c>
      <c r="H14" s="62" t="s">
        <v>61</v>
      </c>
      <c r="I14" s="58">
        <v>1.0</v>
      </c>
      <c r="J14" s="61">
        <v>5.0</v>
      </c>
      <c r="K14" s="62" t="s">
        <v>61</v>
      </c>
      <c r="L14" s="57">
        <v>500.0</v>
      </c>
      <c r="M14" s="63" t="s">
        <v>77</v>
      </c>
      <c r="N14" s="13"/>
      <c r="O14" s="13"/>
      <c r="P14" s="13"/>
      <c r="Q14" s="13"/>
      <c r="R14" s="4"/>
      <c r="S14" s="4"/>
      <c r="T14" s="4"/>
      <c r="U14" s="4"/>
      <c r="V14" s="4"/>
      <c r="W14" s="4"/>
      <c r="X14" s="4"/>
    </row>
    <row r="15">
      <c r="A15" s="4"/>
      <c r="B15" s="55" t="s">
        <v>19</v>
      </c>
      <c r="C15" s="56" t="s">
        <v>20</v>
      </c>
      <c r="D15" s="57" t="s">
        <v>84</v>
      </c>
      <c r="E15" s="56" t="s">
        <v>79</v>
      </c>
      <c r="F15" s="58" t="s">
        <v>61</v>
      </c>
      <c r="G15" s="59" t="s">
        <v>61</v>
      </c>
      <c r="H15" s="62" t="s">
        <v>61</v>
      </c>
      <c r="I15" s="58">
        <v>1.0</v>
      </c>
      <c r="J15" s="61">
        <v>5.0</v>
      </c>
      <c r="K15" s="62" t="s">
        <v>61</v>
      </c>
      <c r="L15" s="57">
        <v>2000.0</v>
      </c>
      <c r="M15" s="63" t="s">
        <v>77</v>
      </c>
      <c r="N15" s="13"/>
      <c r="O15" s="13"/>
      <c r="P15" s="13"/>
      <c r="Q15" s="13"/>
      <c r="R15" s="4"/>
      <c r="S15" s="4"/>
      <c r="T15" s="4"/>
      <c r="U15" s="4"/>
      <c r="V15" s="4"/>
      <c r="W15" s="4"/>
      <c r="X15" s="4"/>
    </row>
    <row r="16">
      <c r="A16" s="4"/>
      <c r="B16" s="55" t="s">
        <v>21</v>
      </c>
      <c r="C16" s="56" t="s">
        <v>22</v>
      </c>
      <c r="D16" s="57" t="s">
        <v>85</v>
      </c>
      <c r="E16" s="56" t="s">
        <v>79</v>
      </c>
      <c r="F16" s="58">
        <v>1.0</v>
      </c>
      <c r="G16" s="59">
        <v>10.0</v>
      </c>
      <c r="H16" s="62" t="s">
        <v>61</v>
      </c>
      <c r="I16" s="58">
        <v>20.0</v>
      </c>
      <c r="J16" s="61" t="s">
        <v>61</v>
      </c>
      <c r="K16" s="60">
        <v>30.0</v>
      </c>
      <c r="L16" s="57">
        <v>500.0</v>
      </c>
      <c r="M16" s="63" t="s">
        <v>86</v>
      </c>
      <c r="N16" s="13"/>
      <c r="O16" s="13"/>
      <c r="P16" s="13"/>
      <c r="Q16" s="13"/>
      <c r="R16" s="4"/>
      <c r="S16" s="4"/>
      <c r="T16" s="4"/>
      <c r="U16" s="4"/>
      <c r="V16" s="4"/>
      <c r="W16" s="4"/>
      <c r="X16" s="4"/>
    </row>
    <row r="17">
      <c r="A17" s="4"/>
      <c r="B17" s="55" t="s">
        <v>23</v>
      </c>
      <c r="C17" s="56" t="s">
        <v>24</v>
      </c>
      <c r="D17" s="57" t="s">
        <v>87</v>
      </c>
      <c r="E17" s="56" t="s">
        <v>79</v>
      </c>
      <c r="F17" s="58">
        <v>35.0</v>
      </c>
      <c r="G17" s="59">
        <v>200.0</v>
      </c>
      <c r="H17" s="62" t="s">
        <v>61</v>
      </c>
      <c r="I17" s="58">
        <v>50.0</v>
      </c>
      <c r="J17" s="61" t="s">
        <v>61</v>
      </c>
      <c r="K17" s="62" t="s">
        <v>61</v>
      </c>
      <c r="L17" s="57">
        <v>1200.0</v>
      </c>
      <c r="M17" s="63" t="s">
        <v>77</v>
      </c>
      <c r="N17" s="13"/>
      <c r="O17" s="13"/>
      <c r="P17" s="13"/>
      <c r="Q17" s="13"/>
      <c r="R17" s="4"/>
      <c r="S17" s="4"/>
      <c r="T17" s="4"/>
      <c r="U17" s="4"/>
      <c r="V17" s="4"/>
      <c r="W17" s="4"/>
      <c r="X17" s="4"/>
    </row>
    <row r="18">
      <c r="A18" s="4"/>
      <c r="B18" s="55" t="s">
        <v>25</v>
      </c>
      <c r="C18" s="56" t="s">
        <v>26</v>
      </c>
      <c r="D18" s="57" t="s">
        <v>88</v>
      </c>
      <c r="E18" s="56" t="s">
        <v>79</v>
      </c>
      <c r="F18" s="58">
        <v>0.1</v>
      </c>
      <c r="G18" s="59" t="s">
        <v>61</v>
      </c>
      <c r="H18" s="62" t="s">
        <v>61</v>
      </c>
      <c r="I18" s="58">
        <v>1.0</v>
      </c>
      <c r="J18" s="61" t="s">
        <v>61</v>
      </c>
      <c r="K18" s="62" t="s">
        <v>61</v>
      </c>
      <c r="L18" s="57">
        <v>7.0</v>
      </c>
      <c r="M18" s="63" t="s">
        <v>77</v>
      </c>
      <c r="N18" s="13"/>
      <c r="O18" s="13"/>
      <c r="P18" s="13"/>
      <c r="Q18" s="13"/>
      <c r="R18" s="4"/>
      <c r="S18" s="4"/>
      <c r="T18" s="4"/>
      <c r="U18" s="4"/>
      <c r="V18" s="4"/>
      <c r="W18" s="4"/>
      <c r="X18" s="4"/>
    </row>
    <row r="19">
      <c r="A19" s="4"/>
      <c r="B19" s="55" t="s">
        <v>27</v>
      </c>
      <c r="C19" s="56" t="s">
        <v>28</v>
      </c>
      <c r="D19" s="57">
        <v>10.0</v>
      </c>
      <c r="E19" s="56" t="s">
        <v>79</v>
      </c>
      <c r="F19" s="58">
        <v>1000.0</v>
      </c>
      <c r="G19" s="59" t="s">
        <v>61</v>
      </c>
      <c r="H19" s="62" t="s">
        <v>61</v>
      </c>
      <c r="I19" s="58">
        <v>1000.0</v>
      </c>
      <c r="J19" s="61" t="s">
        <v>61</v>
      </c>
      <c r="K19" s="62" t="s">
        <v>61</v>
      </c>
      <c r="L19" s="57">
        <v>3300.0</v>
      </c>
      <c r="M19" s="63" t="s">
        <v>77</v>
      </c>
      <c r="N19" s="13"/>
      <c r="O19" s="13"/>
      <c r="P19" s="13"/>
      <c r="Q19" s="13"/>
      <c r="R19" s="4"/>
      <c r="S19" s="4"/>
      <c r="T19" s="4"/>
      <c r="U19" s="4"/>
      <c r="V19" s="4"/>
      <c r="W19" s="4"/>
      <c r="X19" s="4"/>
    </row>
    <row r="20">
      <c r="A20" s="4"/>
      <c r="B20" s="55" t="s">
        <v>29</v>
      </c>
      <c r="C20" s="56" t="s">
        <v>30</v>
      </c>
      <c r="D20" s="57">
        <v>3.5E-4</v>
      </c>
      <c r="E20" s="56" t="s">
        <v>79</v>
      </c>
      <c r="F20" s="58" t="s">
        <v>61</v>
      </c>
      <c r="G20" s="59" t="s">
        <v>61</v>
      </c>
      <c r="H20" s="60">
        <v>0.5</v>
      </c>
      <c r="I20" s="58" t="s">
        <v>61</v>
      </c>
      <c r="J20" s="61" t="s">
        <v>61</v>
      </c>
      <c r="K20" s="60">
        <v>10.0</v>
      </c>
      <c r="L20" s="57">
        <v>500.0</v>
      </c>
      <c r="M20" s="63" t="s">
        <v>77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55" t="s">
        <v>31</v>
      </c>
      <c r="C21" s="56" t="s">
        <v>32</v>
      </c>
      <c r="D21" s="57">
        <v>260.0</v>
      </c>
      <c r="E21" s="56" t="s">
        <v>79</v>
      </c>
      <c r="F21" s="58" t="s">
        <v>89</v>
      </c>
      <c r="G21" s="59" t="s">
        <v>61</v>
      </c>
      <c r="H21" s="60">
        <v>5.0</v>
      </c>
      <c r="I21" s="58" t="s">
        <v>90</v>
      </c>
      <c r="J21" s="61" t="s">
        <v>61</v>
      </c>
      <c r="K21" s="62" t="s">
        <v>61</v>
      </c>
      <c r="L21" s="57">
        <v>800.0</v>
      </c>
      <c r="M21" s="63" t="s">
        <v>77</v>
      </c>
      <c r="N21" s="13"/>
      <c r="O21" s="13"/>
      <c r="P21" s="13"/>
      <c r="Q21" s="13"/>
      <c r="R21" s="4"/>
      <c r="S21" s="4"/>
      <c r="T21" s="4"/>
      <c r="U21" s="4"/>
      <c r="V21" s="4"/>
      <c r="W21" s="4"/>
      <c r="X21" s="4"/>
    </row>
    <row r="22">
      <c r="A22" s="4"/>
      <c r="B22" s="55" t="s">
        <v>33</v>
      </c>
      <c r="C22" s="56" t="s">
        <v>34</v>
      </c>
      <c r="D22" s="57" t="s">
        <v>91</v>
      </c>
      <c r="E22" s="56" t="s">
        <v>79</v>
      </c>
      <c r="F22" s="58">
        <v>0.016</v>
      </c>
      <c r="G22" s="59" t="s">
        <v>61</v>
      </c>
      <c r="H22" s="60">
        <v>0.1</v>
      </c>
      <c r="I22" s="58">
        <v>0.75</v>
      </c>
      <c r="J22" s="61">
        <v>2.0</v>
      </c>
      <c r="K22" s="62" t="s">
        <v>61</v>
      </c>
      <c r="L22" s="57">
        <v>20.0</v>
      </c>
      <c r="M22" s="63" t="s">
        <v>77</v>
      </c>
      <c r="N22" s="13"/>
      <c r="O22" s="13"/>
      <c r="P22" s="13"/>
      <c r="Q22" s="13"/>
      <c r="R22" s="4"/>
      <c r="S22" s="4"/>
      <c r="T22" s="4"/>
      <c r="U22" s="4"/>
      <c r="V22" s="4"/>
      <c r="W22" s="4"/>
      <c r="X22" s="4"/>
    </row>
    <row r="23">
      <c r="A23" s="4"/>
      <c r="B23" s="55" t="s">
        <v>35</v>
      </c>
      <c r="C23" s="56" t="s">
        <v>36</v>
      </c>
      <c r="D23" s="57">
        <v>49.0</v>
      </c>
      <c r="E23" s="56" t="s">
        <v>79</v>
      </c>
      <c r="F23" s="58">
        <v>5.0</v>
      </c>
      <c r="G23" s="59" t="s">
        <v>61</v>
      </c>
      <c r="H23" s="60" t="s">
        <v>61</v>
      </c>
      <c r="I23" s="58">
        <v>5.0</v>
      </c>
      <c r="J23" s="61" t="s">
        <v>61</v>
      </c>
      <c r="K23" s="62" t="s">
        <v>61</v>
      </c>
      <c r="L23" s="57">
        <v>30.0</v>
      </c>
      <c r="M23" s="63" t="s">
        <v>77</v>
      </c>
      <c r="N23" s="13"/>
      <c r="O23" s="13"/>
      <c r="P23" s="13"/>
      <c r="Q23" s="13"/>
      <c r="R23" s="4"/>
      <c r="S23" s="4"/>
      <c r="T23" s="4"/>
      <c r="U23" s="4"/>
      <c r="V23" s="4"/>
      <c r="W23" s="4"/>
      <c r="X23" s="4"/>
    </row>
    <row r="24">
      <c r="A24" s="4"/>
      <c r="B24" s="55" t="s">
        <v>37</v>
      </c>
      <c r="C24" s="56" t="s">
        <v>38</v>
      </c>
      <c r="D24" s="57" t="s">
        <v>87</v>
      </c>
      <c r="E24" s="56" t="s">
        <v>87</v>
      </c>
      <c r="F24" s="58" t="s">
        <v>61</v>
      </c>
      <c r="G24" s="59" t="s">
        <v>61</v>
      </c>
      <c r="H24" s="60" t="s">
        <v>61</v>
      </c>
      <c r="I24" s="58" t="s">
        <v>61</v>
      </c>
      <c r="J24" s="61" t="s">
        <v>61</v>
      </c>
      <c r="K24" s="62" t="s">
        <v>61</v>
      </c>
      <c r="L24" s="57" t="s">
        <v>92</v>
      </c>
      <c r="M24" s="56" t="s">
        <v>80</v>
      </c>
      <c r="N24" s="13"/>
      <c r="O24" s="13"/>
      <c r="P24" s="13"/>
      <c r="Q24" s="13"/>
      <c r="R24" s="4"/>
      <c r="S24" s="4"/>
      <c r="T24" s="4"/>
      <c r="U24" s="4"/>
      <c r="V24" s="4"/>
      <c r="W24" s="4"/>
      <c r="X24" s="4"/>
    </row>
    <row r="25">
      <c r="A25" s="4"/>
      <c r="B25" s="55" t="s">
        <v>39</v>
      </c>
      <c r="C25" s="56" t="s">
        <v>40</v>
      </c>
      <c r="D25" s="57" t="s">
        <v>93</v>
      </c>
      <c r="E25" s="56" t="s">
        <v>79</v>
      </c>
      <c r="F25" s="58" t="s">
        <v>61</v>
      </c>
      <c r="G25" s="59" t="s">
        <v>61</v>
      </c>
      <c r="H25" s="60">
        <v>5.0</v>
      </c>
      <c r="I25" s="58" t="s">
        <v>61</v>
      </c>
      <c r="J25" s="61" t="s">
        <v>61</v>
      </c>
      <c r="K25" s="60">
        <v>5.0</v>
      </c>
      <c r="L25" s="57">
        <v>50.0</v>
      </c>
      <c r="M25" s="63" t="s">
        <v>77</v>
      </c>
      <c r="N25" s="13"/>
      <c r="O25" s="13"/>
      <c r="P25" s="13"/>
      <c r="Q25" s="13"/>
      <c r="R25" s="4"/>
      <c r="S25" s="4"/>
      <c r="T25" s="4"/>
      <c r="U25" s="4"/>
      <c r="V25" s="4"/>
      <c r="W25" s="4"/>
      <c r="X25" s="4"/>
    </row>
    <row r="26">
      <c r="A26" s="4"/>
      <c r="B26" s="55" t="s">
        <v>41</v>
      </c>
      <c r="C26" s="56" t="s">
        <v>42</v>
      </c>
      <c r="D26" s="57" t="s">
        <v>94</v>
      </c>
      <c r="E26" s="56" t="s">
        <v>79</v>
      </c>
      <c r="F26" s="58" t="s">
        <v>61</v>
      </c>
      <c r="G26" s="59">
        <v>4.7</v>
      </c>
      <c r="H26" s="60" t="s">
        <v>61</v>
      </c>
      <c r="I26" s="58">
        <v>10.0</v>
      </c>
      <c r="J26" s="61" t="s">
        <v>61</v>
      </c>
      <c r="K26" s="62" t="s">
        <v>61</v>
      </c>
      <c r="L26" s="57">
        <v>50.0</v>
      </c>
      <c r="M26" s="63" t="s">
        <v>77</v>
      </c>
      <c r="N26" s="13"/>
      <c r="O26" s="13"/>
      <c r="P26" s="13"/>
      <c r="Q26" s="13"/>
      <c r="R26" s="4"/>
      <c r="S26" s="4"/>
      <c r="T26" s="4"/>
      <c r="U26" s="4"/>
      <c r="V26" s="4"/>
      <c r="W26" s="4"/>
      <c r="X26" s="4"/>
    </row>
    <row r="27">
      <c r="A27" s="4"/>
      <c r="B27" s="55" t="s">
        <v>43</v>
      </c>
      <c r="C27" s="56" t="s">
        <v>44</v>
      </c>
      <c r="D27" s="57" t="s">
        <v>95</v>
      </c>
      <c r="E27" s="56" t="s">
        <v>79</v>
      </c>
      <c r="F27" s="58">
        <v>800.0</v>
      </c>
      <c r="G27" s="59" t="s">
        <v>61</v>
      </c>
      <c r="H27" s="60" t="s">
        <v>61</v>
      </c>
      <c r="I27" s="58" t="s">
        <v>61</v>
      </c>
      <c r="J27" s="61" t="s">
        <v>61</v>
      </c>
      <c r="K27" s="62" t="s">
        <v>61</v>
      </c>
      <c r="L27" s="57" t="s">
        <v>80</v>
      </c>
      <c r="M27" s="63" t="s">
        <v>77</v>
      </c>
      <c r="N27" s="13"/>
      <c r="O27" s="13"/>
      <c r="P27" s="13"/>
      <c r="Q27" s="13"/>
      <c r="R27" s="4"/>
      <c r="S27" s="4"/>
      <c r="T27" s="4"/>
      <c r="U27" s="4"/>
      <c r="V27" s="4"/>
      <c r="W27" s="4"/>
      <c r="X27" s="4"/>
    </row>
    <row r="28">
      <c r="A28" s="4"/>
      <c r="B28" s="55" t="s">
        <v>45</v>
      </c>
      <c r="C28" s="56" t="s">
        <v>46</v>
      </c>
      <c r="D28" s="57">
        <v>100.0</v>
      </c>
      <c r="E28" s="56" t="s">
        <v>79</v>
      </c>
      <c r="F28" s="58">
        <v>200.0</v>
      </c>
      <c r="G28" s="59">
        <v>250.0</v>
      </c>
      <c r="H28" s="60" t="s">
        <v>61</v>
      </c>
      <c r="I28" s="58">
        <v>200.0</v>
      </c>
      <c r="J28" s="61" t="s">
        <v>61</v>
      </c>
      <c r="K28" s="62" t="s">
        <v>61</v>
      </c>
      <c r="L28" s="57">
        <v>6000.0</v>
      </c>
      <c r="M28" s="63" t="s">
        <v>77</v>
      </c>
      <c r="N28" s="13"/>
      <c r="O28" s="13"/>
      <c r="P28" s="13"/>
      <c r="Q28" s="13"/>
      <c r="R28" s="4"/>
      <c r="S28" s="4"/>
      <c r="T28" s="4"/>
      <c r="U28" s="4"/>
      <c r="V28" s="4"/>
      <c r="W28" s="4"/>
      <c r="X28" s="4"/>
    </row>
    <row r="29">
      <c r="A29" s="4"/>
      <c r="B29" s="55" t="s">
        <v>47</v>
      </c>
      <c r="C29" s="56" t="s">
        <v>48</v>
      </c>
      <c r="D29" s="57">
        <v>0.002</v>
      </c>
      <c r="E29" s="64" t="s">
        <v>79</v>
      </c>
      <c r="F29" s="58" t="s">
        <v>61</v>
      </c>
      <c r="G29" s="59" t="s">
        <v>61</v>
      </c>
      <c r="H29" s="62">
        <v>0.5</v>
      </c>
      <c r="I29" s="58" t="s">
        <v>61</v>
      </c>
      <c r="J29" s="61" t="s">
        <v>61</v>
      </c>
      <c r="K29" s="60">
        <v>10.0</v>
      </c>
      <c r="L29" s="57">
        <v>150.0</v>
      </c>
      <c r="M29" s="63" t="s">
        <v>86</v>
      </c>
      <c r="N29" s="13"/>
      <c r="O29" s="13"/>
      <c r="P29" s="13"/>
      <c r="Q29" s="13"/>
      <c r="R29" s="4"/>
      <c r="S29" s="4"/>
      <c r="T29" s="4"/>
      <c r="U29" s="4"/>
      <c r="V29" s="4"/>
      <c r="W29" s="4"/>
      <c r="X29" s="4"/>
    </row>
    <row r="30">
      <c r="A30" s="4"/>
      <c r="B30" s="55" t="s">
        <v>49</v>
      </c>
      <c r="C30" s="56" t="s">
        <v>50</v>
      </c>
      <c r="D30" s="57" t="s">
        <v>96</v>
      </c>
      <c r="E30" s="64" t="s">
        <v>79</v>
      </c>
      <c r="F30" s="65">
        <v>100.0</v>
      </c>
      <c r="G30" s="61">
        <v>150.0</v>
      </c>
      <c r="H30" s="60" t="s">
        <v>61</v>
      </c>
      <c r="I30" s="58">
        <v>100.0</v>
      </c>
      <c r="J30" s="61" t="s">
        <v>61</v>
      </c>
      <c r="K30" s="60">
        <v>200.0</v>
      </c>
      <c r="L30" s="57">
        <v>900.0</v>
      </c>
      <c r="M30" s="63" t="s">
        <v>77</v>
      </c>
      <c r="N30" s="13"/>
      <c r="O30" s="13"/>
      <c r="P30" s="13"/>
      <c r="Q30" s="13"/>
      <c r="R30" s="4"/>
      <c r="S30" s="4"/>
      <c r="T30" s="4"/>
      <c r="U30" s="4"/>
      <c r="V30" s="4"/>
      <c r="W30" s="4"/>
      <c r="X30" s="4"/>
    </row>
    <row r="31">
      <c r="A31" s="4"/>
      <c r="B31" s="55" t="s">
        <v>51</v>
      </c>
      <c r="C31" s="56" t="s">
        <v>52</v>
      </c>
      <c r="D31" s="57" t="s">
        <v>97</v>
      </c>
      <c r="E31" s="64" t="s">
        <v>79</v>
      </c>
      <c r="F31" s="65">
        <v>50.0</v>
      </c>
      <c r="G31" s="61">
        <v>100.0</v>
      </c>
      <c r="H31" s="60" t="s">
        <v>61</v>
      </c>
      <c r="I31" s="58">
        <v>100.0</v>
      </c>
      <c r="J31" s="61" t="s">
        <v>61</v>
      </c>
      <c r="K31" s="60">
        <v>200.0</v>
      </c>
      <c r="L31" s="57">
        <v>700.0</v>
      </c>
      <c r="M31" s="63" t="s">
        <v>77</v>
      </c>
      <c r="N31" s="13"/>
      <c r="O31" s="13"/>
      <c r="P31" s="13"/>
      <c r="Q31" s="13"/>
      <c r="R31" s="4"/>
      <c r="S31" s="4"/>
      <c r="T31" s="4"/>
      <c r="U31" s="4"/>
      <c r="V31" s="4"/>
      <c r="W31" s="4"/>
      <c r="X31" s="4"/>
    </row>
    <row r="32">
      <c r="A32" s="4"/>
      <c r="B32" s="55" t="s">
        <v>53</v>
      </c>
      <c r="C32" s="56" t="s">
        <v>54</v>
      </c>
      <c r="D32" s="57" t="s">
        <v>98</v>
      </c>
      <c r="E32" s="64" t="s">
        <v>79</v>
      </c>
      <c r="F32" s="65">
        <v>2.0</v>
      </c>
      <c r="G32" s="61">
        <v>5.0</v>
      </c>
      <c r="H32" s="60" t="s">
        <v>61</v>
      </c>
      <c r="I32" s="58">
        <v>5.0</v>
      </c>
      <c r="J32" s="61" t="s">
        <v>61</v>
      </c>
      <c r="K32" s="62" t="s">
        <v>61</v>
      </c>
      <c r="L32" s="57">
        <v>100.0</v>
      </c>
      <c r="M32" s="63" t="s">
        <v>77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55" t="s">
        <v>55</v>
      </c>
      <c r="C33" s="56" t="s">
        <v>56</v>
      </c>
      <c r="D33" s="57">
        <v>2.5</v>
      </c>
      <c r="E33" s="64" t="s">
        <v>79</v>
      </c>
      <c r="F33" s="65">
        <v>100.0</v>
      </c>
      <c r="G33" s="61">
        <v>150.0</v>
      </c>
      <c r="H33" s="60" t="s">
        <v>61</v>
      </c>
      <c r="I33" s="58">
        <v>200.0</v>
      </c>
      <c r="J33" s="61" t="s">
        <v>61</v>
      </c>
      <c r="K33" s="60">
        <v>300.0</v>
      </c>
      <c r="L33" s="57">
        <v>500.0</v>
      </c>
      <c r="M33" s="63" t="s">
        <v>77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66" t="s">
        <v>57</v>
      </c>
      <c r="C34" s="67" t="s">
        <v>58</v>
      </c>
      <c r="D34" s="68">
        <v>3.2E-5</v>
      </c>
      <c r="E34" s="69" t="s">
        <v>79</v>
      </c>
      <c r="F34" s="70">
        <v>10.0</v>
      </c>
      <c r="G34" s="71">
        <v>15.0</v>
      </c>
      <c r="H34" s="72" t="s">
        <v>61</v>
      </c>
      <c r="I34" s="73" t="s">
        <v>61</v>
      </c>
      <c r="J34" s="74" t="s">
        <v>61</v>
      </c>
      <c r="K34" s="75" t="s">
        <v>61</v>
      </c>
      <c r="L34" s="68" t="s">
        <v>80</v>
      </c>
      <c r="M34" s="76" t="s">
        <v>77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16"/>
      <c r="E35" s="4"/>
      <c r="F35" s="4"/>
      <c r="G35" s="4"/>
      <c r="H35" s="4"/>
      <c r="I35" s="4"/>
      <c r="J35" s="4"/>
      <c r="K35" s="4"/>
      <c r="L35" s="1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77" t="s">
        <v>59</v>
      </c>
      <c r="C36" s="78" t="s">
        <v>60</v>
      </c>
      <c r="D36" s="79" t="s">
        <v>61</v>
      </c>
      <c r="E36" s="79" t="s">
        <v>61</v>
      </c>
      <c r="F36" s="79"/>
      <c r="G36" s="79"/>
      <c r="H36" s="79"/>
      <c r="I36" s="79"/>
      <c r="J36" s="79" t="s">
        <v>61</v>
      </c>
      <c r="K36" s="79" t="s">
        <v>61</v>
      </c>
      <c r="L36" s="79" t="s">
        <v>61</v>
      </c>
      <c r="M36" s="80" t="s">
        <v>61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81" t="s">
        <v>62</v>
      </c>
      <c r="C37" s="82" t="s">
        <v>63</v>
      </c>
      <c r="D37" s="74" t="s">
        <v>61</v>
      </c>
      <c r="E37" s="74" t="s">
        <v>61</v>
      </c>
      <c r="F37" s="74"/>
      <c r="G37" s="74"/>
      <c r="H37" s="74"/>
      <c r="I37" s="74"/>
      <c r="J37" s="74" t="s">
        <v>61</v>
      </c>
      <c r="K37" s="74" t="s">
        <v>61</v>
      </c>
      <c r="L37" s="74" t="s">
        <v>61</v>
      </c>
      <c r="M37" s="75" t="s">
        <v>61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83" t="s">
        <v>64</v>
      </c>
      <c r="B39" s="84" t="s">
        <v>99</v>
      </c>
      <c r="C39" s="34"/>
      <c r="D39" s="34" t="s">
        <v>61</v>
      </c>
      <c r="E39" s="85" t="s">
        <v>100</v>
      </c>
      <c r="F39" s="85"/>
      <c r="G39" s="85"/>
      <c r="H39" s="85"/>
      <c r="I39" s="85"/>
      <c r="J39" s="86" t="s">
        <v>101</v>
      </c>
      <c r="K39" s="86"/>
      <c r="L39" s="34" t="s">
        <v>61</v>
      </c>
      <c r="M39" s="87" t="s">
        <v>61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3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mergeCells count="7">
    <mergeCell ref="D6:M6"/>
    <mergeCell ref="D7:D8"/>
    <mergeCell ref="E7:E8"/>
    <mergeCell ref="F7:H7"/>
    <mergeCell ref="I7:K7"/>
    <mergeCell ref="L7:L8"/>
    <mergeCell ref="M7:M8"/>
  </mergeCells>
  <hyperlinks>
    <hyperlink r:id="rId1" ref="A1"/>
    <hyperlink r:id="rId2" ref="M9"/>
    <hyperlink r:id="rId3" ref="M10"/>
    <hyperlink r:id="rId4" ref="M11"/>
    <hyperlink r:id="rId5" ref="M12"/>
    <hyperlink r:id="rId6" ref="M13"/>
    <hyperlink r:id="rId7" ref="M14"/>
    <hyperlink r:id="rId8" ref="M15"/>
    <hyperlink r:id="rId9" ref="M16"/>
    <hyperlink r:id="rId10" ref="M17"/>
    <hyperlink r:id="rId11" ref="M18"/>
    <hyperlink r:id="rId12" ref="M19"/>
    <hyperlink r:id="rId13" ref="M20"/>
    <hyperlink r:id="rId14" ref="M21"/>
    <hyperlink r:id="rId15" ref="M22"/>
    <hyperlink r:id="rId16" ref="M23"/>
    <hyperlink r:id="rId17" ref="M25"/>
    <hyperlink r:id="rId18" ref="M26"/>
    <hyperlink r:id="rId19" ref="M27"/>
    <hyperlink r:id="rId20" ref="M28"/>
    <hyperlink r:id="rId21" ref="M29"/>
    <hyperlink r:id="rId22" ref="M30"/>
    <hyperlink r:id="rId23" ref="M31"/>
    <hyperlink r:id="rId24" ref="M32"/>
    <hyperlink r:id="rId25" ref="M33"/>
    <hyperlink r:id="rId26" ref="M34"/>
  </hyperlinks>
  <printOptions/>
  <pageMargins bottom="0.75" footer="0.0" header="0.0" left="0.25" right="0.25" top="0.75"/>
  <pageSetup scale="24" orientation="portrait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1"/>
    <col customWidth="1" min="2" max="2" width="28.9"/>
    <col customWidth="1" min="3" max="4" width="17.7"/>
    <col customWidth="1" min="5" max="5" width="15.3"/>
    <col customWidth="1" min="6" max="6" width="22.3"/>
    <col customWidth="1" min="7" max="7" width="24.7"/>
    <col customWidth="1" min="8" max="8" width="21.0"/>
    <col customWidth="1" min="9" max="26" width="9.5"/>
  </cols>
  <sheetData>
    <row r="1" ht="15.75" customHeight="1">
      <c r="A1" s="88" t="s">
        <v>102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90" t="s">
        <v>103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5.75" customHeigh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5.75" customHeight="1">
      <c r="A4" s="91"/>
      <c r="B4" s="92" t="s">
        <v>104</v>
      </c>
      <c r="C4" s="92" t="s">
        <v>105</v>
      </c>
      <c r="D4" s="92" t="s">
        <v>106</v>
      </c>
      <c r="E4" s="92" t="s">
        <v>107</v>
      </c>
      <c r="F4" s="92" t="s">
        <v>108</v>
      </c>
      <c r="G4" s="92" t="s">
        <v>109</v>
      </c>
      <c r="H4" s="92" t="s">
        <v>110</v>
      </c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5.75" customHeight="1">
      <c r="A5" s="91"/>
      <c r="B5" s="93" t="s">
        <v>111</v>
      </c>
      <c r="C5" s="94" t="s">
        <v>61</v>
      </c>
      <c r="D5" s="94" t="s">
        <v>61</v>
      </c>
      <c r="E5" s="59" t="b">
        <v>0</v>
      </c>
      <c r="F5" s="95"/>
      <c r="G5" s="94" t="s">
        <v>61</v>
      </c>
      <c r="H5" s="96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5.75" customHeight="1">
      <c r="A6" s="91"/>
      <c r="B6" s="97" t="s">
        <v>112</v>
      </c>
      <c r="C6" s="98" t="s">
        <v>113</v>
      </c>
      <c r="D6" s="94" t="s">
        <v>61</v>
      </c>
      <c r="E6" s="59" t="b">
        <v>1</v>
      </c>
      <c r="F6" s="99" t="s">
        <v>114</v>
      </c>
      <c r="G6" s="94" t="s">
        <v>61</v>
      </c>
      <c r="H6" s="96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5.75" customHeight="1">
      <c r="A7" s="91"/>
      <c r="B7" s="100"/>
      <c r="C7" s="98" t="s">
        <v>115</v>
      </c>
      <c r="D7" s="94" t="s">
        <v>61</v>
      </c>
      <c r="E7" s="59" t="b">
        <v>1</v>
      </c>
      <c r="F7" s="99" t="s">
        <v>114</v>
      </c>
      <c r="G7" s="94" t="s">
        <v>61</v>
      </c>
      <c r="H7" s="96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5.75" customHeight="1">
      <c r="A8" s="91"/>
      <c r="B8" s="93" t="s">
        <v>116</v>
      </c>
      <c r="C8" s="94" t="s">
        <v>61</v>
      </c>
      <c r="D8" s="94" t="s">
        <v>61</v>
      </c>
      <c r="E8" s="59" t="b">
        <v>0</v>
      </c>
      <c r="F8" s="99"/>
      <c r="G8" s="94" t="s">
        <v>61</v>
      </c>
      <c r="H8" s="96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5.75" customHeight="1">
      <c r="A9" s="91"/>
      <c r="B9" s="101" t="s">
        <v>117</v>
      </c>
      <c r="C9" s="102" t="s">
        <v>118</v>
      </c>
      <c r="D9" s="94" t="s">
        <v>61</v>
      </c>
      <c r="E9" s="59" t="b">
        <v>1</v>
      </c>
      <c r="F9" s="99" t="s">
        <v>119</v>
      </c>
      <c r="G9" s="94" t="s">
        <v>61</v>
      </c>
      <c r="H9" s="102" t="s">
        <v>118</v>
      </c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5.75" customHeight="1">
      <c r="A10" s="91"/>
      <c r="B10" s="103"/>
      <c r="C10" s="102" t="s">
        <v>120</v>
      </c>
      <c r="D10" s="94" t="s">
        <v>61</v>
      </c>
      <c r="E10" s="59" t="b">
        <v>1</v>
      </c>
      <c r="F10" s="99" t="s">
        <v>121</v>
      </c>
      <c r="G10" s="94" t="s">
        <v>61</v>
      </c>
      <c r="H10" s="102" t="s">
        <v>120</v>
      </c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5.75" customHeight="1">
      <c r="A11" s="91"/>
      <c r="B11" s="103"/>
      <c r="C11" s="102" t="s">
        <v>122</v>
      </c>
      <c r="D11" s="94" t="s">
        <v>61</v>
      </c>
      <c r="E11" s="59" t="b">
        <v>1</v>
      </c>
      <c r="F11" s="99" t="s">
        <v>121</v>
      </c>
      <c r="G11" s="94" t="s">
        <v>61</v>
      </c>
      <c r="H11" s="102" t="s">
        <v>122</v>
      </c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5.75" customHeight="1">
      <c r="A12" s="91"/>
      <c r="B12" s="103"/>
      <c r="C12" s="102" t="s">
        <v>123</v>
      </c>
      <c r="D12" s="94" t="s">
        <v>61</v>
      </c>
      <c r="E12" s="59" t="b">
        <v>1</v>
      </c>
      <c r="F12" s="99" t="s">
        <v>121</v>
      </c>
      <c r="G12" s="94" t="s">
        <v>61</v>
      </c>
      <c r="H12" s="102" t="s">
        <v>123</v>
      </c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5.75" customHeight="1">
      <c r="A13" s="91"/>
      <c r="B13" s="103"/>
      <c r="C13" s="102" t="s">
        <v>124</v>
      </c>
      <c r="D13" s="94" t="s">
        <v>61</v>
      </c>
      <c r="E13" s="59" t="b">
        <v>1</v>
      </c>
      <c r="F13" s="99" t="s">
        <v>121</v>
      </c>
      <c r="G13" s="94" t="s">
        <v>61</v>
      </c>
      <c r="H13" s="102" t="s">
        <v>124</v>
      </c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5.75" customHeight="1">
      <c r="A14" s="91"/>
      <c r="B14" s="103"/>
      <c r="C14" s="102" t="s">
        <v>125</v>
      </c>
      <c r="D14" s="94" t="s">
        <v>61</v>
      </c>
      <c r="E14" s="59" t="b">
        <v>1</v>
      </c>
      <c r="F14" s="99" t="s">
        <v>121</v>
      </c>
      <c r="G14" s="94" t="s">
        <v>61</v>
      </c>
      <c r="H14" s="102" t="s">
        <v>125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5.75" customHeight="1">
      <c r="A15" s="91"/>
      <c r="B15" s="103"/>
      <c r="C15" s="102" t="s">
        <v>126</v>
      </c>
      <c r="D15" s="94" t="s">
        <v>61</v>
      </c>
      <c r="E15" s="59" t="b">
        <v>1</v>
      </c>
      <c r="F15" s="99" t="s">
        <v>121</v>
      </c>
      <c r="G15" s="94" t="s">
        <v>61</v>
      </c>
      <c r="H15" s="102" t="s">
        <v>126</v>
      </c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5.75" customHeight="1">
      <c r="A16" s="91"/>
      <c r="B16" s="103"/>
      <c r="C16" s="102" t="s">
        <v>127</v>
      </c>
      <c r="D16" s="94" t="s">
        <v>61</v>
      </c>
      <c r="E16" s="59" t="b">
        <v>1</v>
      </c>
      <c r="F16" s="99" t="s">
        <v>121</v>
      </c>
      <c r="G16" s="94" t="s">
        <v>61</v>
      </c>
      <c r="H16" s="102" t="s">
        <v>127</v>
      </c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5.75" customHeight="1">
      <c r="A17" s="91"/>
      <c r="B17" s="100"/>
      <c r="C17" s="102" t="s">
        <v>128</v>
      </c>
      <c r="D17" s="94" t="s">
        <v>61</v>
      </c>
      <c r="E17" s="59" t="b">
        <v>1</v>
      </c>
      <c r="F17" s="99" t="s">
        <v>121</v>
      </c>
      <c r="G17" s="94" t="s">
        <v>61</v>
      </c>
      <c r="H17" s="102" t="s">
        <v>128</v>
      </c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5.75" customHeight="1">
      <c r="A18" s="91"/>
      <c r="B18" s="97" t="s">
        <v>129</v>
      </c>
      <c r="C18" s="104" t="s">
        <v>130</v>
      </c>
      <c r="D18" s="94" t="s">
        <v>61</v>
      </c>
      <c r="E18" s="59" t="b">
        <v>0</v>
      </c>
      <c r="F18" s="99"/>
      <c r="G18" s="94" t="s">
        <v>61</v>
      </c>
      <c r="H18" s="96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5.75" customHeight="1">
      <c r="A19" s="91"/>
      <c r="B19" s="100"/>
      <c r="C19" s="102" t="s">
        <v>131</v>
      </c>
      <c r="D19" s="94" t="s">
        <v>61</v>
      </c>
      <c r="E19" s="59" t="b">
        <v>0</v>
      </c>
      <c r="F19" s="99"/>
      <c r="G19" s="94" t="s">
        <v>61</v>
      </c>
      <c r="H19" s="96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5.75" customHeight="1">
      <c r="A20" s="91"/>
      <c r="B20" s="105" t="s">
        <v>132</v>
      </c>
      <c r="C20" s="106" t="s">
        <v>61</v>
      </c>
      <c r="D20" s="94" t="s">
        <v>61</v>
      </c>
      <c r="E20" s="59" t="b">
        <v>0</v>
      </c>
      <c r="F20" s="99"/>
      <c r="G20" s="94" t="s">
        <v>61</v>
      </c>
      <c r="H20" s="96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5.75" customHeight="1">
      <c r="A21" s="91"/>
      <c r="B21" s="105" t="s">
        <v>133</v>
      </c>
      <c r="C21" s="106" t="s">
        <v>61</v>
      </c>
      <c r="D21" s="94" t="s">
        <v>61</v>
      </c>
      <c r="E21" s="59" t="b">
        <v>0</v>
      </c>
      <c r="F21" s="99"/>
      <c r="G21" s="94" t="s">
        <v>61</v>
      </c>
      <c r="H21" s="96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5.75" customHeight="1">
      <c r="A22" s="91"/>
      <c r="B22" s="107" t="s">
        <v>134</v>
      </c>
      <c r="C22" s="106" t="s">
        <v>61</v>
      </c>
      <c r="D22" s="94" t="s">
        <v>61</v>
      </c>
      <c r="E22" s="59"/>
      <c r="F22" s="99"/>
      <c r="G22" s="94" t="s">
        <v>61</v>
      </c>
      <c r="H22" s="96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5.75" customHeight="1">
      <c r="A23" s="91"/>
      <c r="B23" s="105" t="s">
        <v>135</v>
      </c>
      <c r="C23" s="106" t="s">
        <v>61</v>
      </c>
      <c r="D23" s="94" t="s">
        <v>61</v>
      </c>
      <c r="E23" s="59" t="b">
        <v>0</v>
      </c>
      <c r="F23" s="99"/>
      <c r="G23" s="94" t="s">
        <v>61</v>
      </c>
      <c r="H23" s="96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5.75" customHeight="1">
      <c r="A24" s="91"/>
      <c r="B24" s="105" t="s">
        <v>136</v>
      </c>
      <c r="C24" s="106" t="s">
        <v>61</v>
      </c>
      <c r="D24" s="94" t="s">
        <v>61</v>
      </c>
      <c r="E24" s="59" t="b">
        <v>0</v>
      </c>
      <c r="F24" s="99"/>
      <c r="G24" s="94" t="s">
        <v>61</v>
      </c>
      <c r="H24" s="96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5.75" customHeight="1">
      <c r="A25" s="91"/>
      <c r="B25" s="97" t="s">
        <v>137</v>
      </c>
      <c r="C25" s="102" t="s">
        <v>138</v>
      </c>
      <c r="D25" s="94" t="s">
        <v>61</v>
      </c>
      <c r="E25" s="59" t="b">
        <v>1</v>
      </c>
      <c r="F25" s="99" t="s">
        <v>121</v>
      </c>
      <c r="G25" s="94" t="s">
        <v>61</v>
      </c>
      <c r="H25" s="96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5.75" customHeight="1">
      <c r="A26" s="91"/>
      <c r="B26" s="100"/>
      <c r="C26" s="102" t="s">
        <v>139</v>
      </c>
      <c r="D26" s="94" t="s">
        <v>61</v>
      </c>
      <c r="E26" s="59" t="b">
        <v>1</v>
      </c>
      <c r="F26" s="99" t="s">
        <v>121</v>
      </c>
      <c r="G26" s="94" t="s">
        <v>61</v>
      </c>
      <c r="H26" s="96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5.75" customHeight="1">
      <c r="A27" s="91"/>
      <c r="B27" s="105" t="s">
        <v>140</v>
      </c>
      <c r="C27" s="99"/>
      <c r="D27" s="94" t="s">
        <v>61</v>
      </c>
      <c r="E27" s="59" t="b">
        <v>0</v>
      </c>
      <c r="F27" s="99"/>
      <c r="G27" s="94" t="s">
        <v>61</v>
      </c>
      <c r="H27" s="96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5.75" customHeight="1">
      <c r="A28" s="91"/>
      <c r="B28" s="107" t="s">
        <v>141</v>
      </c>
      <c r="C28" s="102" t="s">
        <v>142</v>
      </c>
      <c r="D28" s="94" t="s">
        <v>61</v>
      </c>
      <c r="E28" s="59" t="b">
        <v>0</v>
      </c>
      <c r="F28" s="99"/>
      <c r="G28" s="94" t="s">
        <v>61</v>
      </c>
      <c r="H28" s="96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5.75" customHeight="1">
      <c r="A29" s="91"/>
      <c r="B29" s="107"/>
      <c r="C29" s="102"/>
      <c r="D29" s="94" t="s">
        <v>61</v>
      </c>
      <c r="E29" s="59" t="b">
        <v>0</v>
      </c>
      <c r="F29" s="99"/>
      <c r="G29" s="94" t="s">
        <v>61</v>
      </c>
      <c r="H29" s="96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5.75" customHeight="1">
      <c r="A30" s="91"/>
      <c r="B30" s="107"/>
      <c r="C30" s="102"/>
      <c r="D30" s="94" t="s">
        <v>61</v>
      </c>
      <c r="E30" s="59" t="b">
        <v>0</v>
      </c>
      <c r="F30" s="99"/>
      <c r="G30" s="94" t="s">
        <v>61</v>
      </c>
      <c r="H30" s="96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5.75" customHeight="1">
      <c r="A31" s="91"/>
      <c r="B31" s="107"/>
      <c r="C31" s="102"/>
      <c r="D31" s="94" t="s">
        <v>61</v>
      </c>
      <c r="E31" s="59" t="b">
        <v>0</v>
      </c>
      <c r="F31" s="99"/>
      <c r="G31" s="94" t="s">
        <v>61</v>
      </c>
      <c r="H31" s="96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5.75" customHeight="1">
      <c r="A32" s="91"/>
      <c r="B32" s="105" t="s">
        <v>143</v>
      </c>
      <c r="C32" s="99"/>
      <c r="D32" s="94" t="s">
        <v>61</v>
      </c>
      <c r="E32" s="59" t="b">
        <v>0</v>
      </c>
      <c r="F32" s="99"/>
      <c r="G32" s="94" t="s">
        <v>61</v>
      </c>
      <c r="H32" s="96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5.75" customHeight="1">
      <c r="A33" s="91"/>
      <c r="B33" s="105" t="s">
        <v>144</v>
      </c>
      <c r="C33" s="99"/>
      <c r="D33" s="94" t="s">
        <v>61</v>
      </c>
      <c r="E33" s="59" t="b">
        <v>0</v>
      </c>
      <c r="F33" s="99"/>
      <c r="G33" s="94" t="s">
        <v>61</v>
      </c>
      <c r="H33" s="96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5.75" customHeight="1">
      <c r="A34" s="91"/>
      <c r="B34" s="105" t="s">
        <v>145</v>
      </c>
      <c r="C34" s="108"/>
      <c r="D34" s="94" t="s">
        <v>61</v>
      </c>
      <c r="E34" s="59" t="b">
        <v>0</v>
      </c>
      <c r="F34" s="99"/>
      <c r="G34" s="94" t="s">
        <v>61</v>
      </c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5.75" customHeight="1">
      <c r="A35" s="91"/>
      <c r="B35" s="105" t="s">
        <v>146</v>
      </c>
      <c r="C35" s="99"/>
      <c r="D35" s="94" t="s">
        <v>61</v>
      </c>
      <c r="E35" s="59" t="b">
        <v>0</v>
      </c>
      <c r="F35" s="99"/>
      <c r="G35" s="94" t="s">
        <v>61</v>
      </c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5.75" customHeight="1">
      <c r="A36" s="91"/>
      <c r="B36" s="105" t="s">
        <v>147</v>
      </c>
      <c r="C36" s="99"/>
      <c r="D36" s="94" t="s">
        <v>61</v>
      </c>
      <c r="E36" s="59" t="b">
        <v>0</v>
      </c>
      <c r="F36" s="99"/>
      <c r="G36" s="94" t="s">
        <v>61</v>
      </c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5.75" customHeight="1">
      <c r="A37" s="91"/>
      <c r="B37" s="105" t="s">
        <v>148</v>
      </c>
      <c r="C37" s="99"/>
      <c r="D37" s="94" t="s">
        <v>61</v>
      </c>
      <c r="E37" s="59" t="b">
        <v>0</v>
      </c>
      <c r="F37" s="99"/>
      <c r="G37" s="94" t="s">
        <v>61</v>
      </c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5.75" customHeight="1">
      <c r="A38" s="91"/>
      <c r="B38" s="105" t="s">
        <v>149</v>
      </c>
      <c r="C38" s="99"/>
      <c r="D38" s="94" t="s">
        <v>61</v>
      </c>
      <c r="E38" s="59" t="b">
        <v>0</v>
      </c>
      <c r="F38" s="99"/>
      <c r="G38" s="94" t="s">
        <v>61</v>
      </c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5.75" customHeight="1">
      <c r="A39" s="91"/>
      <c r="B39" s="105" t="s">
        <v>150</v>
      </c>
      <c r="C39" s="91"/>
      <c r="D39" s="94" t="s">
        <v>61</v>
      </c>
      <c r="E39" s="59" t="b">
        <v>0</v>
      </c>
      <c r="F39" s="91"/>
      <c r="G39" s="94" t="s">
        <v>61</v>
      </c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5.75" customHeight="1">
      <c r="A40" s="91"/>
      <c r="B40" s="107" t="s">
        <v>151</v>
      </c>
      <c r="C40" s="91"/>
      <c r="D40" s="94" t="s">
        <v>61</v>
      </c>
      <c r="E40" s="59" t="b">
        <v>0</v>
      </c>
      <c r="F40" s="91"/>
      <c r="G40" s="94" t="s">
        <v>61</v>
      </c>
      <c r="H40" s="109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5.75" customHeight="1">
      <c r="A41" s="91"/>
      <c r="B41" s="107" t="s">
        <v>152</v>
      </c>
      <c r="C41" s="106"/>
      <c r="D41" s="94" t="s">
        <v>61</v>
      </c>
      <c r="E41" s="59" t="b">
        <v>0</v>
      </c>
      <c r="F41" s="91"/>
      <c r="G41" s="94" t="s">
        <v>61</v>
      </c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5.75" customHeight="1">
      <c r="A42" s="91"/>
      <c r="B42" s="105" t="s">
        <v>153</v>
      </c>
      <c r="D42" s="94" t="s">
        <v>61</v>
      </c>
      <c r="E42" s="59" t="b">
        <v>0</v>
      </c>
      <c r="F42" s="91"/>
      <c r="G42" s="94" t="s">
        <v>61</v>
      </c>
      <c r="H42" s="110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5.75" customHeight="1">
      <c r="A43" s="91"/>
      <c r="B43" s="91"/>
      <c r="C43" s="91"/>
      <c r="D43" s="91"/>
      <c r="E43" s="91"/>
      <c r="F43" s="91"/>
      <c r="G43" s="11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5.75" customHeight="1">
      <c r="A44" s="91"/>
      <c r="B44" s="112" t="s">
        <v>154</v>
      </c>
      <c r="C44" s="91" t="s">
        <v>155</v>
      </c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5.75" customHeight="1">
      <c r="A45" s="91"/>
      <c r="B45" s="113" t="s">
        <v>156</v>
      </c>
      <c r="C45" s="91"/>
      <c r="D45" s="91"/>
      <c r="E45" s="91"/>
      <c r="F45" s="91"/>
      <c r="G45" s="11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5.75" customHeight="1">
      <c r="A46" s="91"/>
      <c r="B46" s="114" t="s">
        <v>157</v>
      </c>
      <c r="C46" s="91"/>
      <c r="D46" s="91"/>
      <c r="E46" s="91"/>
      <c r="F46" s="91"/>
      <c r="G46" s="11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5.7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5.7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5.7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5.7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5.75" customHeight="1">
      <c r="A51" s="91"/>
      <c r="B51" s="91"/>
      <c r="C51" s="91"/>
      <c r="D51" s="91"/>
      <c r="E51" s="91"/>
      <c r="F51" s="91"/>
      <c r="G51" s="11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5.7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5.75" customHeight="1">
      <c r="A53" s="91"/>
      <c r="B53" s="91"/>
      <c r="C53" s="91"/>
      <c r="D53" s="91"/>
      <c r="E53" s="91"/>
      <c r="F53" s="91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5.7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5.75" customHeight="1">
      <c r="A55" s="91"/>
      <c r="B55" s="91"/>
      <c r="C55" s="91"/>
      <c r="D55" s="91"/>
      <c r="E55" s="91"/>
      <c r="F55" s="91"/>
      <c r="G55" s="91"/>
      <c r="H55" s="115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5.7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5.7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5.7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5.7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5.7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5.7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5.7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5.7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5.7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5.7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5.7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5.7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5.7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5.7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5.7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5.7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5.7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5.7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5.7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5.7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5.7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5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5.7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5.7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5.7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5.7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5.7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5.7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5.7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5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5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5.7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5.7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5.7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5.7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5.7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5.7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5.7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5.7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5.7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5.7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5.7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5.7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5.7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5.7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5.7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5.7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5.7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5.7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5.7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5.7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5.7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5.7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5.7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5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5.7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5.7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5.7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5.7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5.7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5.7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5.7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5.7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5.7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5.7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5.7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5.7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5.7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5.7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5.7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5.7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5.7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5.7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5.7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5.7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5.7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5.7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5.7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5.7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5.7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5.7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5.7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5.7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5.7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5.7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5.7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5.7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5.7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5.7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5.7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5.7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5.7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5.7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5.7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5.7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5.7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5.7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5.7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5.7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5.7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5.7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5.7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5.7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5.7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5.7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5.7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5.7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5.7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5.7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5.7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5.7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5.7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5.7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5.7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5.7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5.7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5.7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5.7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5.7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5.7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5.7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5.7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5.7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5.7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5.7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5.7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5.7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5.7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5.7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5.7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5.7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5.7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5.7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5.7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5.7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5.7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5.7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5.7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5.7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5.7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5.7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5.7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5.7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5.7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5.7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5.7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5.7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5.7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5.7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5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5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5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5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5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5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5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5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5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5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5.7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5.7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5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5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5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5.7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5.7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5.7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5.7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5.7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5.7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5.7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5.7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5.7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5.7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5.7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5.7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5.7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5.7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5.7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5.7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5.7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5.7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5.7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5.7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5.7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5.7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5.7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5.7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5.7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5.7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5.7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5.7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5.7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5.7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5.7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5.7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5.7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5.7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5.7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5.7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5.7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5.7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5.7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5.7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5.7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5.7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5.7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5.7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5.7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5.7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5.7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5.7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5.7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5.7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5.7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5.7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5.7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5.7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5.7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5.7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5.7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5.7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5.7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5.7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5.7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5.7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5.7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5.7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5.7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5.7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5.7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5.7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5.7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5.7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5.7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5.7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5.7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5.7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5.7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5.7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5.7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5.7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5.7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5.7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5.7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5.7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5.7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5.7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5.7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5.7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5.7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5.7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5.7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5.7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5.7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5.7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5.7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5.7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5.7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5.7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5.7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5.7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5.7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5.7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5.7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5.7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5.7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5.7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5.7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5.7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5.7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5.7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5.7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5.7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5.7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5.7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5.7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5.7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5.7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5.7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5.7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5.7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5.7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5.7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5.7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5.7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5.7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5.7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5.7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5.7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5.7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5.7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5.7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5.7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5.7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5.7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5.7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5.7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5.7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5.7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5.7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5.7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5.7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5.7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5.7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5.7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5.7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5.7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5.7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5.7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5.7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5.7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5.7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5.7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5.7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5.7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5.7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5.7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5.7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5.7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5.7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5.7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5.7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5.7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5.7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5.7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5.7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5.7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5.7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5.7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5.7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5.7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5.7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5.7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5.7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5.7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5.7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5.7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5.7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5.7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5.7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5.7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5.7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5.7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5.7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5.7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5.7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5.7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5.7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5.7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5.7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5.7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5.7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5.7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5.7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5.7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5.7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5.7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5.7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5.7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5.7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5.7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5.7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5.7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5.7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5.7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5.7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5.7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5.7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5.7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5.7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5.7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5.7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5.7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5.7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5.7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5.7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5.7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5.7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5.7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5.7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5.7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5.7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5.7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5.7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5.7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5.7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5.7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5.7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5.7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5.7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5.7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5.7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5.7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5.7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5.7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5.7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5.7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5.7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5.7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5.7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5.7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5.7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5.7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5.7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5.7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5.7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5.7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5.7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5.7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5.7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5.7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5.7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5.7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5.7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5.7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5.7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5.7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5.7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5.7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5.7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5.7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5.7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5.7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5.7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5.7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5.7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5.7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5.7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5.7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5.7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5.7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5.7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5.7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5.7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5.7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5.7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5.7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5.7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5.7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5.7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5.7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5.7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5.7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5.7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5.7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5.7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5.7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5.7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5.7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5.7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5.7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5.7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5.7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5.7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5.7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5.7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5.7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5.7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5.7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5.7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5.7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5.7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5.7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5.7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5.7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5.7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5.7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5.7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5.7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5.7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5.7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5.7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5.7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5.7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5.7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5.7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5.7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5.7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5.7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5.7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5.7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5.7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5.7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5.7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5.7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5.7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5.7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5.7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5.7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5.7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5.7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5.7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5.7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5.7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5.7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5.7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5.7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5.7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5.7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5.7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5.7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5.7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5.7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5.7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5.7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5.7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5.7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5.7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5.7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5.7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5.7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5.7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5.7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5.7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5.7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5.7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5.7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5.7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5.7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5.7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5.7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5.7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5.7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5.7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5.7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5.7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5.7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5.7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5.7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5.7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5.7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5.7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5.7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5.7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5.7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5.7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5.7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5.7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5.7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5.7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5.7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5.7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5.7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5.7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5.7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5.7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5.7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5.7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5.7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5.7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5.7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5.7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5.7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5.7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5.7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5.7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5.7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5.7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5.7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5.7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5.7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5.7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5.7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5.7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5.7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5.7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5.7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5.7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5.7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5.7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5.7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5.7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5.7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5.7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5.7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5.7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5.7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5.7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5.7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5.7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5.7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5.7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5.7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5.7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5.7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5.7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5.7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5.7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5.7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5.7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5.7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5.7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5.7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5.7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5.7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5.7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5.7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5.7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5.7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5.7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5.7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5.7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5.7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5.7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5.7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5.7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5.7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5.7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5.7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5.7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5.7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5.7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5.7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5.7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5.7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5.7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5.7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5.7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5.7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5.7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5.7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5.7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5.7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5.7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5.7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5.7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5.7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5.7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5.7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5.7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5.7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5.7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5.7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5.7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5.7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5.7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5.7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5.7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5.7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5.7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5.7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5.7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5.7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5.7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5.7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5.7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5.7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5.7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5.7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5.7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5.7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5.7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5.7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5.7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5.7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5.7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5.7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5.7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5.7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5.7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5.7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5.7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5.7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5.7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5.7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5.7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5.7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5.7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5.7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5.7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5.7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5.7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5.7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5.7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5.7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5.7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5.7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5.7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5.7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5.7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5.7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5.7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5.7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5.7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5.7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5.7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5.7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5.7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5.7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5.7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5.7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5.7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5.7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5.7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5.7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5.7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5.7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5.7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5.7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5.7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5.7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5.7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5.7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5.7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5.7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5.7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5.7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5.7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5.7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5.7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5.7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5.7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5.7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5.7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5.7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5.7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5.7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5.7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5.7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5.7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5.7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5.7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5.7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5.7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5.7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5.7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5.7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5.7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5.7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5.7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5.7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5.7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5.7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5.7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5.7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5.7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5.7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5.7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5.7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5.7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5.7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5.7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5.7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5.7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5.7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5.7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5.7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5.7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5.7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5.7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5.7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5.7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5.7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5.7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5.7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5.7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5.7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5.7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5.7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5.7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5.7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5.7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5.7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5.7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5.7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5.7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5.7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5.7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5.7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5.7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5.7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5.7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5.7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5.7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5.7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5.7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5.7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5.7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5.7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5.7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5.7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5.7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5.7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5.7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5.7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5.7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5.7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5.7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5.7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5.7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5.7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5.7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5.7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5.7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5.7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5.7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5.7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5.7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5.7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5.7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5.7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5.7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5.7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5.7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5.7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5.7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5.7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5.7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5.7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5.7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5.7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5.7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5.7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5.7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5.7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5.7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5.7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5.7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5.7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5.7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5.7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5.7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5.7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5.7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5.7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5.7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5.7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5.7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5.7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5.7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5.7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5.7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5.7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5.7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5.7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5.7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5.7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5.7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5.7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5.7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5.7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5.7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5.7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5.7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5.7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5.7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5.7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5.7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5.7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5.7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5.7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5.7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5.7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5.7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5.7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5.7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5.7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5.7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5.7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5.7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5.7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5.7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5.7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5.7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5.7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5.7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5.7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5.7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5.7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5.7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5.7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5.7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5.7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5.7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5.7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5.7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5.7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5.7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5.7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5.7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5.7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5.7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5.7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5.7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5.7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5.7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5.7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5.7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5.7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5.7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5.7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5.7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5.7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5.7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5.7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5.7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5.7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5.7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5.7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5.7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5.7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5.7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5.7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5.7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5.7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5.7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5.7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5.7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5.7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5.7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5.7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5.7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5.7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5.7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5.7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5.7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5.7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5.7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5.7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5.7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5.7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5.7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5.7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5.7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5.7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5.7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5.7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5.7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5.7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5.7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5.7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5.7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5.7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5.7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5.7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5.7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5.7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5.7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5.7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5.7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5.7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5.7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5.7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5.7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5">
    <mergeCell ref="B6:B7"/>
    <mergeCell ref="B9:B17"/>
    <mergeCell ref="B18:B19"/>
    <mergeCell ref="B25:B26"/>
    <mergeCell ref="C41:C42"/>
  </mergeCells>
  <hyperlinks>
    <hyperlink r:id="rId1" ref="C6"/>
    <hyperlink r:id="rId2" ref="C7"/>
    <hyperlink r:id="rId3" ref="C9"/>
    <hyperlink r:id="rId4" ref="H9"/>
    <hyperlink r:id="rId5" ref="C10"/>
    <hyperlink r:id="rId6" ref="H10"/>
    <hyperlink r:id="rId7" ref="C11"/>
    <hyperlink r:id="rId8" ref="H11"/>
    <hyperlink r:id="rId9" ref="C12"/>
    <hyperlink r:id="rId10" ref="H12"/>
    <hyperlink r:id="rId11" ref="C13"/>
    <hyperlink r:id="rId12" ref="H13"/>
    <hyperlink r:id="rId13" ref="C14"/>
    <hyperlink r:id="rId14" ref="H14"/>
    <hyperlink r:id="rId15" ref="C15"/>
    <hyperlink r:id="rId16" ref="H15"/>
    <hyperlink r:id="rId17" ref="C16"/>
    <hyperlink r:id="rId18" ref="H16"/>
    <hyperlink r:id="rId19" ref="C17"/>
    <hyperlink r:id="rId20" ref="H17"/>
    <hyperlink r:id="rId21" ref="C18"/>
    <hyperlink r:id="rId22" ref="C19"/>
    <hyperlink r:id="rId23" ref="C25"/>
    <hyperlink r:id="rId24" ref="C26"/>
    <hyperlink r:id="rId25" ref="C28"/>
  </hyperlinks>
  <printOptions/>
  <pageMargins bottom="0.75" footer="0.0" header="0.0" left="0.25" right="0.25" top="0.75"/>
  <pageSetup scale="31" orientation="portrait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6.7"/>
    <col customWidth="1" min="2" max="2" width="18.1"/>
    <col customWidth="1" min="3" max="3" width="17.1"/>
    <col customWidth="1" min="4" max="4" width="29.7"/>
    <col customWidth="1" min="5" max="5" width="27.3"/>
    <col customWidth="1" min="6" max="6" width="30.7"/>
    <col customWidth="1" min="7" max="7" width="25.6"/>
    <col customWidth="1" min="8" max="8" width="9.3"/>
    <col customWidth="1" min="9" max="9" width="33.9"/>
    <col customWidth="1" min="10" max="10" width="12.6"/>
    <col customWidth="1" min="11" max="11" width="10.0"/>
    <col customWidth="1" min="12" max="13" width="9.7"/>
    <col customWidth="1" min="14" max="14" width="20.4"/>
    <col customWidth="1" min="15" max="27" width="9.7"/>
  </cols>
  <sheetData>
    <row r="1" ht="15.75" customHeight="1">
      <c r="A1" s="116" t="s">
        <v>158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</row>
    <row r="2" ht="15.75" customHeight="1">
      <c r="A2" s="118" t="s">
        <v>159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5.75" customHeight="1">
      <c r="A3" s="119" t="s">
        <v>160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5.75" customHeight="1">
      <c r="A4" s="119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5.75" customHeight="1">
      <c r="A5" s="16"/>
      <c r="B5" s="120" t="s">
        <v>161</v>
      </c>
      <c r="C5" s="121"/>
      <c r="D5" s="121"/>
      <c r="E5" s="121"/>
      <c r="F5" s="12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5.75" customHeight="1">
      <c r="A6" s="16"/>
      <c r="B6" s="123" t="s">
        <v>162</v>
      </c>
      <c r="C6" s="124" t="s">
        <v>163</v>
      </c>
      <c r="D6" s="124" t="s">
        <v>164</v>
      </c>
      <c r="E6" s="124" t="s">
        <v>165</v>
      </c>
      <c r="F6" s="125" t="s">
        <v>166</v>
      </c>
      <c r="G6" s="12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5.75" customHeight="1">
      <c r="A7" s="16"/>
      <c r="B7" s="15" t="s">
        <v>17</v>
      </c>
      <c r="C7" s="16">
        <v>1.0</v>
      </c>
      <c r="D7" s="16">
        <v>0.01</v>
      </c>
      <c r="E7" s="16" t="s">
        <v>167</v>
      </c>
      <c r="F7" s="18" t="s">
        <v>167</v>
      </c>
      <c r="G7" s="12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5.75" customHeight="1">
      <c r="A8" s="16"/>
      <c r="B8" s="127" t="s">
        <v>168</v>
      </c>
      <c r="C8" s="16">
        <v>3.0</v>
      </c>
      <c r="D8" s="16">
        <v>0.01</v>
      </c>
      <c r="E8" s="16" t="s">
        <v>167</v>
      </c>
      <c r="F8" s="18" t="s">
        <v>167</v>
      </c>
      <c r="G8" s="12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5.75" customHeight="1">
      <c r="A9" s="16"/>
      <c r="B9" s="15" t="s">
        <v>169</v>
      </c>
      <c r="C9" s="16">
        <v>3.0</v>
      </c>
      <c r="D9" s="16">
        <v>0.01</v>
      </c>
      <c r="E9" s="16" t="s">
        <v>167</v>
      </c>
      <c r="F9" s="18" t="s">
        <v>167</v>
      </c>
      <c r="G9" s="1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16"/>
      <c r="B10" s="127" t="s">
        <v>170</v>
      </c>
      <c r="C10" s="16" t="s">
        <v>171</v>
      </c>
      <c r="D10" s="16">
        <v>0.01</v>
      </c>
      <c r="E10" s="16" t="s">
        <v>167</v>
      </c>
      <c r="F10" s="18" t="s">
        <v>167</v>
      </c>
      <c r="G10" s="1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5.75" customHeight="1">
      <c r="A11" s="16"/>
      <c r="B11" s="15" t="s">
        <v>51</v>
      </c>
      <c r="C11" s="16" t="s">
        <v>172</v>
      </c>
      <c r="D11" s="16">
        <v>0.01</v>
      </c>
      <c r="E11" s="16" t="s">
        <v>167</v>
      </c>
      <c r="F11" s="18" t="s">
        <v>167</v>
      </c>
      <c r="G11" s="1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5.75" customHeight="1">
      <c r="A12" s="16"/>
      <c r="B12" s="127" t="s">
        <v>173</v>
      </c>
      <c r="C12" s="16">
        <v>3.0</v>
      </c>
      <c r="D12" s="16">
        <v>0.02</v>
      </c>
      <c r="E12" s="16" t="s">
        <v>174</v>
      </c>
      <c r="F12" s="18" t="s">
        <v>174</v>
      </c>
      <c r="G12" s="1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5.75" customHeight="1">
      <c r="A13" s="16"/>
      <c r="B13" s="15" t="s">
        <v>175</v>
      </c>
      <c r="C13" s="16" t="s">
        <v>80</v>
      </c>
      <c r="D13" s="16">
        <v>0.01</v>
      </c>
      <c r="E13" s="16" t="s">
        <v>176</v>
      </c>
      <c r="F13" s="18" t="s">
        <v>176</v>
      </c>
      <c r="G13" s="1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75" customHeight="1">
      <c r="A14" s="16"/>
      <c r="B14" s="127" t="s">
        <v>177</v>
      </c>
      <c r="C14" s="16" t="s">
        <v>80</v>
      </c>
      <c r="D14" s="16">
        <v>0.02</v>
      </c>
      <c r="E14" s="16" t="s">
        <v>174</v>
      </c>
      <c r="F14" s="18" t="s">
        <v>174</v>
      </c>
      <c r="G14" s="1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5.75" customHeight="1">
      <c r="A15" s="16"/>
      <c r="B15" s="15" t="s">
        <v>13</v>
      </c>
      <c r="C15" s="16" t="s">
        <v>171</v>
      </c>
      <c r="D15" s="16">
        <v>0.02</v>
      </c>
      <c r="E15" s="16" t="s">
        <v>174</v>
      </c>
      <c r="F15" s="18" t="s">
        <v>174</v>
      </c>
      <c r="G15" s="1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5.75" customHeight="1">
      <c r="A16" s="16"/>
      <c r="B16" s="127" t="s">
        <v>178</v>
      </c>
      <c r="C16" s="16" t="s">
        <v>171</v>
      </c>
      <c r="D16" s="16">
        <v>0.02</v>
      </c>
      <c r="E16" s="16" t="s">
        <v>174</v>
      </c>
      <c r="F16" s="18" t="s">
        <v>174</v>
      </c>
      <c r="G16" s="12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5.75" customHeight="1">
      <c r="A17" s="16"/>
      <c r="B17" s="15" t="s">
        <v>179</v>
      </c>
      <c r="C17" s="16">
        <v>3.0</v>
      </c>
      <c r="D17" s="16">
        <v>0.5</v>
      </c>
      <c r="E17" s="16" t="s">
        <v>180</v>
      </c>
      <c r="F17" s="18" t="s">
        <v>180</v>
      </c>
      <c r="G17" s="1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5.75" customHeight="1">
      <c r="A18" s="16"/>
      <c r="B18" s="127" t="s">
        <v>181</v>
      </c>
      <c r="C18" s="16">
        <v>3.0</v>
      </c>
      <c r="D18" s="16">
        <v>0.2</v>
      </c>
      <c r="E18" s="16" t="s">
        <v>182</v>
      </c>
      <c r="F18" s="18" t="s">
        <v>182</v>
      </c>
      <c r="G18" s="1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5.75" customHeight="1">
      <c r="A19" s="16"/>
      <c r="B19" s="15" t="s">
        <v>183</v>
      </c>
      <c r="C19" s="16">
        <v>1.0</v>
      </c>
      <c r="D19" s="16">
        <v>0.02</v>
      </c>
      <c r="E19" s="16" t="s">
        <v>174</v>
      </c>
      <c r="F19" s="18" t="s">
        <v>174</v>
      </c>
      <c r="G19" s="1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5.75" customHeight="1">
      <c r="A20" s="16"/>
      <c r="B20" s="127" t="s">
        <v>184</v>
      </c>
      <c r="C20" s="16">
        <v>1.0</v>
      </c>
      <c r="D20" s="16">
        <v>0.1</v>
      </c>
      <c r="E20" s="16" t="s">
        <v>89</v>
      </c>
      <c r="F20" s="18" t="s">
        <v>89</v>
      </c>
      <c r="G20" s="12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5.75" customHeight="1">
      <c r="A21" s="16"/>
      <c r="B21" s="20" t="s">
        <v>185</v>
      </c>
      <c r="C21" s="21" t="s">
        <v>80</v>
      </c>
      <c r="D21" s="21">
        <v>0.1</v>
      </c>
      <c r="E21" s="21" t="s">
        <v>89</v>
      </c>
      <c r="F21" s="23" t="s">
        <v>89</v>
      </c>
      <c r="G21" s="12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5.75" customHeight="1">
      <c r="A22" s="16"/>
      <c r="B22" s="128"/>
      <c r="C22" s="16"/>
      <c r="D22" s="16"/>
      <c r="E22" s="16"/>
      <c r="F22" s="16"/>
      <c r="G22" s="12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5.75" customHeight="1">
      <c r="A23" s="16"/>
      <c r="B23" s="120" t="s">
        <v>186</v>
      </c>
      <c r="C23" s="121"/>
      <c r="D23" s="121"/>
      <c r="E23" s="121"/>
      <c r="F23" s="121"/>
      <c r="G23" s="122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5.75" customHeight="1">
      <c r="A24" s="16"/>
      <c r="B24" s="123" t="s">
        <v>162</v>
      </c>
      <c r="C24" s="124" t="s">
        <v>163</v>
      </c>
      <c r="D24" s="124" t="s">
        <v>187</v>
      </c>
      <c r="E24" s="124" t="s">
        <v>188</v>
      </c>
      <c r="F24" s="124" t="s">
        <v>189</v>
      </c>
      <c r="G24" s="125" t="s">
        <v>190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5.75" customHeight="1">
      <c r="A25" s="16"/>
      <c r="B25" s="15" t="s">
        <v>191</v>
      </c>
      <c r="C25" s="16" t="s">
        <v>80</v>
      </c>
      <c r="D25" s="16">
        <v>0.01</v>
      </c>
      <c r="E25" s="16" t="s">
        <v>192</v>
      </c>
      <c r="F25" s="16" t="s">
        <v>193</v>
      </c>
      <c r="G25" s="18" t="s">
        <v>194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5.75" customHeight="1">
      <c r="A26" s="16"/>
      <c r="B26" s="129" t="s">
        <v>33</v>
      </c>
      <c r="C26" s="21">
        <v>1.0</v>
      </c>
      <c r="D26" s="21">
        <v>0.01</v>
      </c>
      <c r="E26" s="21" t="s">
        <v>195</v>
      </c>
      <c r="F26" s="21" t="s">
        <v>196</v>
      </c>
      <c r="G26" s="23" t="s">
        <v>197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9.5" customHeight="1">
      <c r="A27" s="16"/>
      <c r="B27" s="16"/>
      <c r="C27" s="16"/>
      <c r="D27" s="16"/>
      <c r="E27" s="16"/>
      <c r="F27" s="16"/>
      <c r="G27" s="16" t="s">
        <v>198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21.0" customHeight="1"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9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30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9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9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9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9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9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9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9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9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9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ht="19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ht="19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ht="19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ht="19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ht="66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ht="30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ht="69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ht="15.75" customHeight="1">
      <c r="A66" s="16"/>
      <c r="B66" s="126"/>
      <c r="C66" s="126"/>
      <c r="D66" s="126"/>
      <c r="E66" s="126"/>
      <c r="F66" s="126"/>
      <c r="G66" s="16"/>
      <c r="H66" s="16"/>
      <c r="I66" s="16"/>
      <c r="J66" s="16"/>
      <c r="K66" s="16"/>
      <c r="L66" s="16"/>
    </row>
    <row r="67" ht="15.75" customHeight="1">
      <c r="A67" s="16"/>
      <c r="B67" s="126"/>
      <c r="C67" s="126"/>
      <c r="D67" s="126"/>
      <c r="E67" s="126"/>
      <c r="F67" s="126"/>
      <c r="G67" s="16"/>
      <c r="H67" s="16"/>
      <c r="I67" s="16"/>
      <c r="J67" s="16"/>
      <c r="K67" s="16"/>
      <c r="L67" s="16"/>
    </row>
    <row r="68" ht="15.75" customHeight="1">
      <c r="A68" s="16"/>
      <c r="B68" s="126"/>
      <c r="C68" s="126"/>
      <c r="D68" s="126"/>
      <c r="E68" s="126"/>
      <c r="F68" s="126"/>
      <c r="G68" s="16"/>
      <c r="H68" s="16"/>
      <c r="I68" s="16"/>
      <c r="J68" s="16"/>
      <c r="K68" s="16"/>
      <c r="L68" s="16"/>
    </row>
    <row r="69" ht="15.75" customHeight="1">
      <c r="A69" s="16"/>
      <c r="B69" s="126"/>
      <c r="C69" s="131"/>
      <c r="D69" s="126"/>
      <c r="E69" s="126"/>
      <c r="F69" s="126"/>
      <c r="G69" s="16"/>
      <c r="H69" s="16"/>
      <c r="I69" s="16"/>
      <c r="J69" s="16"/>
      <c r="K69" s="16"/>
      <c r="L69" s="16"/>
    </row>
    <row r="70" ht="15.75" customHeight="1">
      <c r="A70" s="16"/>
      <c r="B70" s="126"/>
      <c r="C70" s="126"/>
      <c r="D70" s="126"/>
      <c r="E70" s="126"/>
      <c r="F70" s="126"/>
      <c r="G70" s="16"/>
      <c r="H70" s="16"/>
      <c r="I70" s="16"/>
      <c r="J70" s="16"/>
      <c r="K70" s="16"/>
      <c r="L70" s="16"/>
    </row>
    <row r="71" ht="15.75" customHeight="1">
      <c r="A71" s="16"/>
      <c r="B71" s="126"/>
      <c r="C71" s="126"/>
      <c r="D71" s="126"/>
      <c r="E71" s="126"/>
      <c r="F71" s="126"/>
      <c r="G71" s="16"/>
      <c r="H71" s="16"/>
      <c r="I71" s="16"/>
      <c r="J71" s="16"/>
      <c r="K71" s="16"/>
      <c r="L71" s="16"/>
    </row>
    <row r="72" ht="15.75" customHeight="1">
      <c r="A72" s="16"/>
      <c r="B72" s="126"/>
      <c r="C72" s="126"/>
      <c r="D72" s="126"/>
      <c r="E72" s="126"/>
      <c r="F72" s="126"/>
      <c r="G72" s="16"/>
      <c r="H72" s="16"/>
      <c r="I72" s="16"/>
      <c r="J72" s="16"/>
      <c r="K72" s="16"/>
      <c r="L72" s="16"/>
    </row>
    <row r="73" ht="15.75" customHeight="1">
      <c r="A73" s="16"/>
      <c r="B73" s="126"/>
      <c r="C73" s="126"/>
      <c r="D73" s="126"/>
      <c r="E73" s="126"/>
      <c r="F73" s="126"/>
      <c r="G73" s="16"/>
      <c r="H73" s="16"/>
      <c r="I73" s="16"/>
      <c r="J73" s="16"/>
      <c r="K73" s="16"/>
      <c r="L73" s="16"/>
    </row>
    <row r="74" ht="15.75" customHeight="1">
      <c r="A74" s="16"/>
      <c r="B74" s="126"/>
      <c r="C74" s="126"/>
      <c r="D74" s="126"/>
      <c r="E74" s="126"/>
      <c r="F74" s="126"/>
      <c r="G74" s="16"/>
      <c r="H74" s="16"/>
      <c r="I74" s="16"/>
      <c r="J74" s="16"/>
      <c r="K74" s="16"/>
      <c r="L74" s="16"/>
    </row>
    <row r="75" ht="15.75" customHeight="1">
      <c r="A75" s="16"/>
      <c r="B75" s="126"/>
      <c r="C75" s="126"/>
      <c r="D75" s="126"/>
      <c r="E75" s="126"/>
      <c r="F75" s="126"/>
      <c r="G75" s="16"/>
      <c r="H75" s="16"/>
      <c r="I75" s="16"/>
      <c r="J75" s="16"/>
      <c r="K75" s="16"/>
      <c r="L75" s="16"/>
    </row>
    <row r="76" ht="15.75" customHeight="1">
      <c r="A76" s="16"/>
      <c r="B76" s="126"/>
      <c r="C76" s="126"/>
      <c r="D76" s="126"/>
      <c r="E76" s="126"/>
      <c r="F76" s="12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A77" s="16"/>
      <c r="B77" s="126"/>
      <c r="C77" s="126"/>
      <c r="D77" s="126"/>
      <c r="E77" s="126"/>
      <c r="F77" s="12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A78" s="16"/>
      <c r="B78" s="126"/>
      <c r="C78" s="126"/>
      <c r="D78" s="126"/>
      <c r="E78" s="126"/>
      <c r="F78" s="12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A79" s="16"/>
      <c r="B79" s="126"/>
      <c r="C79" s="126"/>
      <c r="D79" s="126"/>
      <c r="E79" s="126"/>
      <c r="F79" s="12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A80" s="16"/>
      <c r="B80" s="126"/>
      <c r="C80" s="126"/>
      <c r="D80" s="126"/>
      <c r="E80" s="126"/>
      <c r="F80" s="12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A81" s="16"/>
      <c r="B81" s="126"/>
      <c r="C81" s="126"/>
      <c r="D81" s="126"/>
      <c r="E81" s="126"/>
      <c r="F81" s="12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A82" s="16"/>
      <c r="B82" s="126"/>
      <c r="C82" s="126"/>
      <c r="D82" s="126"/>
      <c r="E82" s="126"/>
      <c r="F82" s="12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A83" s="16"/>
      <c r="B83" s="126"/>
      <c r="C83" s="126"/>
      <c r="D83" s="126"/>
      <c r="E83" s="126"/>
      <c r="F83" s="12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A84" s="16"/>
      <c r="B84" s="126"/>
      <c r="C84" s="126"/>
      <c r="D84" s="126"/>
      <c r="E84" s="126"/>
      <c r="F84" s="12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A85" s="16"/>
      <c r="B85" s="126"/>
      <c r="C85" s="126"/>
      <c r="D85" s="126"/>
      <c r="E85" s="126"/>
      <c r="F85" s="12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A86" s="16"/>
      <c r="B86" s="126"/>
      <c r="C86" s="126"/>
      <c r="D86" s="126"/>
      <c r="E86" s="126"/>
      <c r="F86" s="12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A87" s="16"/>
      <c r="B87" s="126"/>
      <c r="C87" s="126"/>
      <c r="D87" s="126"/>
      <c r="E87" s="126"/>
      <c r="F87" s="12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A88" s="16"/>
      <c r="B88" s="126"/>
      <c r="C88" s="126"/>
      <c r="D88" s="126"/>
      <c r="E88" s="126"/>
      <c r="F88" s="12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A89" s="16"/>
      <c r="B89" s="126"/>
      <c r="C89" s="126"/>
      <c r="D89" s="126"/>
      <c r="E89" s="126"/>
      <c r="F89" s="12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2">
    <mergeCell ref="B5:F5"/>
    <mergeCell ref="B23:G23"/>
  </mergeCells>
  <hyperlinks>
    <hyperlink r:id="rId1" ref="A3"/>
  </hyperlinks>
  <printOptions/>
  <pageMargins bottom="0.75" footer="0.0" header="0.0" left="0.25" right="0.25" top="0.75"/>
  <pageSetup scale="31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0.8"/>
    <col customWidth="1" min="2" max="2" width="18.0"/>
    <col customWidth="1" min="3" max="3" width="26.2"/>
    <col customWidth="1" min="4" max="4" width="25.9"/>
    <col customWidth="1" min="5" max="5" width="6.9"/>
    <col customWidth="1" min="6" max="6" width="13.0"/>
    <col customWidth="1" min="7" max="7" width="11.8"/>
    <col customWidth="1" min="8" max="8" width="13.2"/>
    <col customWidth="1" min="9" max="9" width="10.4"/>
    <col customWidth="1" min="10" max="10" width="30.9"/>
    <col customWidth="1" min="11" max="11" width="25.6"/>
    <col customWidth="1" min="12" max="12" width="25.3"/>
    <col customWidth="1" min="13" max="13" width="19.3"/>
    <col customWidth="1" min="14" max="14" width="9.4"/>
    <col customWidth="1" min="15" max="26" width="9.5"/>
  </cols>
  <sheetData>
    <row r="1" ht="15.75" customHeight="1">
      <c r="A1" s="132" t="s">
        <v>199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90" t="s">
        <v>200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16" t="s">
        <v>201</v>
      </c>
      <c r="B4" s="16" t="s">
        <v>202</v>
      </c>
      <c r="C4" s="16" t="s">
        <v>203</v>
      </c>
      <c r="D4" s="16" t="s">
        <v>204</v>
      </c>
      <c r="E4" s="16" t="s">
        <v>205</v>
      </c>
      <c r="F4" s="16" t="s">
        <v>206</v>
      </c>
      <c r="G4" s="16" t="s">
        <v>207</v>
      </c>
      <c r="H4" s="16" t="s">
        <v>208</v>
      </c>
      <c r="I4" s="16" t="s">
        <v>209</v>
      </c>
      <c r="J4" s="16" t="s">
        <v>210</v>
      </c>
      <c r="K4" s="16" t="s">
        <v>211</v>
      </c>
      <c r="L4" s="16" t="s">
        <v>212</v>
      </c>
      <c r="M4" s="16" t="s">
        <v>213</v>
      </c>
      <c r="N4" s="16" t="s">
        <v>214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16" t="s">
        <v>215</v>
      </c>
      <c r="B6" s="16" t="s">
        <v>125</v>
      </c>
      <c r="C6" s="16" t="s">
        <v>216</v>
      </c>
      <c r="D6" s="133">
        <v>110.0</v>
      </c>
      <c r="E6" s="16" t="str">
        <f>"$93.90"</f>
        <v>$93.90</v>
      </c>
      <c r="F6" s="16" t="s">
        <v>217</v>
      </c>
      <c r="G6" s="16"/>
      <c r="H6" s="16" t="s">
        <v>218</v>
      </c>
      <c r="I6" s="16" t="s">
        <v>219</v>
      </c>
      <c r="J6" s="16" t="s">
        <v>220</v>
      </c>
      <c r="K6" s="16" t="s">
        <v>221</v>
      </c>
      <c r="L6" s="16" t="s">
        <v>222</v>
      </c>
      <c r="M6" s="16" t="s">
        <v>223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16" t="s">
        <v>224</v>
      </c>
      <c r="B7" s="16" t="s">
        <v>225</v>
      </c>
      <c r="C7" s="16" t="s">
        <v>226</v>
      </c>
      <c r="D7" s="133">
        <v>74.0</v>
      </c>
      <c r="E7" s="16" t="str">
        <f>"$46.69"</f>
        <v>$46.69</v>
      </c>
      <c r="F7" s="16" t="s">
        <v>217</v>
      </c>
      <c r="G7" s="16"/>
      <c r="H7" s="16" t="s">
        <v>227</v>
      </c>
      <c r="I7" s="16" t="s">
        <v>219</v>
      </c>
      <c r="J7" s="16" t="s">
        <v>228</v>
      </c>
      <c r="K7" s="16" t="s">
        <v>221</v>
      </c>
      <c r="L7" s="16" t="s">
        <v>229</v>
      </c>
      <c r="M7" s="16" t="s">
        <v>230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6" t="s">
        <v>231</v>
      </c>
      <c r="B8" s="16" t="s">
        <v>232</v>
      </c>
      <c r="C8" s="16" t="s">
        <v>233</v>
      </c>
      <c r="D8" s="133">
        <v>64.0</v>
      </c>
      <c r="E8" s="16" t="str">
        <f>"$55.66"</f>
        <v>$55.66</v>
      </c>
      <c r="F8" s="16" t="s">
        <v>217</v>
      </c>
      <c r="G8" s="16"/>
      <c r="H8" s="16" t="s">
        <v>234</v>
      </c>
      <c r="I8" s="16" t="s">
        <v>219</v>
      </c>
      <c r="J8" s="16" t="s">
        <v>235</v>
      </c>
      <c r="K8" s="16" t="s">
        <v>236</v>
      </c>
      <c r="L8" s="16" t="s">
        <v>222</v>
      </c>
      <c r="M8" s="16" t="s">
        <v>237</v>
      </c>
      <c r="N8" s="16" t="s">
        <v>238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6" t="s">
        <v>239</v>
      </c>
      <c r="B9" s="16" t="s">
        <v>240</v>
      </c>
      <c r="C9" s="16" t="s">
        <v>241</v>
      </c>
      <c r="D9" s="133">
        <v>60.0</v>
      </c>
      <c r="E9" s="16" t="str">
        <f>"$61.17"</f>
        <v>$61.17</v>
      </c>
      <c r="F9" s="16" t="s">
        <v>217</v>
      </c>
      <c r="G9" s="16"/>
      <c r="H9" s="16" t="s">
        <v>242</v>
      </c>
      <c r="I9" s="16" t="s">
        <v>219</v>
      </c>
      <c r="J9" s="16" t="s">
        <v>243</v>
      </c>
      <c r="K9" s="16" t="s">
        <v>244</v>
      </c>
      <c r="L9" s="16" t="s">
        <v>222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16" t="s">
        <v>245</v>
      </c>
      <c r="B10" s="16" t="s">
        <v>246</v>
      </c>
      <c r="C10" s="16" t="s">
        <v>247</v>
      </c>
      <c r="D10" s="133">
        <v>50.0</v>
      </c>
      <c r="E10" s="16" t="str">
        <f>"$42.11"</f>
        <v>$42.11</v>
      </c>
      <c r="F10" s="16" t="s">
        <v>217</v>
      </c>
      <c r="G10" s="16"/>
      <c r="H10" s="16" t="s">
        <v>248</v>
      </c>
      <c r="I10" s="16" t="s">
        <v>219</v>
      </c>
      <c r="J10" s="16" t="s">
        <v>249</v>
      </c>
      <c r="K10" s="16" t="s">
        <v>221</v>
      </c>
      <c r="L10" s="16" t="s">
        <v>229</v>
      </c>
      <c r="M10" s="16" t="s">
        <v>223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16" t="s">
        <v>250</v>
      </c>
      <c r="B11" s="16" t="s">
        <v>251</v>
      </c>
      <c r="C11" s="16" t="s">
        <v>252</v>
      </c>
      <c r="D11" s="133">
        <v>26.0</v>
      </c>
      <c r="E11" s="16" t="str">
        <f>"$81.01"</f>
        <v>$81.01</v>
      </c>
      <c r="F11" s="16" t="s">
        <v>217</v>
      </c>
      <c r="G11" s="16" t="s">
        <v>253</v>
      </c>
      <c r="H11" s="16" t="s">
        <v>254</v>
      </c>
      <c r="I11" s="16" t="s">
        <v>219</v>
      </c>
      <c r="J11" s="16" t="s">
        <v>249</v>
      </c>
      <c r="K11" s="16" t="s">
        <v>221</v>
      </c>
      <c r="L11" s="16" t="s">
        <v>255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16" t="s">
        <v>256</v>
      </c>
      <c r="B12" s="16" t="s">
        <v>257</v>
      </c>
      <c r="C12" s="16" t="s">
        <v>241</v>
      </c>
      <c r="D12" s="133">
        <v>26.0</v>
      </c>
      <c r="E12" s="16" t="str">
        <f>"$123.73"</f>
        <v>$123.73</v>
      </c>
      <c r="F12" s="16" t="s">
        <v>217</v>
      </c>
      <c r="G12" s="16"/>
      <c r="H12" s="16" t="s">
        <v>258</v>
      </c>
      <c r="I12" s="16" t="s">
        <v>219</v>
      </c>
      <c r="J12" s="16" t="s">
        <v>243</v>
      </c>
      <c r="K12" s="16" t="s">
        <v>244</v>
      </c>
      <c r="L12" s="16" t="s">
        <v>222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 t="s">
        <v>259</v>
      </c>
      <c r="B13" s="16" t="s">
        <v>260</v>
      </c>
      <c r="C13" s="16" t="s">
        <v>261</v>
      </c>
      <c r="D13" s="133">
        <v>25.0</v>
      </c>
      <c r="E13" s="16" t="str">
        <f>"$183.98"</f>
        <v>$183.98</v>
      </c>
      <c r="F13" s="16" t="s">
        <v>217</v>
      </c>
      <c r="G13" s="16"/>
      <c r="H13" s="16" t="s">
        <v>262</v>
      </c>
      <c r="I13" s="16" t="s">
        <v>219</v>
      </c>
      <c r="J13" s="16" t="s">
        <v>263</v>
      </c>
      <c r="K13" s="16" t="s">
        <v>244</v>
      </c>
      <c r="L13" s="16" t="s">
        <v>255</v>
      </c>
      <c r="M13" s="16" t="s">
        <v>264</v>
      </c>
      <c r="N13" s="16" t="s">
        <v>265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 t="s">
        <v>266</v>
      </c>
      <c r="B14" s="16" t="s">
        <v>267</v>
      </c>
      <c r="C14" s="16" t="s">
        <v>268</v>
      </c>
      <c r="D14" s="133">
        <v>25.0</v>
      </c>
      <c r="E14" s="16" t="str">
        <f>"$103.41"</f>
        <v>$103.41</v>
      </c>
      <c r="F14" s="16" t="s">
        <v>217</v>
      </c>
      <c r="G14" s="16"/>
      <c r="H14" s="16" t="s">
        <v>269</v>
      </c>
      <c r="I14" s="16" t="s">
        <v>219</v>
      </c>
      <c r="J14" s="16"/>
      <c r="K14" s="16" t="s">
        <v>221</v>
      </c>
      <c r="L14" s="16" t="s">
        <v>255</v>
      </c>
      <c r="M14" s="16" t="s">
        <v>223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34" t="s">
        <v>270</v>
      </c>
      <c r="B15" s="16" t="s">
        <v>271</v>
      </c>
      <c r="C15" s="16" t="s">
        <v>272</v>
      </c>
      <c r="D15" s="133">
        <v>24.0</v>
      </c>
      <c r="E15" s="16" t="str">
        <f>"$94.47"</f>
        <v>$94.47</v>
      </c>
      <c r="F15" s="16" t="s">
        <v>217</v>
      </c>
      <c r="G15" s="16"/>
      <c r="H15" s="16" t="s">
        <v>273</v>
      </c>
      <c r="I15" s="16" t="s">
        <v>219</v>
      </c>
      <c r="J15" s="16" t="s">
        <v>274</v>
      </c>
      <c r="K15" s="16" t="s">
        <v>244</v>
      </c>
      <c r="L15" s="16" t="s">
        <v>222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 t="s">
        <v>275</v>
      </c>
      <c r="B16" s="16" t="s">
        <v>276</v>
      </c>
      <c r="C16" s="16" t="s">
        <v>261</v>
      </c>
      <c r="D16" s="133">
        <v>23.0</v>
      </c>
      <c r="E16" s="16" t="str">
        <f>"$201.08"</f>
        <v>$201.08</v>
      </c>
      <c r="F16" s="16" t="s">
        <v>217</v>
      </c>
      <c r="G16" s="16"/>
      <c r="H16" s="16" t="s">
        <v>277</v>
      </c>
      <c r="I16" s="16" t="s">
        <v>219</v>
      </c>
      <c r="J16" s="16" t="s">
        <v>263</v>
      </c>
      <c r="K16" s="16" t="s">
        <v>244</v>
      </c>
      <c r="L16" s="16" t="s">
        <v>255</v>
      </c>
      <c r="M16" s="16" t="s">
        <v>264</v>
      </c>
      <c r="N16" s="16" t="s">
        <v>265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 t="s">
        <v>278</v>
      </c>
      <c r="B17" s="16" t="s">
        <v>279</v>
      </c>
      <c r="C17" s="16" t="s">
        <v>280</v>
      </c>
      <c r="D17" s="133">
        <v>23.0</v>
      </c>
      <c r="E17" s="16" t="str">
        <f>"$259.82"</f>
        <v>$259.82</v>
      </c>
      <c r="F17" s="16" t="s">
        <v>217</v>
      </c>
      <c r="G17" s="16"/>
      <c r="H17" s="16" t="s">
        <v>281</v>
      </c>
      <c r="I17" s="16" t="s">
        <v>219</v>
      </c>
      <c r="J17" s="16" t="s">
        <v>282</v>
      </c>
      <c r="K17" s="16" t="s">
        <v>283</v>
      </c>
      <c r="L17" s="16" t="s">
        <v>255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34" t="s">
        <v>284</v>
      </c>
      <c r="B18" s="16" t="s">
        <v>123</v>
      </c>
      <c r="C18" s="16" t="s">
        <v>285</v>
      </c>
      <c r="D18" s="133">
        <v>23.0</v>
      </c>
      <c r="E18" s="16" t="str">
        <f>"$124.15"</f>
        <v>$124.15</v>
      </c>
      <c r="F18" s="16" t="s">
        <v>217</v>
      </c>
      <c r="G18" s="16"/>
      <c r="H18" s="16" t="s">
        <v>286</v>
      </c>
      <c r="I18" s="16" t="s">
        <v>219</v>
      </c>
      <c r="J18" s="16" t="s">
        <v>220</v>
      </c>
      <c r="K18" s="16" t="s">
        <v>221</v>
      </c>
      <c r="L18" s="16" t="s">
        <v>222</v>
      </c>
      <c r="M18" s="16" t="s">
        <v>223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 t="s">
        <v>287</v>
      </c>
      <c r="B19" s="16" t="s">
        <v>288</v>
      </c>
      <c r="C19" s="16" t="s">
        <v>289</v>
      </c>
      <c r="D19" s="133">
        <v>22.0</v>
      </c>
      <c r="E19" s="16" t="str">
        <f>"$139.78"</f>
        <v>$139.78</v>
      </c>
      <c r="F19" s="16" t="s">
        <v>217</v>
      </c>
      <c r="G19" s="16"/>
      <c r="H19" s="16" t="s">
        <v>290</v>
      </c>
      <c r="I19" s="16" t="s">
        <v>219</v>
      </c>
      <c r="J19" s="16" t="s">
        <v>228</v>
      </c>
      <c r="K19" s="16" t="s">
        <v>244</v>
      </c>
      <c r="L19" s="16" t="s">
        <v>255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 t="s">
        <v>291</v>
      </c>
      <c r="B20" s="16" t="s">
        <v>292</v>
      </c>
      <c r="C20" s="16" t="s">
        <v>289</v>
      </c>
      <c r="D20" s="133">
        <v>22.0</v>
      </c>
      <c r="E20" s="16" t="str">
        <f>"$78.94"</f>
        <v>$78.94</v>
      </c>
      <c r="F20" s="16" t="s">
        <v>217</v>
      </c>
      <c r="G20" s="16"/>
      <c r="H20" s="16" t="s">
        <v>293</v>
      </c>
      <c r="I20" s="16" t="s">
        <v>219</v>
      </c>
      <c r="J20" s="16" t="s">
        <v>228</v>
      </c>
      <c r="K20" s="16" t="s">
        <v>244</v>
      </c>
      <c r="L20" s="16" t="s">
        <v>222</v>
      </c>
      <c r="M20" s="16" t="s">
        <v>294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 t="s">
        <v>295</v>
      </c>
      <c r="B21" s="16" t="s">
        <v>296</v>
      </c>
      <c r="C21" s="16" t="s">
        <v>297</v>
      </c>
      <c r="D21" s="133">
        <v>21.0</v>
      </c>
      <c r="E21" s="16" t="str">
        <f>"$116.27"</f>
        <v>$116.27</v>
      </c>
      <c r="F21" s="16" t="s">
        <v>217</v>
      </c>
      <c r="G21" s="16"/>
      <c r="H21" s="16" t="s">
        <v>298</v>
      </c>
      <c r="I21" s="16" t="s">
        <v>219</v>
      </c>
      <c r="J21" s="16" t="s">
        <v>299</v>
      </c>
      <c r="K21" s="16" t="s">
        <v>221</v>
      </c>
      <c r="L21" s="16" t="s">
        <v>255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 t="s">
        <v>300</v>
      </c>
      <c r="B22" s="16" t="s">
        <v>301</v>
      </c>
      <c r="C22" s="16" t="s">
        <v>302</v>
      </c>
      <c r="D22" s="133">
        <v>20.0</v>
      </c>
      <c r="E22" s="16" t="str">
        <f>"$156.83"</f>
        <v>$156.83</v>
      </c>
      <c r="F22" s="16" t="s">
        <v>217</v>
      </c>
      <c r="G22" s="16"/>
      <c r="H22" s="16" t="s">
        <v>303</v>
      </c>
      <c r="I22" s="16" t="s">
        <v>219</v>
      </c>
      <c r="J22" s="16" t="s">
        <v>263</v>
      </c>
      <c r="K22" s="16" t="s">
        <v>244</v>
      </c>
      <c r="L22" s="16" t="s">
        <v>255</v>
      </c>
      <c r="M22" s="16" t="s">
        <v>264</v>
      </c>
      <c r="N22" s="16" t="s">
        <v>304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 t="s">
        <v>305</v>
      </c>
      <c r="B23" s="16" t="s">
        <v>306</v>
      </c>
      <c r="C23" s="16" t="s">
        <v>307</v>
      </c>
      <c r="D23" s="133">
        <v>20.0</v>
      </c>
      <c r="E23" s="16" t="str">
        <f>"$91.48"</f>
        <v>$91.48</v>
      </c>
      <c r="F23" s="16" t="s">
        <v>217</v>
      </c>
      <c r="G23" s="16"/>
      <c r="H23" s="16" t="s">
        <v>308</v>
      </c>
      <c r="I23" s="16" t="s">
        <v>219</v>
      </c>
      <c r="J23" s="16" t="s">
        <v>309</v>
      </c>
      <c r="K23" s="16" t="s">
        <v>221</v>
      </c>
      <c r="L23" s="16" t="s">
        <v>229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 t="s">
        <v>310</v>
      </c>
      <c r="B24" s="16" t="s">
        <v>311</v>
      </c>
      <c r="C24" s="16" t="s">
        <v>312</v>
      </c>
      <c r="D24" s="133">
        <v>19.0</v>
      </c>
      <c r="E24" s="16" t="str">
        <f>"$112.87"</f>
        <v>$112.87</v>
      </c>
      <c r="F24" s="16" t="s">
        <v>217</v>
      </c>
      <c r="G24" s="16"/>
      <c r="H24" s="16" t="s">
        <v>313</v>
      </c>
      <c r="I24" s="16" t="s">
        <v>219</v>
      </c>
      <c r="J24" s="16" t="s">
        <v>282</v>
      </c>
      <c r="K24" s="16" t="s">
        <v>244</v>
      </c>
      <c r="L24" s="16" t="s">
        <v>255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 t="s">
        <v>314</v>
      </c>
      <c r="B25" s="16" t="s">
        <v>315</v>
      </c>
      <c r="C25" s="16" t="s">
        <v>261</v>
      </c>
      <c r="D25" s="133">
        <v>18.0</v>
      </c>
      <c r="E25" s="16" t="str">
        <f>"$178.75"</f>
        <v>$178.75</v>
      </c>
      <c r="F25" s="16" t="s">
        <v>217</v>
      </c>
      <c r="G25" s="16"/>
      <c r="H25" s="16" t="s">
        <v>316</v>
      </c>
      <c r="I25" s="16" t="s">
        <v>219</v>
      </c>
      <c r="J25" s="16" t="s">
        <v>263</v>
      </c>
      <c r="K25" s="16" t="s">
        <v>244</v>
      </c>
      <c r="L25" s="16" t="s">
        <v>255</v>
      </c>
      <c r="M25" s="16" t="s">
        <v>264</v>
      </c>
      <c r="N25" s="16" t="s">
        <v>265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 t="s">
        <v>317</v>
      </c>
      <c r="B26" s="16" t="s">
        <v>318</v>
      </c>
      <c r="C26" s="16" t="s">
        <v>319</v>
      </c>
      <c r="D26" s="133">
        <v>18.0</v>
      </c>
      <c r="E26" s="16" t="str">
        <f>"$54.14"</f>
        <v>$54.14</v>
      </c>
      <c r="F26" s="16" t="s">
        <v>217</v>
      </c>
      <c r="G26" s="16"/>
      <c r="H26" s="16" t="s">
        <v>320</v>
      </c>
      <c r="I26" s="16" t="s">
        <v>219</v>
      </c>
      <c r="J26" s="16" t="s">
        <v>274</v>
      </c>
      <c r="K26" s="16" t="s">
        <v>244</v>
      </c>
      <c r="L26" s="16" t="s">
        <v>222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 t="s">
        <v>321</v>
      </c>
      <c r="B27" s="16" t="s">
        <v>322</v>
      </c>
      <c r="C27" s="16" t="s">
        <v>302</v>
      </c>
      <c r="D27" s="133">
        <v>18.0</v>
      </c>
      <c r="E27" s="16" t="str">
        <f>"$178.19"</f>
        <v>$178.19</v>
      </c>
      <c r="F27" s="16" t="s">
        <v>217</v>
      </c>
      <c r="G27" s="16"/>
      <c r="H27" s="16" t="s">
        <v>323</v>
      </c>
      <c r="I27" s="16" t="s">
        <v>219</v>
      </c>
      <c r="J27" s="16" t="s">
        <v>324</v>
      </c>
      <c r="K27" s="16" t="s">
        <v>244</v>
      </c>
      <c r="L27" s="16" t="s">
        <v>255</v>
      </c>
      <c r="M27" s="16" t="s">
        <v>264</v>
      </c>
      <c r="N27" s="16" t="s">
        <v>304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34" t="s">
        <v>325</v>
      </c>
      <c r="B28" s="16" t="s">
        <v>326</v>
      </c>
      <c r="C28" s="16" t="s">
        <v>327</v>
      </c>
      <c r="D28" s="133">
        <v>18.0</v>
      </c>
      <c r="E28" s="16" t="str">
        <f>"$216.31"</f>
        <v>$216.31</v>
      </c>
      <c r="F28" s="16" t="s">
        <v>217</v>
      </c>
      <c r="G28" s="16"/>
      <c r="H28" s="16" t="s">
        <v>328</v>
      </c>
      <c r="I28" s="16" t="s">
        <v>219</v>
      </c>
      <c r="J28" s="16" t="s">
        <v>282</v>
      </c>
      <c r="K28" s="16" t="s">
        <v>283</v>
      </c>
      <c r="L28" s="16" t="s">
        <v>255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 t="s">
        <v>329</v>
      </c>
      <c r="B29" s="16" t="s">
        <v>330</v>
      </c>
      <c r="C29" s="16" t="s">
        <v>331</v>
      </c>
      <c r="D29" s="133">
        <v>18.0</v>
      </c>
      <c r="E29" s="16" t="str">
        <f>"$113.56"</f>
        <v>$113.56</v>
      </c>
      <c r="F29" s="16" t="s">
        <v>217</v>
      </c>
      <c r="G29" s="16"/>
      <c r="H29" s="16" t="s">
        <v>332</v>
      </c>
      <c r="I29" s="16" t="s">
        <v>219</v>
      </c>
      <c r="J29" s="16" t="s">
        <v>333</v>
      </c>
      <c r="K29" s="16" t="s">
        <v>221</v>
      </c>
      <c r="L29" s="16" t="s">
        <v>255</v>
      </c>
      <c r="M29" s="16" t="s">
        <v>223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 t="s">
        <v>334</v>
      </c>
      <c r="B30" s="16" t="s">
        <v>335</v>
      </c>
      <c r="C30" s="16" t="s">
        <v>336</v>
      </c>
      <c r="D30" s="133">
        <v>17.0</v>
      </c>
      <c r="E30" s="16" t="str">
        <f>"$48.95"</f>
        <v>$48.95</v>
      </c>
      <c r="F30" s="16" t="s">
        <v>217</v>
      </c>
      <c r="G30" s="16"/>
      <c r="H30" s="16" t="s">
        <v>337</v>
      </c>
      <c r="I30" s="16" t="s">
        <v>219</v>
      </c>
      <c r="J30" s="16" t="s">
        <v>282</v>
      </c>
      <c r="K30" s="16" t="s">
        <v>244</v>
      </c>
      <c r="L30" s="16" t="s">
        <v>222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 t="s">
        <v>338</v>
      </c>
      <c r="B31" s="16" t="s">
        <v>339</v>
      </c>
      <c r="C31" s="16" t="s">
        <v>319</v>
      </c>
      <c r="D31" s="133">
        <v>16.0</v>
      </c>
      <c r="E31" s="16" t="str">
        <f>"$40.18"</f>
        <v>$40.18</v>
      </c>
      <c r="F31" s="16" t="s">
        <v>217</v>
      </c>
      <c r="G31" s="16"/>
      <c r="H31" s="16" t="s">
        <v>340</v>
      </c>
      <c r="I31" s="16" t="s">
        <v>219</v>
      </c>
      <c r="J31" s="16" t="s">
        <v>274</v>
      </c>
      <c r="K31" s="16" t="s">
        <v>244</v>
      </c>
      <c r="L31" s="16" t="s">
        <v>222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 t="s">
        <v>341</v>
      </c>
      <c r="B32" s="16" t="s">
        <v>342</v>
      </c>
      <c r="C32" s="16" t="s">
        <v>343</v>
      </c>
      <c r="D32" s="133">
        <v>16.0</v>
      </c>
      <c r="E32" s="16" t="str">
        <f>"$41.83"</f>
        <v>$41.83</v>
      </c>
      <c r="F32" s="16" t="s">
        <v>217</v>
      </c>
      <c r="G32" s="16"/>
      <c r="H32" s="16" t="s">
        <v>344</v>
      </c>
      <c r="I32" s="16" t="s">
        <v>219</v>
      </c>
      <c r="J32" s="16" t="s">
        <v>274</v>
      </c>
      <c r="K32" s="16" t="s">
        <v>221</v>
      </c>
      <c r="L32" s="16" t="s">
        <v>229</v>
      </c>
      <c r="M32" s="16" t="s">
        <v>223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 t="s">
        <v>345</v>
      </c>
      <c r="B33" s="16" t="s">
        <v>346</v>
      </c>
      <c r="C33" s="16" t="s">
        <v>347</v>
      </c>
      <c r="D33" s="133">
        <v>15.0</v>
      </c>
      <c r="E33" s="16" t="str">
        <f>"$75.58"</f>
        <v>$75.58</v>
      </c>
      <c r="F33" s="16" t="s">
        <v>217</v>
      </c>
      <c r="G33" s="16"/>
      <c r="H33" s="16" t="s">
        <v>348</v>
      </c>
      <c r="I33" s="16" t="s">
        <v>219</v>
      </c>
      <c r="J33" s="16" t="s">
        <v>349</v>
      </c>
      <c r="K33" s="16" t="s">
        <v>244</v>
      </c>
      <c r="L33" s="16" t="s">
        <v>222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 t="s">
        <v>350</v>
      </c>
      <c r="B34" s="16" t="s">
        <v>351</v>
      </c>
      <c r="C34" s="16" t="s">
        <v>352</v>
      </c>
      <c r="D34" s="133">
        <v>15.0</v>
      </c>
      <c r="E34" s="16" t="str">
        <f>"$59.23"</f>
        <v>$59.23</v>
      </c>
      <c r="F34" s="16" t="s">
        <v>217</v>
      </c>
      <c r="G34" s="16"/>
      <c r="H34" s="16" t="s">
        <v>353</v>
      </c>
      <c r="I34" s="16" t="s">
        <v>219</v>
      </c>
      <c r="J34" s="16" t="s">
        <v>309</v>
      </c>
      <c r="K34" s="16" t="s">
        <v>244</v>
      </c>
      <c r="L34" s="16" t="s">
        <v>222</v>
      </c>
      <c r="M34" s="16" t="s">
        <v>294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 t="s">
        <v>354</v>
      </c>
      <c r="B35" s="16" t="s">
        <v>355</v>
      </c>
      <c r="C35" s="16" t="s">
        <v>356</v>
      </c>
      <c r="D35" s="133">
        <v>15.0</v>
      </c>
      <c r="E35" s="16" t="str">
        <f>"$61.17"</f>
        <v>$61.17</v>
      </c>
      <c r="F35" s="16" t="s">
        <v>217</v>
      </c>
      <c r="G35" s="16"/>
      <c r="H35" s="16" t="s">
        <v>357</v>
      </c>
      <c r="I35" s="16" t="s">
        <v>219</v>
      </c>
      <c r="J35" s="16" t="s">
        <v>249</v>
      </c>
      <c r="K35" s="16" t="s">
        <v>244</v>
      </c>
      <c r="L35" s="16" t="s">
        <v>222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 t="s">
        <v>358</v>
      </c>
      <c r="B36" s="16" t="s">
        <v>359</v>
      </c>
      <c r="C36" s="16" t="s">
        <v>261</v>
      </c>
      <c r="D36" s="133">
        <v>15.0</v>
      </c>
      <c r="E36" s="16" t="str">
        <f>"$161.17"</f>
        <v>$161.17</v>
      </c>
      <c r="F36" s="16" t="s">
        <v>217</v>
      </c>
      <c r="G36" s="16"/>
      <c r="H36" s="16" t="s">
        <v>360</v>
      </c>
      <c r="I36" s="16" t="s">
        <v>219</v>
      </c>
      <c r="J36" s="16" t="s">
        <v>324</v>
      </c>
      <c r="K36" s="16" t="s">
        <v>244</v>
      </c>
      <c r="L36" s="16" t="s">
        <v>255</v>
      </c>
      <c r="M36" s="16" t="s">
        <v>264</v>
      </c>
      <c r="N36" s="16" t="s">
        <v>265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 t="s">
        <v>361</v>
      </c>
      <c r="B37" s="16" t="s">
        <v>362</v>
      </c>
      <c r="C37" s="16" t="s">
        <v>363</v>
      </c>
      <c r="D37" s="133">
        <v>15.0</v>
      </c>
      <c r="E37" s="16" t="str">
        <f>"$139.78"</f>
        <v>$139.78</v>
      </c>
      <c r="F37" s="16" t="s">
        <v>217</v>
      </c>
      <c r="G37" s="16"/>
      <c r="H37" s="16" t="s">
        <v>364</v>
      </c>
      <c r="I37" s="16" t="s">
        <v>219</v>
      </c>
      <c r="J37" s="16" t="s">
        <v>309</v>
      </c>
      <c r="K37" s="16" t="s">
        <v>283</v>
      </c>
      <c r="L37" s="16" t="s">
        <v>255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 t="s">
        <v>365</v>
      </c>
      <c r="B38" s="16" t="s">
        <v>366</v>
      </c>
      <c r="C38" s="16" t="s">
        <v>272</v>
      </c>
      <c r="D38" s="133">
        <v>14.0</v>
      </c>
      <c r="E38" s="16" t="str">
        <f>"$48.95"</f>
        <v>$48.95</v>
      </c>
      <c r="F38" s="16" t="s">
        <v>217</v>
      </c>
      <c r="G38" s="16"/>
      <c r="H38" s="16" t="s">
        <v>367</v>
      </c>
      <c r="I38" s="16" t="s">
        <v>219</v>
      </c>
      <c r="J38" s="16" t="s">
        <v>274</v>
      </c>
      <c r="K38" s="16" t="s">
        <v>244</v>
      </c>
      <c r="L38" s="16" t="s">
        <v>222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 t="s">
        <v>368</v>
      </c>
      <c r="B39" s="16" t="s">
        <v>369</v>
      </c>
      <c r="C39" s="16" t="s">
        <v>370</v>
      </c>
      <c r="D39" s="133">
        <v>14.0</v>
      </c>
      <c r="E39" s="16" t="str">
        <f>"$112.87"</f>
        <v>$112.87</v>
      </c>
      <c r="F39" s="16" t="s">
        <v>217</v>
      </c>
      <c r="G39" s="16"/>
      <c r="H39" s="16" t="s">
        <v>371</v>
      </c>
      <c r="I39" s="16" t="s">
        <v>219</v>
      </c>
      <c r="J39" s="16" t="s">
        <v>299</v>
      </c>
      <c r="K39" s="16" t="s">
        <v>244</v>
      </c>
      <c r="L39" s="16" t="s">
        <v>222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 t="s">
        <v>372</v>
      </c>
      <c r="B40" s="16" t="s">
        <v>373</v>
      </c>
      <c r="C40" s="16" t="s">
        <v>374</v>
      </c>
      <c r="D40" s="133">
        <v>14.0</v>
      </c>
      <c r="E40" s="16" t="str">
        <f>"$36.88"</f>
        <v>$36.88</v>
      </c>
      <c r="F40" s="16"/>
      <c r="G40" s="16"/>
      <c r="H40" s="16" t="s">
        <v>375</v>
      </c>
      <c r="I40" s="16" t="s">
        <v>219</v>
      </c>
      <c r="J40" s="16" t="s">
        <v>274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 t="s">
        <v>376</v>
      </c>
      <c r="B41" s="16" t="s">
        <v>377</v>
      </c>
      <c r="C41" s="16" t="s">
        <v>312</v>
      </c>
      <c r="D41" s="133">
        <v>13.0</v>
      </c>
      <c r="E41" s="16" t="str">
        <f>"$55.86"</f>
        <v>$55.86</v>
      </c>
      <c r="F41" s="16" t="s">
        <v>217</v>
      </c>
      <c r="G41" s="16"/>
      <c r="H41" s="16" t="s">
        <v>378</v>
      </c>
      <c r="I41" s="16" t="s">
        <v>219</v>
      </c>
      <c r="J41" s="16" t="s">
        <v>282</v>
      </c>
      <c r="K41" s="16" t="s">
        <v>244</v>
      </c>
      <c r="L41" s="16" t="s">
        <v>255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 t="s">
        <v>379</v>
      </c>
      <c r="B42" s="16" t="s">
        <v>380</v>
      </c>
      <c r="C42" s="16" t="s">
        <v>336</v>
      </c>
      <c r="D42" s="133">
        <v>13.0</v>
      </c>
      <c r="E42" s="16" t="str">
        <f>"$94.47"</f>
        <v>$94.47</v>
      </c>
      <c r="F42" s="16" t="s">
        <v>217</v>
      </c>
      <c r="G42" s="16"/>
      <c r="H42" s="16" t="s">
        <v>381</v>
      </c>
      <c r="I42" s="16" t="s">
        <v>219</v>
      </c>
      <c r="J42" s="16" t="s">
        <v>349</v>
      </c>
      <c r="K42" s="16" t="s">
        <v>244</v>
      </c>
      <c r="L42" s="16" t="s">
        <v>222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 t="s">
        <v>382</v>
      </c>
      <c r="B43" s="16" t="s">
        <v>126</v>
      </c>
      <c r="C43" s="16" t="s">
        <v>383</v>
      </c>
      <c r="D43" s="133">
        <v>13.0</v>
      </c>
      <c r="E43" s="16" t="str">
        <f>"$124.15"</f>
        <v>$124.15</v>
      </c>
      <c r="F43" s="16" t="s">
        <v>217</v>
      </c>
      <c r="G43" s="16"/>
      <c r="H43" s="16" t="s">
        <v>384</v>
      </c>
      <c r="I43" s="16" t="s">
        <v>219</v>
      </c>
      <c r="J43" s="16" t="s">
        <v>220</v>
      </c>
      <c r="K43" s="16" t="s">
        <v>221</v>
      </c>
      <c r="L43" s="16" t="s">
        <v>222</v>
      </c>
      <c r="M43" s="16" t="s">
        <v>223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 t="s">
        <v>385</v>
      </c>
      <c r="B44" s="16" t="s">
        <v>386</v>
      </c>
      <c r="C44" s="16" t="s">
        <v>387</v>
      </c>
      <c r="D44" s="133">
        <v>12.0</v>
      </c>
      <c r="E44" s="16" t="str">
        <f>"$61.89"</f>
        <v>$61.89</v>
      </c>
      <c r="F44" s="16"/>
      <c r="G44" s="16"/>
      <c r="H44" s="16" t="s">
        <v>388</v>
      </c>
      <c r="I44" s="16" t="s">
        <v>219</v>
      </c>
      <c r="J44" s="16" t="s">
        <v>235</v>
      </c>
      <c r="K44" s="16" t="s">
        <v>236</v>
      </c>
      <c r="L44" s="16" t="s">
        <v>222</v>
      </c>
      <c r="M44" s="16" t="s">
        <v>237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 t="s">
        <v>389</v>
      </c>
      <c r="B45" s="16" t="s">
        <v>390</v>
      </c>
      <c r="C45" s="16" t="s">
        <v>356</v>
      </c>
      <c r="D45" s="133">
        <v>12.0</v>
      </c>
      <c r="E45" s="16" t="str">
        <f>"$96.94"</f>
        <v>$96.94</v>
      </c>
      <c r="F45" s="16" t="s">
        <v>217</v>
      </c>
      <c r="G45" s="16"/>
      <c r="H45" s="16" t="s">
        <v>391</v>
      </c>
      <c r="I45" s="16" t="s">
        <v>219</v>
      </c>
      <c r="J45" s="16" t="s">
        <v>249</v>
      </c>
      <c r="K45" s="16" t="s">
        <v>244</v>
      </c>
      <c r="L45" s="16" t="s">
        <v>222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 t="s">
        <v>392</v>
      </c>
      <c r="B46" s="16" t="s">
        <v>393</v>
      </c>
      <c r="C46" s="16" t="s">
        <v>394</v>
      </c>
      <c r="D46" s="133">
        <v>12.0</v>
      </c>
      <c r="E46" s="16" t="str">
        <f>"$91.60"</f>
        <v>$91.60</v>
      </c>
      <c r="F46" s="16" t="s">
        <v>217</v>
      </c>
      <c r="G46" s="16"/>
      <c r="H46" s="16" t="s">
        <v>395</v>
      </c>
      <c r="I46" s="16" t="s">
        <v>219</v>
      </c>
      <c r="J46" s="16" t="s">
        <v>299</v>
      </c>
      <c r="K46" s="16" t="s">
        <v>221</v>
      </c>
      <c r="L46" s="16" t="s">
        <v>229</v>
      </c>
      <c r="M46" s="16" t="s">
        <v>396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 t="s">
        <v>397</v>
      </c>
      <c r="B47" s="16" t="s">
        <v>398</v>
      </c>
      <c r="C47" s="16" t="s">
        <v>399</v>
      </c>
      <c r="D47" s="133">
        <v>11.0</v>
      </c>
      <c r="E47" s="16" t="str">
        <f>"$94.47"</f>
        <v>$94.47</v>
      </c>
      <c r="F47" s="16" t="s">
        <v>217</v>
      </c>
      <c r="G47" s="16"/>
      <c r="H47" s="16" t="s">
        <v>400</v>
      </c>
      <c r="I47" s="16" t="s">
        <v>219</v>
      </c>
      <c r="J47" s="16" t="s">
        <v>349</v>
      </c>
      <c r="K47" s="16" t="s">
        <v>244</v>
      </c>
      <c r="L47" s="16" t="s">
        <v>222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 t="s">
        <v>401</v>
      </c>
      <c r="B48" s="16" t="s">
        <v>402</v>
      </c>
      <c r="C48" s="16" t="s">
        <v>399</v>
      </c>
      <c r="D48" s="133">
        <v>11.0</v>
      </c>
      <c r="E48" s="16" t="str">
        <f>"$40.38"</f>
        <v>$40.38</v>
      </c>
      <c r="F48" s="16" t="s">
        <v>217</v>
      </c>
      <c r="G48" s="16"/>
      <c r="H48" s="16" t="s">
        <v>403</v>
      </c>
      <c r="I48" s="16" t="s">
        <v>219</v>
      </c>
      <c r="J48" s="16" t="s">
        <v>282</v>
      </c>
      <c r="K48" s="16" t="s">
        <v>244</v>
      </c>
      <c r="L48" s="16" t="s">
        <v>222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 t="s">
        <v>404</v>
      </c>
      <c r="B49" s="16" t="s">
        <v>405</v>
      </c>
      <c r="C49" s="16" t="s">
        <v>406</v>
      </c>
      <c r="D49" s="133">
        <v>11.0</v>
      </c>
      <c r="E49" s="16" t="str">
        <f>"$122.53"</f>
        <v>$122.53</v>
      </c>
      <c r="F49" s="16" t="s">
        <v>217</v>
      </c>
      <c r="G49" s="16"/>
      <c r="H49" s="16" t="s">
        <v>407</v>
      </c>
      <c r="I49" s="16" t="s">
        <v>219</v>
      </c>
      <c r="J49" s="16" t="s">
        <v>408</v>
      </c>
      <c r="K49" s="16" t="s">
        <v>221</v>
      </c>
      <c r="L49" s="16" t="s">
        <v>229</v>
      </c>
      <c r="M49" s="16" t="s">
        <v>223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 t="s">
        <v>409</v>
      </c>
      <c r="B50" s="16" t="s">
        <v>410</v>
      </c>
      <c r="C50" s="16" t="s">
        <v>411</v>
      </c>
      <c r="D50" s="133">
        <v>10.0</v>
      </c>
      <c r="E50" s="16" t="str">
        <f>"$61.17"</f>
        <v>$61.17</v>
      </c>
      <c r="F50" s="16" t="s">
        <v>217</v>
      </c>
      <c r="G50" s="16"/>
      <c r="H50" s="16" t="s">
        <v>412</v>
      </c>
      <c r="I50" s="16" t="s">
        <v>219</v>
      </c>
      <c r="J50" s="16" t="s">
        <v>413</v>
      </c>
      <c r="K50" s="16" t="s">
        <v>244</v>
      </c>
      <c r="L50" s="16" t="s">
        <v>222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 t="s">
        <v>414</v>
      </c>
      <c r="B51" s="16" t="s">
        <v>415</v>
      </c>
      <c r="C51" s="16" t="s">
        <v>416</v>
      </c>
      <c r="D51" s="133">
        <v>10.0</v>
      </c>
      <c r="E51" s="16" t="str">
        <f>"$231.89"</f>
        <v>$231.89</v>
      </c>
      <c r="F51" s="16" t="s">
        <v>217</v>
      </c>
      <c r="G51" s="16"/>
      <c r="H51" s="16" t="s">
        <v>417</v>
      </c>
      <c r="I51" s="16" t="s">
        <v>219</v>
      </c>
      <c r="J51" s="16" t="s">
        <v>282</v>
      </c>
      <c r="K51" s="16" t="s">
        <v>283</v>
      </c>
      <c r="L51" s="16" t="s">
        <v>255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 t="s">
        <v>418</v>
      </c>
      <c r="B52" s="16" t="s">
        <v>419</v>
      </c>
      <c r="C52" s="16" t="s">
        <v>420</v>
      </c>
      <c r="D52" s="133">
        <v>9.0</v>
      </c>
      <c r="E52" s="16" t="str">
        <f>"$53.37"</f>
        <v>$53.37</v>
      </c>
      <c r="F52" s="16" t="s">
        <v>217</v>
      </c>
      <c r="G52" s="16"/>
      <c r="H52" s="16" t="s">
        <v>421</v>
      </c>
      <c r="I52" s="16" t="s">
        <v>219</v>
      </c>
      <c r="J52" s="16" t="s">
        <v>413</v>
      </c>
      <c r="K52" s="16" t="s">
        <v>221</v>
      </c>
      <c r="L52" s="16" t="s">
        <v>229</v>
      </c>
      <c r="M52" s="16" t="s">
        <v>223</v>
      </c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 t="s">
        <v>422</v>
      </c>
      <c r="B53" s="16" t="s">
        <v>423</v>
      </c>
      <c r="C53" s="16" t="s">
        <v>424</v>
      </c>
      <c r="D53" s="133">
        <v>9.0</v>
      </c>
      <c r="E53" s="16" t="str">
        <f>"$235.31"</f>
        <v>$235.31</v>
      </c>
      <c r="F53" s="16" t="s">
        <v>217</v>
      </c>
      <c r="G53" s="16"/>
      <c r="H53" s="16" t="s">
        <v>425</v>
      </c>
      <c r="I53" s="16" t="s">
        <v>219</v>
      </c>
      <c r="J53" s="16" t="s">
        <v>243</v>
      </c>
      <c r="K53" s="16" t="s">
        <v>244</v>
      </c>
      <c r="L53" s="16" t="s">
        <v>255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 t="s">
        <v>426</v>
      </c>
      <c r="B54" s="16" t="s">
        <v>427</v>
      </c>
      <c r="C54" s="16" t="s">
        <v>428</v>
      </c>
      <c r="D54" s="133">
        <v>8.0</v>
      </c>
      <c r="E54" s="16" t="str">
        <f>"$132.58"</f>
        <v>$132.58</v>
      </c>
      <c r="F54" s="16" t="s">
        <v>217</v>
      </c>
      <c r="G54" s="16" t="s">
        <v>253</v>
      </c>
      <c r="H54" s="16" t="s">
        <v>429</v>
      </c>
      <c r="I54" s="16" t="s">
        <v>219</v>
      </c>
      <c r="J54" s="16" t="s">
        <v>413</v>
      </c>
      <c r="K54" s="16" t="s">
        <v>221</v>
      </c>
      <c r="L54" s="16" t="s">
        <v>255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 t="s">
        <v>430</v>
      </c>
      <c r="B55" s="16" t="s">
        <v>431</v>
      </c>
      <c r="C55" s="16" t="s">
        <v>432</v>
      </c>
      <c r="D55" s="133">
        <v>8.0</v>
      </c>
      <c r="E55" s="16" t="str">
        <f>"$117.12"</f>
        <v>$117.12</v>
      </c>
      <c r="F55" s="16" t="s">
        <v>217</v>
      </c>
      <c r="G55" s="16"/>
      <c r="H55" s="16" t="s">
        <v>433</v>
      </c>
      <c r="I55" s="16" t="s">
        <v>219</v>
      </c>
      <c r="J55" s="16" t="s">
        <v>249</v>
      </c>
      <c r="K55" s="16" t="s">
        <v>221</v>
      </c>
      <c r="L55" s="16" t="s">
        <v>255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 t="s">
        <v>434</v>
      </c>
      <c r="B56" s="16" t="s">
        <v>435</v>
      </c>
      <c r="C56" s="16" t="s">
        <v>436</v>
      </c>
      <c r="D56" s="133">
        <v>8.0</v>
      </c>
      <c r="E56" s="16" t="str">
        <f>"$34.41"</f>
        <v>$34.41</v>
      </c>
      <c r="F56" s="16" t="s">
        <v>217</v>
      </c>
      <c r="G56" s="16"/>
      <c r="H56" s="16" t="s">
        <v>437</v>
      </c>
      <c r="I56" s="16" t="s">
        <v>219</v>
      </c>
      <c r="J56" s="16" t="s">
        <v>249</v>
      </c>
      <c r="K56" s="16" t="s">
        <v>244</v>
      </c>
      <c r="L56" s="16" t="s">
        <v>222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 t="s">
        <v>438</v>
      </c>
      <c r="B57" s="16" t="s">
        <v>439</v>
      </c>
      <c r="C57" s="16" t="s">
        <v>261</v>
      </c>
      <c r="D57" s="133">
        <v>8.0</v>
      </c>
      <c r="E57" s="16" t="str">
        <f>"$206.40"</f>
        <v>$206.40</v>
      </c>
      <c r="F57" s="16" t="s">
        <v>217</v>
      </c>
      <c r="G57" s="16"/>
      <c r="H57" s="16" t="s">
        <v>440</v>
      </c>
      <c r="I57" s="16" t="s">
        <v>219</v>
      </c>
      <c r="J57" s="16" t="s">
        <v>324</v>
      </c>
      <c r="K57" s="16" t="s">
        <v>244</v>
      </c>
      <c r="L57" s="16" t="s">
        <v>255</v>
      </c>
      <c r="M57" s="16" t="s">
        <v>264</v>
      </c>
      <c r="N57" s="16" t="s">
        <v>265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 t="s">
        <v>441</v>
      </c>
      <c r="B58" s="16" t="s">
        <v>442</v>
      </c>
      <c r="C58" s="16" t="s">
        <v>443</v>
      </c>
      <c r="D58" s="133">
        <v>8.0</v>
      </c>
      <c r="E58" s="16" t="str">
        <f>"$118.98"</f>
        <v>$118.98</v>
      </c>
      <c r="F58" s="16" t="s">
        <v>217</v>
      </c>
      <c r="G58" s="16"/>
      <c r="H58" s="16" t="s">
        <v>444</v>
      </c>
      <c r="I58" s="16" t="s">
        <v>219</v>
      </c>
      <c r="J58" s="16" t="s">
        <v>413</v>
      </c>
      <c r="K58" s="16" t="s">
        <v>221</v>
      </c>
      <c r="L58" s="16" t="s">
        <v>229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 t="s">
        <v>445</v>
      </c>
      <c r="B59" s="16" t="s">
        <v>446</v>
      </c>
      <c r="C59" s="16" t="s">
        <v>352</v>
      </c>
      <c r="D59" s="133">
        <v>8.0</v>
      </c>
      <c r="E59" s="16" t="str">
        <f>"$139.99"</f>
        <v>$139.99</v>
      </c>
      <c r="F59" s="16" t="s">
        <v>217</v>
      </c>
      <c r="G59" s="16"/>
      <c r="H59" s="16" t="s">
        <v>447</v>
      </c>
      <c r="I59" s="16" t="s">
        <v>219</v>
      </c>
      <c r="J59" s="16" t="s">
        <v>309</v>
      </c>
      <c r="K59" s="16" t="s">
        <v>283</v>
      </c>
      <c r="L59" s="16" t="s">
        <v>255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 t="s">
        <v>448</v>
      </c>
      <c r="B60" s="16" t="s">
        <v>449</v>
      </c>
      <c r="C60" s="16" t="s">
        <v>363</v>
      </c>
      <c r="D60" s="133">
        <v>7.0</v>
      </c>
      <c r="E60" s="16" t="str">
        <f>"$81.85"</f>
        <v>$81.85</v>
      </c>
      <c r="F60" s="16" t="s">
        <v>217</v>
      </c>
      <c r="G60" s="16"/>
      <c r="H60" s="16" t="s">
        <v>450</v>
      </c>
      <c r="I60" s="16" t="s">
        <v>219</v>
      </c>
      <c r="J60" s="16" t="s">
        <v>309</v>
      </c>
      <c r="K60" s="16" t="s">
        <v>244</v>
      </c>
      <c r="L60" s="16" t="s">
        <v>222</v>
      </c>
      <c r="M60" s="16" t="s">
        <v>294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 t="s">
        <v>451</v>
      </c>
      <c r="B61" s="16" t="s">
        <v>452</v>
      </c>
      <c r="C61" s="16" t="s">
        <v>453</v>
      </c>
      <c r="D61" s="133">
        <v>7.0</v>
      </c>
      <c r="E61" s="16" t="str">
        <f>"$122.53"</f>
        <v>$122.53</v>
      </c>
      <c r="F61" s="16" t="s">
        <v>217</v>
      </c>
      <c r="G61" s="16"/>
      <c r="H61" s="16" t="s">
        <v>454</v>
      </c>
      <c r="I61" s="16" t="s">
        <v>219</v>
      </c>
      <c r="J61" s="16" t="s">
        <v>333</v>
      </c>
      <c r="K61" s="16" t="s">
        <v>221</v>
      </c>
      <c r="L61" s="16" t="s">
        <v>255</v>
      </c>
      <c r="M61" s="16" t="s">
        <v>223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 t="s">
        <v>455</v>
      </c>
      <c r="B62" s="16" t="s">
        <v>456</v>
      </c>
      <c r="C62" s="16" t="s">
        <v>457</v>
      </c>
      <c r="D62" s="133">
        <v>7.0</v>
      </c>
      <c r="E62" s="16" t="str">
        <f>"$71.87"</f>
        <v>$71.87</v>
      </c>
      <c r="F62" s="16" t="s">
        <v>217</v>
      </c>
      <c r="G62" s="16"/>
      <c r="H62" s="16" t="s">
        <v>458</v>
      </c>
      <c r="I62" s="16" t="s">
        <v>219</v>
      </c>
      <c r="J62" s="16" t="s">
        <v>249</v>
      </c>
      <c r="K62" s="16" t="s">
        <v>221</v>
      </c>
      <c r="L62" s="16" t="s">
        <v>222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 t="s">
        <v>459</v>
      </c>
      <c r="B63" s="16" t="s">
        <v>460</v>
      </c>
      <c r="C63" s="16" t="s">
        <v>461</v>
      </c>
      <c r="D63" s="133">
        <v>6.0</v>
      </c>
      <c r="E63" s="16" t="str">
        <f>"$47.49"</f>
        <v>$47.49</v>
      </c>
      <c r="F63" s="16" t="s">
        <v>217</v>
      </c>
      <c r="G63" s="16"/>
      <c r="H63" s="16" t="s">
        <v>462</v>
      </c>
      <c r="I63" s="16" t="s">
        <v>219</v>
      </c>
      <c r="J63" s="16" t="s">
        <v>249</v>
      </c>
      <c r="K63" s="16" t="s">
        <v>221</v>
      </c>
      <c r="L63" s="16" t="s">
        <v>229</v>
      </c>
      <c r="M63" s="16" t="s">
        <v>223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 t="s">
        <v>463</v>
      </c>
      <c r="B64" s="16" t="s">
        <v>464</v>
      </c>
      <c r="C64" s="16" t="s">
        <v>436</v>
      </c>
      <c r="D64" s="133">
        <v>6.0</v>
      </c>
      <c r="E64" s="16" t="str">
        <f>"$69.63"</f>
        <v>$69.63</v>
      </c>
      <c r="F64" s="16" t="s">
        <v>217</v>
      </c>
      <c r="G64" s="16"/>
      <c r="H64" s="16" t="s">
        <v>465</v>
      </c>
      <c r="I64" s="16" t="s">
        <v>219</v>
      </c>
      <c r="J64" s="16" t="s">
        <v>249</v>
      </c>
      <c r="K64" s="16" t="s">
        <v>244</v>
      </c>
      <c r="L64" s="16" t="s">
        <v>222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 t="s">
        <v>466</v>
      </c>
      <c r="B65" s="16" t="s">
        <v>467</v>
      </c>
      <c r="C65" s="16" t="s">
        <v>468</v>
      </c>
      <c r="D65" s="133">
        <v>6.0</v>
      </c>
      <c r="E65" s="16" t="str">
        <f>"$96.82"</f>
        <v>$96.82</v>
      </c>
      <c r="F65" s="16" t="s">
        <v>217</v>
      </c>
      <c r="G65" s="16"/>
      <c r="H65" s="16" t="s">
        <v>469</v>
      </c>
      <c r="I65" s="16" t="s">
        <v>219</v>
      </c>
      <c r="J65" s="16" t="s">
        <v>408</v>
      </c>
      <c r="K65" s="16" t="s">
        <v>221</v>
      </c>
      <c r="L65" s="16" t="s">
        <v>229</v>
      </c>
      <c r="M65" s="16" t="s">
        <v>223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 t="s">
        <v>470</v>
      </c>
      <c r="B66" s="16" t="s">
        <v>471</v>
      </c>
      <c r="C66" s="16" t="s">
        <v>472</v>
      </c>
      <c r="D66" s="133">
        <v>5.0</v>
      </c>
      <c r="E66" s="16" t="str">
        <f>"$80.42"</f>
        <v>$80.42</v>
      </c>
      <c r="F66" s="16" t="s">
        <v>217</v>
      </c>
      <c r="G66" s="16" t="s">
        <v>253</v>
      </c>
      <c r="H66" s="16" t="s">
        <v>473</v>
      </c>
      <c r="I66" s="16" t="s">
        <v>219</v>
      </c>
      <c r="J66" s="16" t="s">
        <v>274</v>
      </c>
      <c r="K66" s="16" t="s">
        <v>221</v>
      </c>
      <c r="L66" s="16" t="s">
        <v>255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 t="s">
        <v>474</v>
      </c>
      <c r="B67" s="16" t="s">
        <v>475</v>
      </c>
      <c r="C67" s="16" t="s">
        <v>347</v>
      </c>
      <c r="D67" s="133">
        <v>5.0</v>
      </c>
      <c r="E67" s="16" t="str">
        <f>"$36.31"</f>
        <v>$36.31</v>
      </c>
      <c r="F67" s="16" t="s">
        <v>217</v>
      </c>
      <c r="G67" s="16"/>
      <c r="H67" s="16" t="s">
        <v>476</v>
      </c>
      <c r="I67" s="16" t="s">
        <v>219</v>
      </c>
      <c r="J67" s="16" t="s">
        <v>349</v>
      </c>
      <c r="K67" s="16" t="s">
        <v>244</v>
      </c>
      <c r="L67" s="16" t="s">
        <v>222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 t="s">
        <v>477</v>
      </c>
      <c r="B68" s="16" t="s">
        <v>478</v>
      </c>
      <c r="C68" s="16" t="s">
        <v>479</v>
      </c>
      <c r="D68" s="133">
        <v>5.0</v>
      </c>
      <c r="E68" s="16" t="str">
        <f>"$109.77"</f>
        <v>$109.77</v>
      </c>
      <c r="F68" s="16" t="s">
        <v>217</v>
      </c>
      <c r="G68" s="16"/>
      <c r="H68" s="16" t="s">
        <v>480</v>
      </c>
      <c r="I68" s="16" t="s">
        <v>219</v>
      </c>
      <c r="J68" s="16" t="s">
        <v>408</v>
      </c>
      <c r="K68" s="16" t="s">
        <v>221</v>
      </c>
      <c r="L68" s="16" t="s">
        <v>255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 t="s">
        <v>481</v>
      </c>
      <c r="B69" s="16" t="s">
        <v>482</v>
      </c>
      <c r="C69" s="16" t="s">
        <v>483</v>
      </c>
      <c r="D69" s="133">
        <v>5.0</v>
      </c>
      <c r="E69" s="16" t="str">
        <f>"$250.52"</f>
        <v>$250.52</v>
      </c>
      <c r="F69" s="16" t="s">
        <v>217</v>
      </c>
      <c r="G69" s="16"/>
      <c r="H69" s="16" t="s">
        <v>484</v>
      </c>
      <c r="I69" s="16" t="s">
        <v>219</v>
      </c>
      <c r="J69" s="16" t="s">
        <v>485</v>
      </c>
      <c r="K69" s="16" t="s">
        <v>244</v>
      </c>
      <c r="L69" s="16" t="s">
        <v>222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 t="s">
        <v>486</v>
      </c>
      <c r="B70" s="16" t="s">
        <v>127</v>
      </c>
      <c r="C70" s="16" t="s">
        <v>487</v>
      </c>
      <c r="D70" s="133">
        <v>5.0</v>
      </c>
      <c r="E70" s="16" t="str">
        <f>"$124.13"</f>
        <v>$124.13</v>
      </c>
      <c r="F70" s="16" t="s">
        <v>217</v>
      </c>
      <c r="G70" s="16"/>
      <c r="H70" s="16" t="s">
        <v>488</v>
      </c>
      <c r="I70" s="16" t="s">
        <v>219</v>
      </c>
      <c r="J70" s="16" t="s">
        <v>220</v>
      </c>
      <c r="K70" s="16" t="s">
        <v>221</v>
      </c>
      <c r="L70" s="16" t="s">
        <v>222</v>
      </c>
      <c r="M70" s="16" t="s">
        <v>223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 t="s">
        <v>489</v>
      </c>
      <c r="B71" s="16" t="s">
        <v>490</v>
      </c>
      <c r="C71" s="16" t="s">
        <v>261</v>
      </c>
      <c r="D71" s="133">
        <v>5.0</v>
      </c>
      <c r="E71" s="16" t="str">
        <f>"$154.36"</f>
        <v>$154.36</v>
      </c>
      <c r="F71" s="16" t="s">
        <v>217</v>
      </c>
      <c r="G71" s="16"/>
      <c r="H71" s="16" t="s">
        <v>491</v>
      </c>
      <c r="I71" s="16" t="s">
        <v>219</v>
      </c>
      <c r="J71" s="16" t="s">
        <v>263</v>
      </c>
      <c r="K71" s="16" t="s">
        <v>244</v>
      </c>
      <c r="L71" s="16" t="s">
        <v>255</v>
      </c>
      <c r="M71" s="16" t="s">
        <v>264</v>
      </c>
      <c r="N71" s="16" t="s">
        <v>265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 t="s">
        <v>492</v>
      </c>
      <c r="B72" s="16" t="s">
        <v>493</v>
      </c>
      <c r="C72" s="16" t="s">
        <v>494</v>
      </c>
      <c r="D72" s="133">
        <v>5.0</v>
      </c>
      <c r="E72" s="16" t="str">
        <f>"$71.88"</f>
        <v>$71.88</v>
      </c>
      <c r="F72" s="16" t="s">
        <v>217</v>
      </c>
      <c r="G72" s="16"/>
      <c r="H72" s="16" t="s">
        <v>495</v>
      </c>
      <c r="I72" s="16" t="s">
        <v>219</v>
      </c>
      <c r="J72" s="16" t="s">
        <v>274</v>
      </c>
      <c r="K72" s="16" t="s">
        <v>221</v>
      </c>
      <c r="L72" s="16" t="s">
        <v>229</v>
      </c>
      <c r="M72" s="16" t="s">
        <v>223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 t="s">
        <v>496</v>
      </c>
      <c r="B73" s="16" t="s">
        <v>497</v>
      </c>
      <c r="C73" s="16"/>
      <c r="D73" s="133">
        <v>4.0</v>
      </c>
      <c r="E73" s="16" t="str">
        <f>"$167.25"</f>
        <v>$167.25</v>
      </c>
      <c r="F73" s="16" t="s">
        <v>217</v>
      </c>
      <c r="G73" s="16" t="s">
        <v>253</v>
      </c>
      <c r="H73" s="16" t="s">
        <v>498</v>
      </c>
      <c r="I73" s="16" t="s">
        <v>219</v>
      </c>
      <c r="J73" s="16"/>
      <c r="K73" s="16" t="s">
        <v>221</v>
      </c>
      <c r="L73" s="16" t="s">
        <v>255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 t="s">
        <v>499</v>
      </c>
      <c r="B74" s="16" t="s">
        <v>500</v>
      </c>
      <c r="C74" s="16" t="s">
        <v>501</v>
      </c>
      <c r="D74" s="133">
        <v>4.0</v>
      </c>
      <c r="E74" s="16" t="str">
        <f>"$106.23"</f>
        <v>$106.23</v>
      </c>
      <c r="F74" s="16" t="s">
        <v>217</v>
      </c>
      <c r="G74" s="16" t="s">
        <v>253</v>
      </c>
      <c r="H74" s="16" t="s">
        <v>502</v>
      </c>
      <c r="I74" s="16" t="s">
        <v>219</v>
      </c>
      <c r="J74" s="16" t="s">
        <v>243</v>
      </c>
      <c r="K74" s="16" t="s">
        <v>221</v>
      </c>
      <c r="L74" s="16" t="s">
        <v>255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 t="s">
        <v>503</v>
      </c>
      <c r="B75" s="16" t="s">
        <v>504</v>
      </c>
      <c r="C75" s="16" t="s">
        <v>505</v>
      </c>
      <c r="D75" s="133">
        <v>4.0</v>
      </c>
      <c r="E75" s="16" t="str">
        <f>"$124.47"</f>
        <v>$124.47</v>
      </c>
      <c r="F75" s="16" t="s">
        <v>217</v>
      </c>
      <c r="G75" s="16" t="s">
        <v>253</v>
      </c>
      <c r="H75" s="16" t="s">
        <v>506</v>
      </c>
      <c r="I75" s="16" t="s">
        <v>219</v>
      </c>
      <c r="J75" s="16"/>
      <c r="K75" s="16" t="s">
        <v>221</v>
      </c>
      <c r="L75" s="16" t="s">
        <v>255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 t="s">
        <v>507</v>
      </c>
      <c r="B76" s="16" t="s">
        <v>508</v>
      </c>
      <c r="C76" s="16" t="s">
        <v>509</v>
      </c>
      <c r="D76" s="133">
        <v>4.0</v>
      </c>
      <c r="E76" s="16" t="str">
        <f>"$113.30"</f>
        <v>$113.30</v>
      </c>
      <c r="F76" s="16" t="s">
        <v>217</v>
      </c>
      <c r="G76" s="16" t="s">
        <v>253</v>
      </c>
      <c r="H76" s="16" t="s">
        <v>510</v>
      </c>
      <c r="I76" s="16" t="s">
        <v>219</v>
      </c>
      <c r="J76" s="16" t="s">
        <v>333</v>
      </c>
      <c r="K76" s="16" t="s">
        <v>221</v>
      </c>
      <c r="L76" s="16" t="s">
        <v>255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 t="s">
        <v>511</v>
      </c>
      <c r="B77" s="16" t="s">
        <v>512</v>
      </c>
      <c r="C77" s="16" t="s">
        <v>261</v>
      </c>
      <c r="D77" s="133">
        <v>4.0</v>
      </c>
      <c r="E77" s="16" t="str">
        <f>"$173.98"</f>
        <v>$173.98</v>
      </c>
      <c r="F77" s="16" t="s">
        <v>217</v>
      </c>
      <c r="G77" s="16"/>
      <c r="H77" s="16" t="s">
        <v>513</v>
      </c>
      <c r="I77" s="16" t="s">
        <v>219</v>
      </c>
      <c r="J77" s="16" t="s">
        <v>324</v>
      </c>
      <c r="K77" s="16" t="s">
        <v>244</v>
      </c>
      <c r="L77" s="16" t="s">
        <v>255</v>
      </c>
      <c r="M77" s="16" t="s">
        <v>264</v>
      </c>
      <c r="N77" s="16" t="s">
        <v>265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 t="s">
        <v>514</v>
      </c>
      <c r="B78" s="16" t="s">
        <v>515</v>
      </c>
      <c r="C78" s="16" t="s">
        <v>516</v>
      </c>
      <c r="D78" s="133">
        <v>4.0</v>
      </c>
      <c r="E78" s="16" t="str">
        <f>"$94.91"</f>
        <v>$94.91</v>
      </c>
      <c r="F78" s="16"/>
      <c r="G78" s="16"/>
      <c r="H78" s="16" t="s">
        <v>517</v>
      </c>
      <c r="I78" s="16" t="s">
        <v>219</v>
      </c>
      <c r="J78" s="16" t="s">
        <v>243</v>
      </c>
      <c r="K78" s="16" t="s">
        <v>244</v>
      </c>
      <c r="L78" s="16" t="s">
        <v>222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 t="s">
        <v>518</v>
      </c>
      <c r="B79" s="16" t="s">
        <v>519</v>
      </c>
      <c r="C79" s="16" t="s">
        <v>520</v>
      </c>
      <c r="D79" s="133">
        <v>3.0</v>
      </c>
      <c r="E79" s="16" t="str">
        <f>"$49.85"</f>
        <v>$49.85</v>
      </c>
      <c r="F79" s="16" t="s">
        <v>217</v>
      </c>
      <c r="G79" s="16"/>
      <c r="H79" s="16" t="s">
        <v>521</v>
      </c>
      <c r="I79" s="16" t="s">
        <v>219</v>
      </c>
      <c r="J79" s="16" t="s">
        <v>413</v>
      </c>
      <c r="K79" s="16" t="s">
        <v>221</v>
      </c>
      <c r="L79" s="16" t="s">
        <v>229</v>
      </c>
      <c r="M79" s="16" t="s">
        <v>223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 t="s">
        <v>522</v>
      </c>
      <c r="B80" s="16" t="s">
        <v>523</v>
      </c>
      <c r="C80" s="16" t="s">
        <v>524</v>
      </c>
      <c r="D80" s="133">
        <v>3.0</v>
      </c>
      <c r="E80" s="16" t="str">
        <f>"$80.26"</f>
        <v>$80.26</v>
      </c>
      <c r="F80" s="16" t="s">
        <v>217</v>
      </c>
      <c r="G80" s="16"/>
      <c r="H80" s="16" t="s">
        <v>525</v>
      </c>
      <c r="I80" s="16" t="s">
        <v>219</v>
      </c>
      <c r="J80" s="16" t="s">
        <v>282</v>
      </c>
      <c r="K80" s="16" t="s">
        <v>221</v>
      </c>
      <c r="L80" s="16" t="s">
        <v>229</v>
      </c>
      <c r="M80" s="16" t="s">
        <v>223</v>
      </c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 t="s">
        <v>526</v>
      </c>
      <c r="B81" s="16" t="s">
        <v>124</v>
      </c>
      <c r="C81" s="16" t="s">
        <v>527</v>
      </c>
      <c r="D81" s="133">
        <v>3.0</v>
      </c>
      <c r="E81" s="16" t="str">
        <f>"$124.14"</f>
        <v>$124.14</v>
      </c>
      <c r="F81" s="16" t="s">
        <v>217</v>
      </c>
      <c r="G81" s="16"/>
      <c r="H81" s="16" t="s">
        <v>528</v>
      </c>
      <c r="I81" s="16" t="s">
        <v>219</v>
      </c>
      <c r="J81" s="16" t="s">
        <v>220</v>
      </c>
      <c r="K81" s="16" t="s">
        <v>221</v>
      </c>
      <c r="L81" s="16" t="s">
        <v>222</v>
      </c>
      <c r="M81" s="16" t="s">
        <v>223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 t="s">
        <v>529</v>
      </c>
      <c r="B82" s="16" t="s">
        <v>530</v>
      </c>
      <c r="C82" s="16" t="s">
        <v>531</v>
      </c>
      <c r="D82" s="133">
        <v>3.0</v>
      </c>
      <c r="E82" s="16" t="str">
        <f>"$122.53"</f>
        <v>$122.53</v>
      </c>
      <c r="F82" s="16" t="s">
        <v>217</v>
      </c>
      <c r="G82" s="16"/>
      <c r="H82" s="16" t="s">
        <v>532</v>
      </c>
      <c r="I82" s="16" t="s">
        <v>219</v>
      </c>
      <c r="J82" s="16" t="s">
        <v>299</v>
      </c>
      <c r="K82" s="16" t="s">
        <v>221</v>
      </c>
      <c r="L82" s="16" t="s">
        <v>229</v>
      </c>
      <c r="M82" s="16" t="s">
        <v>396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 t="s">
        <v>533</v>
      </c>
      <c r="B83" s="16" t="s">
        <v>534</v>
      </c>
      <c r="C83" s="16" t="s">
        <v>261</v>
      </c>
      <c r="D83" s="133">
        <v>2.0</v>
      </c>
      <c r="E83" s="16" t="str">
        <f>"$202.49"</f>
        <v>$202.49</v>
      </c>
      <c r="F83" s="16" t="s">
        <v>217</v>
      </c>
      <c r="G83" s="16" t="s">
        <v>253</v>
      </c>
      <c r="H83" s="16" t="s">
        <v>535</v>
      </c>
      <c r="I83" s="16" t="s">
        <v>219</v>
      </c>
      <c r="J83" s="16" t="s">
        <v>324</v>
      </c>
      <c r="K83" s="16" t="s">
        <v>244</v>
      </c>
      <c r="L83" s="16" t="s">
        <v>255</v>
      </c>
      <c r="M83" s="16" t="s">
        <v>536</v>
      </c>
      <c r="N83" s="16" t="s">
        <v>265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 t="s">
        <v>537</v>
      </c>
      <c r="B84" s="16" t="s">
        <v>538</v>
      </c>
      <c r="C84" s="16" t="s">
        <v>539</v>
      </c>
      <c r="D84" s="133">
        <v>2.0</v>
      </c>
      <c r="E84" s="16" t="str">
        <f>"$167.13"</f>
        <v>$167.13</v>
      </c>
      <c r="F84" s="16" t="s">
        <v>217</v>
      </c>
      <c r="G84" s="16" t="s">
        <v>253</v>
      </c>
      <c r="H84" s="16" t="s">
        <v>540</v>
      </c>
      <c r="I84" s="16" t="s">
        <v>219</v>
      </c>
      <c r="J84" s="16"/>
      <c r="K84" s="16" t="s">
        <v>221</v>
      </c>
      <c r="L84" s="16" t="s">
        <v>255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 t="s">
        <v>541</v>
      </c>
      <c r="B85" s="16" t="s">
        <v>542</v>
      </c>
      <c r="C85" s="16" t="s">
        <v>543</v>
      </c>
      <c r="D85" s="133">
        <v>2.0</v>
      </c>
      <c r="E85" s="16" t="str">
        <f>"$199.66"</f>
        <v>$199.66</v>
      </c>
      <c r="F85" s="16" t="s">
        <v>217</v>
      </c>
      <c r="G85" s="16"/>
      <c r="H85" s="16" t="s">
        <v>544</v>
      </c>
      <c r="I85" s="16" t="s">
        <v>219</v>
      </c>
      <c r="J85" s="16"/>
      <c r="K85" s="16" t="s">
        <v>221</v>
      </c>
      <c r="L85" s="16" t="s">
        <v>255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 t="s">
        <v>545</v>
      </c>
      <c r="B86" s="16" t="s">
        <v>546</v>
      </c>
      <c r="C86" s="16" t="s">
        <v>370</v>
      </c>
      <c r="D86" s="133">
        <v>2.0</v>
      </c>
      <c r="E86" s="16" t="str">
        <f>"$61.17"</f>
        <v>$61.17</v>
      </c>
      <c r="F86" s="16" t="s">
        <v>217</v>
      </c>
      <c r="G86" s="16"/>
      <c r="H86" s="16" t="s">
        <v>547</v>
      </c>
      <c r="I86" s="16" t="s">
        <v>219</v>
      </c>
      <c r="J86" s="16" t="s">
        <v>299</v>
      </c>
      <c r="K86" s="16" t="s">
        <v>244</v>
      </c>
      <c r="L86" s="16" t="s">
        <v>222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 t="s">
        <v>548</v>
      </c>
      <c r="B87" s="16" t="s">
        <v>549</v>
      </c>
      <c r="C87" s="16" t="s">
        <v>411</v>
      </c>
      <c r="D87" s="133">
        <v>2.0</v>
      </c>
      <c r="E87" s="16" t="str">
        <f>"$103.06"</f>
        <v>$103.06</v>
      </c>
      <c r="F87" s="16" t="s">
        <v>217</v>
      </c>
      <c r="G87" s="16"/>
      <c r="H87" s="16" t="s">
        <v>550</v>
      </c>
      <c r="I87" s="16" t="s">
        <v>219</v>
      </c>
      <c r="J87" s="16" t="s">
        <v>413</v>
      </c>
      <c r="K87" s="16" t="s">
        <v>244</v>
      </c>
      <c r="L87" s="16" t="s">
        <v>222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 t="s">
        <v>551</v>
      </c>
      <c r="B88" s="16" t="s">
        <v>552</v>
      </c>
      <c r="C88" s="16" t="s">
        <v>553</v>
      </c>
      <c r="D88" s="133">
        <v>2.0</v>
      </c>
      <c r="E88" s="16" t="str">
        <f>"$78.85"</f>
        <v>$78.85</v>
      </c>
      <c r="F88" s="16" t="s">
        <v>217</v>
      </c>
      <c r="G88" s="16"/>
      <c r="H88" s="16" t="s">
        <v>554</v>
      </c>
      <c r="I88" s="16" t="s">
        <v>219</v>
      </c>
      <c r="J88" s="16" t="s">
        <v>274</v>
      </c>
      <c r="K88" s="16" t="s">
        <v>221</v>
      </c>
      <c r="L88" s="16" t="s">
        <v>229</v>
      </c>
      <c r="M88" s="16" t="s">
        <v>223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 t="s">
        <v>555</v>
      </c>
      <c r="B89" s="16" t="s">
        <v>556</v>
      </c>
      <c r="C89" s="16" t="s">
        <v>557</v>
      </c>
      <c r="D89" s="133">
        <v>2.0</v>
      </c>
      <c r="E89" s="16" t="str">
        <f>"$164.34"</f>
        <v>$164.34</v>
      </c>
      <c r="F89" s="16"/>
      <c r="G89" s="16" t="s">
        <v>558</v>
      </c>
      <c r="H89" s="16" t="s">
        <v>559</v>
      </c>
      <c r="I89" s="16" t="s">
        <v>219</v>
      </c>
      <c r="J89" s="16" t="s">
        <v>220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 t="s">
        <v>560</v>
      </c>
      <c r="B90" s="16" t="s">
        <v>561</v>
      </c>
      <c r="C90" s="16"/>
      <c r="D90" s="133">
        <v>1.0</v>
      </c>
      <c r="E90" s="16" t="str">
        <f>"$450.98"</f>
        <v>$450.98</v>
      </c>
      <c r="F90" s="16"/>
      <c r="G90" s="16"/>
      <c r="H90" s="16" t="s">
        <v>562</v>
      </c>
      <c r="I90" s="16" t="s">
        <v>219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 t="s">
        <v>563</v>
      </c>
      <c r="B91" s="16" t="s">
        <v>564</v>
      </c>
      <c r="C91" s="16"/>
      <c r="D91" s="133">
        <v>1.0</v>
      </c>
      <c r="E91" s="16" t="str">
        <f>"$160.58"</f>
        <v>$160.58</v>
      </c>
      <c r="F91" s="16" t="s">
        <v>217</v>
      </c>
      <c r="G91" s="16" t="s">
        <v>558</v>
      </c>
      <c r="H91" s="16" t="s">
        <v>565</v>
      </c>
      <c r="I91" s="16" t="s">
        <v>219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 t="s">
        <v>566</v>
      </c>
      <c r="B92" s="16" t="s">
        <v>567</v>
      </c>
      <c r="C92" s="16" t="s">
        <v>568</v>
      </c>
      <c r="D92" s="133">
        <v>1.0</v>
      </c>
      <c r="E92" s="16" t="str">
        <f>"$209.17"</f>
        <v>$209.17</v>
      </c>
      <c r="F92" s="16"/>
      <c r="G92" s="16"/>
      <c r="H92" s="16" t="s">
        <v>569</v>
      </c>
      <c r="I92" s="16" t="s">
        <v>219</v>
      </c>
      <c r="J92" s="16" t="s">
        <v>333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 t="s">
        <v>570</v>
      </c>
      <c r="B93" s="16" t="s">
        <v>571</v>
      </c>
      <c r="C93" s="16" t="s">
        <v>572</v>
      </c>
      <c r="D93" s="133">
        <v>1.0</v>
      </c>
      <c r="E93" s="16" t="str">
        <f>"$175.28"</f>
        <v>$175.28</v>
      </c>
      <c r="F93" s="16" t="s">
        <v>217</v>
      </c>
      <c r="G93" s="16" t="s">
        <v>558</v>
      </c>
      <c r="H93" s="16" t="s">
        <v>573</v>
      </c>
      <c r="I93" s="16" t="s">
        <v>219</v>
      </c>
      <c r="J93" s="16" t="s">
        <v>574</v>
      </c>
      <c r="K93" s="16" t="s">
        <v>244</v>
      </c>
      <c r="L93" s="16" t="s">
        <v>255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 t="s">
        <v>575</v>
      </c>
      <c r="B94" s="16" t="s">
        <v>576</v>
      </c>
      <c r="C94" s="16" t="s">
        <v>577</v>
      </c>
      <c r="D94" s="133">
        <v>1.0</v>
      </c>
      <c r="E94" s="16" t="str">
        <f>"$250.45"</f>
        <v>$250.45</v>
      </c>
      <c r="F94" s="16"/>
      <c r="G94" s="16"/>
      <c r="H94" s="16" t="s">
        <v>578</v>
      </c>
      <c r="I94" s="16" t="s">
        <v>219</v>
      </c>
      <c r="J94" s="16" t="s">
        <v>243</v>
      </c>
      <c r="K94" s="16" t="s">
        <v>244</v>
      </c>
      <c r="L94" s="16" t="s">
        <v>222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 t="s">
        <v>579</v>
      </c>
      <c r="B95" s="16" t="s">
        <v>580</v>
      </c>
      <c r="C95" s="16" t="s">
        <v>581</v>
      </c>
      <c r="D95" s="133">
        <v>1.0</v>
      </c>
      <c r="E95" s="16" t="str">
        <f>"$327.18"</f>
        <v>$327.18</v>
      </c>
      <c r="F95" s="16"/>
      <c r="G95" s="16"/>
      <c r="H95" s="16" t="s">
        <v>582</v>
      </c>
      <c r="I95" s="16" t="s">
        <v>219</v>
      </c>
      <c r="J95" s="16" t="s">
        <v>333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 t="s">
        <v>583</v>
      </c>
      <c r="B96" s="16" t="s">
        <v>584</v>
      </c>
      <c r="C96" s="16" t="s">
        <v>585</v>
      </c>
      <c r="D96" s="133">
        <v>1.0</v>
      </c>
      <c r="E96" s="16" t="str">
        <f>"$478.36"</f>
        <v>$478.36</v>
      </c>
      <c r="F96" s="16"/>
      <c r="G96" s="16"/>
      <c r="H96" s="16" t="s">
        <v>586</v>
      </c>
      <c r="I96" s="16" t="s">
        <v>219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 t="s">
        <v>587</v>
      </c>
      <c r="B97" s="16" t="s">
        <v>588</v>
      </c>
      <c r="C97" s="16" t="s">
        <v>589</v>
      </c>
      <c r="D97" s="133">
        <v>1.0</v>
      </c>
      <c r="E97" s="16" t="str">
        <f>"$160.58"</f>
        <v>$160.58</v>
      </c>
      <c r="F97" s="16"/>
      <c r="G97" s="16" t="s">
        <v>558</v>
      </c>
      <c r="H97" s="16" t="s">
        <v>590</v>
      </c>
      <c r="I97" s="16" t="s">
        <v>219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 t="s">
        <v>591</v>
      </c>
      <c r="B98" s="16" t="s">
        <v>592</v>
      </c>
      <c r="C98" s="16" t="s">
        <v>516</v>
      </c>
      <c r="D98" s="133">
        <v>1.0</v>
      </c>
      <c r="E98" s="16" t="str">
        <f>"$143.39"</f>
        <v>$143.39</v>
      </c>
      <c r="F98" s="16"/>
      <c r="G98" s="16"/>
      <c r="H98" s="16" t="s">
        <v>593</v>
      </c>
      <c r="I98" s="16" t="s">
        <v>219</v>
      </c>
      <c r="J98" s="16" t="s">
        <v>243</v>
      </c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 t="s">
        <v>594</v>
      </c>
      <c r="B99" s="16" t="s">
        <v>595</v>
      </c>
      <c r="C99" s="16" t="s">
        <v>596</v>
      </c>
      <c r="D99" s="133">
        <v>1.0</v>
      </c>
      <c r="E99" s="16" t="str">
        <f>"$244.29"</f>
        <v>$244.29</v>
      </c>
      <c r="F99" s="16"/>
      <c r="G99" s="16" t="s">
        <v>558</v>
      </c>
      <c r="H99" s="16" t="s">
        <v>597</v>
      </c>
      <c r="I99" s="16" t="s">
        <v>219</v>
      </c>
      <c r="J99" s="16" t="s">
        <v>220</v>
      </c>
      <c r="K99" s="16" t="s">
        <v>244</v>
      </c>
      <c r="L99" s="16" t="s">
        <v>222</v>
      </c>
      <c r="M99" s="16" t="s">
        <v>294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 t="s">
        <v>598</v>
      </c>
      <c r="B100" s="16" t="s">
        <v>599</v>
      </c>
      <c r="C100" s="16" t="s">
        <v>600</v>
      </c>
      <c r="D100" s="133">
        <v>1.0</v>
      </c>
      <c r="E100" s="16" t="str">
        <f>"$160.58"</f>
        <v>$160.58</v>
      </c>
      <c r="F100" s="16" t="s">
        <v>217</v>
      </c>
      <c r="G100" s="16" t="s">
        <v>601</v>
      </c>
      <c r="H100" s="16" t="s">
        <v>602</v>
      </c>
      <c r="I100" s="16" t="s">
        <v>219</v>
      </c>
      <c r="J100" s="16" t="s">
        <v>413</v>
      </c>
      <c r="K100" s="16" t="s">
        <v>244</v>
      </c>
      <c r="L100" s="16" t="s">
        <v>222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 t="s">
        <v>603</v>
      </c>
      <c r="B101" s="16" t="s">
        <v>604</v>
      </c>
      <c r="C101" s="16" t="s">
        <v>605</v>
      </c>
      <c r="D101" s="16" t="s">
        <v>606</v>
      </c>
      <c r="E101" s="16" t="str">
        <f>"$47.73"</f>
        <v>$47.73</v>
      </c>
      <c r="F101" s="16" t="s">
        <v>217</v>
      </c>
      <c r="G101" s="16"/>
      <c r="H101" s="16" t="s">
        <v>607</v>
      </c>
      <c r="I101" s="16" t="s">
        <v>219</v>
      </c>
      <c r="J101" s="16" t="s">
        <v>249</v>
      </c>
      <c r="K101" s="16" t="s">
        <v>221</v>
      </c>
      <c r="L101" s="16" t="s">
        <v>229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 t="s">
        <v>608</v>
      </c>
      <c r="B102" s="16" t="s">
        <v>609</v>
      </c>
      <c r="C102" s="16" t="s">
        <v>610</v>
      </c>
      <c r="D102" s="16" t="s">
        <v>611</v>
      </c>
      <c r="E102" s="16" t="str">
        <f>"$43.44"</f>
        <v>$43.44</v>
      </c>
      <c r="F102" s="16" t="s">
        <v>217</v>
      </c>
      <c r="G102" s="16"/>
      <c r="H102" s="16" t="s">
        <v>612</v>
      </c>
      <c r="I102" s="16" t="s">
        <v>219</v>
      </c>
      <c r="J102" s="16" t="s">
        <v>274</v>
      </c>
      <c r="K102" s="16" t="s">
        <v>221</v>
      </c>
      <c r="L102" s="16" t="s">
        <v>229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 t="s">
        <v>613</v>
      </c>
      <c r="B103" s="16" t="s">
        <v>614</v>
      </c>
      <c r="C103" s="16" t="s">
        <v>615</v>
      </c>
      <c r="D103" s="16" t="s">
        <v>616</v>
      </c>
      <c r="E103" s="16" t="str">
        <f>"$250.45"</f>
        <v>$250.45</v>
      </c>
      <c r="F103" s="16"/>
      <c r="G103" s="16"/>
      <c r="H103" s="16" t="s">
        <v>617</v>
      </c>
      <c r="I103" s="16" t="s">
        <v>219</v>
      </c>
      <c r="J103" s="16" t="s">
        <v>413</v>
      </c>
      <c r="K103" s="16" t="s">
        <v>244</v>
      </c>
      <c r="L103" s="16" t="s">
        <v>222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 t="s">
        <v>618</v>
      </c>
      <c r="B104" s="16" t="s">
        <v>619</v>
      </c>
      <c r="C104" s="16" t="s">
        <v>620</v>
      </c>
      <c r="D104" s="16" t="s">
        <v>616</v>
      </c>
      <c r="E104" s="16" t="str">
        <f>"$126.18"</f>
        <v>$126.18</v>
      </c>
      <c r="F104" s="16" t="s">
        <v>217</v>
      </c>
      <c r="G104" s="16"/>
      <c r="H104" s="16" t="s">
        <v>621</v>
      </c>
      <c r="I104" s="16" t="s">
        <v>219</v>
      </c>
      <c r="J104" s="16"/>
      <c r="K104" s="16" t="s">
        <v>221</v>
      </c>
      <c r="L104" s="16" t="s">
        <v>255</v>
      </c>
      <c r="M104" s="16" t="s">
        <v>223</v>
      </c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 t="s">
        <v>622</v>
      </c>
      <c r="B105" s="16" t="s">
        <v>623</v>
      </c>
      <c r="C105" s="16" t="s">
        <v>624</v>
      </c>
      <c r="D105" s="16" t="s">
        <v>625</v>
      </c>
      <c r="E105" s="16" t="str">
        <f>"$223.09"</f>
        <v>$223.09</v>
      </c>
      <c r="F105" s="16" t="s">
        <v>217</v>
      </c>
      <c r="G105" s="16" t="s">
        <v>558</v>
      </c>
      <c r="H105" s="16" t="s">
        <v>626</v>
      </c>
      <c r="I105" s="16" t="s">
        <v>219</v>
      </c>
      <c r="J105" s="16" t="s">
        <v>413</v>
      </c>
      <c r="K105" s="16" t="s">
        <v>244</v>
      </c>
      <c r="L105" s="16" t="s">
        <v>222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 t="s">
        <v>627</v>
      </c>
      <c r="B106" s="16" t="s">
        <v>628</v>
      </c>
      <c r="C106" s="16" t="s">
        <v>629</v>
      </c>
      <c r="D106" s="16" t="s">
        <v>625</v>
      </c>
      <c r="E106" s="16" t="str">
        <f>"$71.37"</f>
        <v>$71.37</v>
      </c>
      <c r="F106" s="16" t="s">
        <v>217</v>
      </c>
      <c r="G106" s="16" t="s">
        <v>601</v>
      </c>
      <c r="H106" s="16" t="s">
        <v>630</v>
      </c>
      <c r="I106" s="16" t="s">
        <v>219</v>
      </c>
      <c r="J106" s="16" t="s">
        <v>274</v>
      </c>
      <c r="K106" s="16" t="s">
        <v>631</v>
      </c>
      <c r="L106" s="16" t="s">
        <v>632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 t="s">
        <v>633</v>
      </c>
      <c r="B107" s="16" t="s">
        <v>634</v>
      </c>
      <c r="C107" s="16" t="s">
        <v>302</v>
      </c>
      <c r="D107" s="16" t="s">
        <v>625</v>
      </c>
      <c r="E107" s="16" t="str">
        <f>"$161.08"</f>
        <v>$161.08</v>
      </c>
      <c r="F107" s="16" t="s">
        <v>217</v>
      </c>
      <c r="G107" s="16"/>
      <c r="H107" s="16" t="s">
        <v>635</v>
      </c>
      <c r="I107" s="16" t="s">
        <v>219</v>
      </c>
      <c r="J107" s="16" t="s">
        <v>324</v>
      </c>
      <c r="K107" s="16" t="s">
        <v>244</v>
      </c>
      <c r="L107" s="16" t="s">
        <v>255</v>
      </c>
      <c r="M107" s="16" t="s">
        <v>264</v>
      </c>
      <c r="N107" s="16" t="s">
        <v>304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 t="s">
        <v>636</v>
      </c>
      <c r="B108" s="16" t="s">
        <v>637</v>
      </c>
      <c r="C108" s="16" t="s">
        <v>638</v>
      </c>
      <c r="D108" s="16" t="s">
        <v>625</v>
      </c>
      <c r="E108" s="16" t="str">
        <f t="shared" ref="E108:E109" si="1">"$160.58"</f>
        <v>$160.58</v>
      </c>
      <c r="F108" s="16" t="s">
        <v>217</v>
      </c>
      <c r="G108" s="16" t="s">
        <v>558</v>
      </c>
      <c r="H108" s="16" t="s">
        <v>639</v>
      </c>
      <c r="I108" s="16" t="s">
        <v>219</v>
      </c>
      <c r="J108" s="16" t="s">
        <v>640</v>
      </c>
      <c r="K108" s="16" t="s">
        <v>244</v>
      </c>
      <c r="L108" s="16" t="s">
        <v>222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 t="s">
        <v>641</v>
      </c>
      <c r="B109" s="16" t="s">
        <v>642</v>
      </c>
      <c r="C109" s="16" t="s">
        <v>643</v>
      </c>
      <c r="D109" s="16" t="s">
        <v>625</v>
      </c>
      <c r="E109" s="16" t="str">
        <f t="shared" si="1"/>
        <v>$160.58</v>
      </c>
      <c r="F109" s="16" t="s">
        <v>217</v>
      </c>
      <c r="G109" s="16" t="s">
        <v>558</v>
      </c>
      <c r="H109" s="16" t="s">
        <v>644</v>
      </c>
      <c r="I109" s="16" t="s">
        <v>219</v>
      </c>
      <c r="J109" s="16" t="s">
        <v>645</v>
      </c>
      <c r="K109" s="16" t="s">
        <v>244</v>
      </c>
      <c r="L109" s="16" t="s">
        <v>222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 t="s">
        <v>646</v>
      </c>
      <c r="B110" s="16" t="s">
        <v>647</v>
      </c>
      <c r="C110" s="16" t="s">
        <v>648</v>
      </c>
      <c r="D110" s="16" t="s">
        <v>625</v>
      </c>
      <c r="E110" s="16" t="str">
        <f>"$122.03"</f>
        <v>$122.03</v>
      </c>
      <c r="F110" s="16" t="s">
        <v>217</v>
      </c>
      <c r="G110" s="16" t="s">
        <v>558</v>
      </c>
      <c r="H110" s="16" t="s">
        <v>649</v>
      </c>
      <c r="I110" s="16" t="s">
        <v>219</v>
      </c>
      <c r="J110" s="16" t="s">
        <v>299</v>
      </c>
      <c r="K110" s="16" t="s">
        <v>244</v>
      </c>
      <c r="L110" s="16" t="s">
        <v>222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 t="s">
        <v>650</v>
      </c>
      <c r="B111" s="16" t="s">
        <v>651</v>
      </c>
      <c r="C111" s="16" t="s">
        <v>652</v>
      </c>
      <c r="D111" s="16" t="s">
        <v>625</v>
      </c>
      <c r="E111" s="16" t="str">
        <f>"$175.28"</f>
        <v>$175.28</v>
      </c>
      <c r="F111" s="16" t="s">
        <v>217</v>
      </c>
      <c r="G111" s="16" t="s">
        <v>558</v>
      </c>
      <c r="H111" s="16" t="s">
        <v>653</v>
      </c>
      <c r="I111" s="16" t="s">
        <v>219</v>
      </c>
      <c r="J111" s="16" t="s">
        <v>654</v>
      </c>
      <c r="K111" s="16" t="s">
        <v>244</v>
      </c>
      <c r="L111" s="16" t="s">
        <v>222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 t="s">
        <v>655</v>
      </c>
      <c r="B112" s="16" t="s">
        <v>656</v>
      </c>
      <c r="C112" s="16" t="s">
        <v>624</v>
      </c>
      <c r="D112" s="16" t="s">
        <v>625</v>
      </c>
      <c r="E112" s="16" t="str">
        <f>"$160.58"</f>
        <v>$160.58</v>
      </c>
      <c r="F112" s="16" t="s">
        <v>217</v>
      </c>
      <c r="G112" s="16" t="s">
        <v>558</v>
      </c>
      <c r="H112" s="16" t="s">
        <v>657</v>
      </c>
      <c r="I112" s="16" t="s">
        <v>219</v>
      </c>
      <c r="J112" s="16" t="s">
        <v>413</v>
      </c>
      <c r="K112" s="16" t="s">
        <v>244</v>
      </c>
      <c r="L112" s="16" t="s">
        <v>222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 t="s">
        <v>658</v>
      </c>
      <c r="B113" s="16" t="s">
        <v>659</v>
      </c>
      <c r="C113" s="16" t="s">
        <v>660</v>
      </c>
      <c r="D113" s="16" t="s">
        <v>625</v>
      </c>
      <c r="E113" s="16" t="str">
        <f t="shared" ref="E113:E114" si="2">"$122.03"</f>
        <v>$122.03</v>
      </c>
      <c r="F113" s="16" t="s">
        <v>217</v>
      </c>
      <c r="G113" s="16" t="s">
        <v>558</v>
      </c>
      <c r="H113" s="16" t="s">
        <v>661</v>
      </c>
      <c r="I113" s="16" t="s">
        <v>219</v>
      </c>
      <c r="J113" s="16" t="s">
        <v>645</v>
      </c>
      <c r="K113" s="16" t="s">
        <v>244</v>
      </c>
      <c r="L113" s="16" t="s">
        <v>222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 t="s">
        <v>662</v>
      </c>
      <c r="B114" s="16" t="s">
        <v>663</v>
      </c>
      <c r="C114" s="16" t="s">
        <v>652</v>
      </c>
      <c r="D114" s="16" t="s">
        <v>625</v>
      </c>
      <c r="E114" s="16" t="str">
        <f t="shared" si="2"/>
        <v>$122.03</v>
      </c>
      <c r="F114" s="16" t="s">
        <v>217</v>
      </c>
      <c r="G114" s="16" t="s">
        <v>558</v>
      </c>
      <c r="H114" s="16" t="s">
        <v>664</v>
      </c>
      <c r="I114" s="16" t="s">
        <v>219</v>
      </c>
      <c r="J114" s="16" t="s">
        <v>654</v>
      </c>
      <c r="K114" s="16" t="s">
        <v>244</v>
      </c>
      <c r="L114" s="16" t="s">
        <v>222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 t="s">
        <v>665</v>
      </c>
      <c r="B115" s="16" t="s">
        <v>666</v>
      </c>
      <c r="C115" s="16" t="s">
        <v>643</v>
      </c>
      <c r="D115" s="16" t="s">
        <v>625</v>
      </c>
      <c r="E115" s="16" t="str">
        <f t="shared" ref="E115:E116" si="3">"$223.09"</f>
        <v>$223.09</v>
      </c>
      <c r="F115" s="16" t="s">
        <v>217</v>
      </c>
      <c r="G115" s="16" t="s">
        <v>558</v>
      </c>
      <c r="H115" s="16" t="s">
        <v>667</v>
      </c>
      <c r="I115" s="16" t="s">
        <v>219</v>
      </c>
      <c r="J115" s="16" t="s">
        <v>645</v>
      </c>
      <c r="K115" s="16" t="s">
        <v>244</v>
      </c>
      <c r="L115" s="16" t="s">
        <v>222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 t="s">
        <v>668</v>
      </c>
      <c r="B116" s="16" t="s">
        <v>669</v>
      </c>
      <c r="C116" s="16"/>
      <c r="D116" s="16" t="s">
        <v>625</v>
      </c>
      <c r="E116" s="16" t="str">
        <f t="shared" si="3"/>
        <v>$223.09</v>
      </c>
      <c r="F116" s="16" t="s">
        <v>217</v>
      </c>
      <c r="G116" s="16" t="s">
        <v>558</v>
      </c>
      <c r="H116" s="16" t="s">
        <v>670</v>
      </c>
      <c r="I116" s="16" t="s">
        <v>219</v>
      </c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 t="s">
        <v>671</v>
      </c>
      <c r="B117" s="16" t="s">
        <v>672</v>
      </c>
      <c r="C117" s="16" t="s">
        <v>673</v>
      </c>
      <c r="D117" s="16" t="s">
        <v>625</v>
      </c>
      <c r="E117" s="16" t="str">
        <f>"$94.91"</f>
        <v>$94.91</v>
      </c>
      <c r="F117" s="16" t="s">
        <v>217</v>
      </c>
      <c r="G117" s="16" t="s">
        <v>558</v>
      </c>
      <c r="H117" s="16" t="s">
        <v>674</v>
      </c>
      <c r="I117" s="16" t="s">
        <v>219</v>
      </c>
      <c r="J117" s="16" t="s">
        <v>274</v>
      </c>
      <c r="K117" s="16" t="s">
        <v>244</v>
      </c>
      <c r="L117" s="16" t="s">
        <v>222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 t="s">
        <v>675</v>
      </c>
      <c r="B118" s="16" t="s">
        <v>676</v>
      </c>
      <c r="C118" s="16" t="s">
        <v>677</v>
      </c>
      <c r="D118" s="16" t="s">
        <v>625</v>
      </c>
      <c r="E118" s="16" t="str">
        <f>"$160.58"</f>
        <v>$160.58</v>
      </c>
      <c r="F118" s="16" t="s">
        <v>217</v>
      </c>
      <c r="G118" s="16" t="s">
        <v>558</v>
      </c>
      <c r="H118" s="16" t="s">
        <v>678</v>
      </c>
      <c r="I118" s="16" t="s">
        <v>219</v>
      </c>
      <c r="J118" s="16" t="s">
        <v>299</v>
      </c>
      <c r="K118" s="16" t="s">
        <v>244</v>
      </c>
      <c r="L118" s="16" t="s">
        <v>222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 t="s">
        <v>679</v>
      </c>
      <c r="B119" s="16" t="s">
        <v>680</v>
      </c>
      <c r="C119" s="16"/>
      <c r="D119" s="16" t="s">
        <v>625</v>
      </c>
      <c r="E119" s="16" t="str">
        <f>"$223.09"</f>
        <v>$223.09</v>
      </c>
      <c r="F119" s="16" t="s">
        <v>217</v>
      </c>
      <c r="G119" s="16" t="s">
        <v>558</v>
      </c>
      <c r="H119" s="16" t="s">
        <v>681</v>
      </c>
      <c r="I119" s="16" t="s">
        <v>219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 t="s">
        <v>682</v>
      </c>
      <c r="B120" s="16" t="s">
        <v>683</v>
      </c>
      <c r="C120" s="16" t="s">
        <v>684</v>
      </c>
      <c r="D120" s="16" t="s">
        <v>625</v>
      </c>
      <c r="E120" s="16" t="str">
        <f>"$229.04"</f>
        <v>$229.04</v>
      </c>
      <c r="F120" s="16"/>
      <c r="G120" s="16"/>
      <c r="H120" s="16" t="s">
        <v>685</v>
      </c>
      <c r="I120" s="16" t="s">
        <v>219</v>
      </c>
      <c r="J120" s="16" t="s">
        <v>274</v>
      </c>
      <c r="K120" s="16" t="s">
        <v>244</v>
      </c>
      <c r="L120" s="16" t="s">
        <v>222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 t="s">
        <v>686</v>
      </c>
      <c r="B121" s="16" t="s">
        <v>687</v>
      </c>
      <c r="C121" s="16" t="s">
        <v>688</v>
      </c>
      <c r="D121" s="16" t="s">
        <v>625</v>
      </c>
      <c r="E121" s="16" t="str">
        <f>"$160.58"</f>
        <v>$160.58</v>
      </c>
      <c r="F121" s="16" t="s">
        <v>217</v>
      </c>
      <c r="G121" s="16" t="s">
        <v>558</v>
      </c>
      <c r="H121" s="16" t="s">
        <v>689</v>
      </c>
      <c r="I121" s="16" t="s">
        <v>219</v>
      </c>
      <c r="J121" s="16" t="s">
        <v>654</v>
      </c>
      <c r="K121" s="16" t="s">
        <v>244</v>
      </c>
      <c r="L121" s="16" t="s">
        <v>222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 t="s">
        <v>690</v>
      </c>
      <c r="B122" s="16" t="s">
        <v>691</v>
      </c>
      <c r="C122" s="16" t="s">
        <v>660</v>
      </c>
      <c r="D122" s="16" t="s">
        <v>625</v>
      </c>
      <c r="E122" s="16" t="str">
        <f t="shared" ref="E122:E123" si="4">"$175.28"</f>
        <v>$175.28</v>
      </c>
      <c r="F122" s="16" t="s">
        <v>217</v>
      </c>
      <c r="G122" s="16" t="s">
        <v>558</v>
      </c>
      <c r="H122" s="16" t="s">
        <v>692</v>
      </c>
      <c r="I122" s="16" t="s">
        <v>219</v>
      </c>
      <c r="J122" s="16" t="s">
        <v>645</v>
      </c>
      <c r="K122" s="16" t="s">
        <v>244</v>
      </c>
      <c r="L122" s="16" t="s">
        <v>222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 t="s">
        <v>693</v>
      </c>
      <c r="B123" s="16" t="s">
        <v>694</v>
      </c>
      <c r="C123" s="16" t="s">
        <v>648</v>
      </c>
      <c r="D123" s="16" t="s">
        <v>625</v>
      </c>
      <c r="E123" s="16" t="str">
        <f t="shared" si="4"/>
        <v>$175.28</v>
      </c>
      <c r="F123" s="16" t="s">
        <v>217</v>
      </c>
      <c r="G123" s="16" t="s">
        <v>558</v>
      </c>
      <c r="H123" s="16" t="s">
        <v>695</v>
      </c>
      <c r="I123" s="16" t="s">
        <v>219</v>
      </c>
      <c r="J123" s="16" t="s">
        <v>299</v>
      </c>
      <c r="K123" s="16" t="s">
        <v>244</v>
      </c>
      <c r="L123" s="16" t="s">
        <v>222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 t="s">
        <v>696</v>
      </c>
      <c r="B124" s="16" t="s">
        <v>697</v>
      </c>
      <c r="C124" s="16" t="s">
        <v>688</v>
      </c>
      <c r="D124" s="16" t="s">
        <v>625</v>
      </c>
      <c r="E124" s="16" t="str">
        <f>"$223.09"</f>
        <v>$223.09</v>
      </c>
      <c r="F124" s="16" t="s">
        <v>217</v>
      </c>
      <c r="G124" s="16" t="s">
        <v>558</v>
      </c>
      <c r="H124" s="16" t="s">
        <v>698</v>
      </c>
      <c r="I124" s="16" t="s">
        <v>219</v>
      </c>
      <c r="J124" s="16" t="s">
        <v>654</v>
      </c>
      <c r="K124" s="16" t="s">
        <v>244</v>
      </c>
      <c r="L124" s="16" t="s">
        <v>222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 t="s">
        <v>699</v>
      </c>
      <c r="B125" s="16" t="s">
        <v>700</v>
      </c>
      <c r="C125" s="16" t="s">
        <v>701</v>
      </c>
      <c r="D125" s="16" t="s">
        <v>625</v>
      </c>
      <c r="E125" s="16" t="str">
        <f t="shared" ref="E125:E126" si="5">"$122.03"</f>
        <v>$122.03</v>
      </c>
      <c r="F125" s="16" t="s">
        <v>217</v>
      </c>
      <c r="G125" s="16" t="s">
        <v>558</v>
      </c>
      <c r="H125" s="16" t="s">
        <v>702</v>
      </c>
      <c r="I125" s="16" t="s">
        <v>219</v>
      </c>
      <c r="J125" s="16" t="s">
        <v>299</v>
      </c>
      <c r="K125" s="16" t="s">
        <v>244</v>
      </c>
      <c r="L125" s="16" t="s">
        <v>222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 t="s">
        <v>703</v>
      </c>
      <c r="B126" s="16" t="s">
        <v>704</v>
      </c>
      <c r="C126" s="16" t="s">
        <v>705</v>
      </c>
      <c r="D126" s="16" t="s">
        <v>625</v>
      </c>
      <c r="E126" s="16" t="str">
        <f t="shared" si="5"/>
        <v>$122.03</v>
      </c>
      <c r="F126" s="16" t="s">
        <v>217</v>
      </c>
      <c r="G126" s="16" t="s">
        <v>558</v>
      </c>
      <c r="H126" s="16" t="s">
        <v>706</v>
      </c>
      <c r="I126" s="16" t="s">
        <v>219</v>
      </c>
      <c r="J126" s="16" t="s">
        <v>645</v>
      </c>
      <c r="K126" s="16" t="s">
        <v>244</v>
      </c>
      <c r="L126" s="16" t="s">
        <v>222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 t="s">
        <v>707</v>
      </c>
      <c r="B127" s="16" t="s">
        <v>708</v>
      </c>
      <c r="C127" s="16" t="s">
        <v>705</v>
      </c>
      <c r="D127" s="16" t="s">
        <v>625</v>
      </c>
      <c r="E127" s="16" t="str">
        <f>"$175.28"</f>
        <v>$175.28</v>
      </c>
      <c r="F127" s="16" t="s">
        <v>217</v>
      </c>
      <c r="G127" s="16" t="s">
        <v>558</v>
      </c>
      <c r="H127" s="16" t="s">
        <v>709</v>
      </c>
      <c r="I127" s="16" t="s">
        <v>219</v>
      </c>
      <c r="J127" s="16" t="s">
        <v>645</v>
      </c>
      <c r="K127" s="16" t="s">
        <v>244</v>
      </c>
      <c r="L127" s="16" t="s">
        <v>222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 t="s">
        <v>710</v>
      </c>
      <c r="B128" s="16" t="s">
        <v>120</v>
      </c>
      <c r="C128" s="16" t="s">
        <v>711</v>
      </c>
      <c r="D128" s="16" t="s">
        <v>625</v>
      </c>
      <c r="E128" s="16" t="str">
        <f>"$177.78"</f>
        <v>$177.78</v>
      </c>
      <c r="F128" s="16" t="s">
        <v>217</v>
      </c>
      <c r="G128" s="16" t="s">
        <v>601</v>
      </c>
      <c r="H128" s="16" t="s">
        <v>712</v>
      </c>
      <c r="I128" s="16" t="s">
        <v>219</v>
      </c>
      <c r="J128" s="16" t="s">
        <v>220</v>
      </c>
      <c r="K128" s="16" t="s">
        <v>244</v>
      </c>
      <c r="L128" s="16" t="s">
        <v>229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 t="s">
        <v>713</v>
      </c>
      <c r="B129" s="16" t="s">
        <v>714</v>
      </c>
      <c r="C129" s="16" t="s">
        <v>715</v>
      </c>
      <c r="D129" s="16" t="s">
        <v>625</v>
      </c>
      <c r="E129" s="16" t="str">
        <f>"$348.96"</f>
        <v>$348.96</v>
      </c>
      <c r="F129" s="16" t="s">
        <v>217</v>
      </c>
      <c r="G129" s="16" t="s">
        <v>558</v>
      </c>
      <c r="H129" s="16" t="s">
        <v>716</v>
      </c>
      <c r="I129" s="16" t="s">
        <v>219</v>
      </c>
      <c r="J129" s="16" t="s">
        <v>333</v>
      </c>
      <c r="K129" s="16" t="s">
        <v>244</v>
      </c>
      <c r="L129" s="16" t="s">
        <v>222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 t="s">
        <v>717</v>
      </c>
      <c r="B130" s="16" t="s">
        <v>718</v>
      </c>
      <c r="C130" s="16" t="s">
        <v>719</v>
      </c>
      <c r="D130" s="16" t="s">
        <v>625</v>
      </c>
      <c r="E130" s="16" t="str">
        <f>"$177.78"</f>
        <v>$177.78</v>
      </c>
      <c r="F130" s="16" t="s">
        <v>217</v>
      </c>
      <c r="G130" s="16" t="s">
        <v>601</v>
      </c>
      <c r="H130" s="16" t="s">
        <v>720</v>
      </c>
      <c r="I130" s="16" t="s">
        <v>219</v>
      </c>
      <c r="J130" s="16" t="s">
        <v>220</v>
      </c>
      <c r="K130" s="16" t="s">
        <v>221</v>
      </c>
      <c r="L130" s="16" t="s">
        <v>222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 t="s">
        <v>721</v>
      </c>
      <c r="B131" s="16" t="s">
        <v>722</v>
      </c>
      <c r="C131" s="16" t="s">
        <v>723</v>
      </c>
      <c r="D131" s="16" t="s">
        <v>625</v>
      </c>
      <c r="E131" s="16" t="str">
        <f>"$223.09"</f>
        <v>$223.09</v>
      </c>
      <c r="F131" s="16" t="s">
        <v>217</v>
      </c>
      <c r="G131" s="16" t="s">
        <v>558</v>
      </c>
      <c r="H131" s="16" t="s">
        <v>724</v>
      </c>
      <c r="I131" s="16" t="s">
        <v>219</v>
      </c>
      <c r="J131" s="16" t="s">
        <v>333</v>
      </c>
      <c r="K131" s="16" t="s">
        <v>283</v>
      </c>
      <c r="L131" s="16" t="s">
        <v>255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 t="s">
        <v>725</v>
      </c>
      <c r="B132" s="16" t="s">
        <v>726</v>
      </c>
      <c r="C132" s="16" t="s">
        <v>572</v>
      </c>
      <c r="D132" s="16" t="s">
        <v>625</v>
      </c>
      <c r="E132" s="16" t="str">
        <f t="shared" ref="E132:E133" si="6">"$122.03"</f>
        <v>$122.03</v>
      </c>
      <c r="F132" s="16" t="s">
        <v>217</v>
      </c>
      <c r="G132" s="16" t="s">
        <v>558</v>
      </c>
      <c r="H132" s="16" t="s">
        <v>727</v>
      </c>
      <c r="I132" s="16" t="s">
        <v>219</v>
      </c>
      <c r="J132" s="16" t="s">
        <v>574</v>
      </c>
      <c r="K132" s="16" t="s">
        <v>244</v>
      </c>
      <c r="L132" s="16" t="s">
        <v>255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 t="s">
        <v>728</v>
      </c>
      <c r="B133" s="16" t="s">
        <v>729</v>
      </c>
      <c r="C133" s="16"/>
      <c r="D133" s="16" t="s">
        <v>625</v>
      </c>
      <c r="E133" s="16" t="str">
        <f t="shared" si="6"/>
        <v>$122.03</v>
      </c>
      <c r="F133" s="16" t="s">
        <v>217</v>
      </c>
      <c r="G133" s="16" t="s">
        <v>558</v>
      </c>
      <c r="H133" s="16" t="s">
        <v>730</v>
      </c>
      <c r="I133" s="16" t="s">
        <v>219</v>
      </c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 t="s">
        <v>731</v>
      </c>
      <c r="B134" s="16" t="s">
        <v>732</v>
      </c>
      <c r="C134" s="16" t="s">
        <v>723</v>
      </c>
      <c r="D134" s="16" t="s">
        <v>625</v>
      </c>
      <c r="E134" s="16" t="str">
        <f>"$160.58"</f>
        <v>$160.58</v>
      </c>
      <c r="F134" s="16" t="s">
        <v>217</v>
      </c>
      <c r="G134" s="16" t="s">
        <v>558</v>
      </c>
      <c r="H134" s="16" t="s">
        <v>733</v>
      </c>
      <c r="I134" s="16" t="s">
        <v>219</v>
      </c>
      <c r="J134" s="16" t="s">
        <v>333</v>
      </c>
      <c r="K134" s="16" t="s">
        <v>283</v>
      </c>
      <c r="L134" s="16" t="s">
        <v>255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 t="s">
        <v>734</v>
      </c>
      <c r="B135" s="16" t="s">
        <v>735</v>
      </c>
      <c r="C135" s="16" t="s">
        <v>638</v>
      </c>
      <c r="D135" s="16" t="s">
        <v>625</v>
      </c>
      <c r="E135" s="16" t="str">
        <f>"$223.09"</f>
        <v>$223.09</v>
      </c>
      <c r="F135" s="16" t="s">
        <v>217</v>
      </c>
      <c r="G135" s="16" t="s">
        <v>558</v>
      </c>
      <c r="H135" s="16" t="s">
        <v>736</v>
      </c>
      <c r="I135" s="16" t="s">
        <v>219</v>
      </c>
      <c r="J135" s="16" t="s">
        <v>640</v>
      </c>
      <c r="K135" s="16" t="s">
        <v>244</v>
      </c>
      <c r="L135" s="16" t="s">
        <v>222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 t="s">
        <v>737</v>
      </c>
      <c r="B136" s="16" t="s">
        <v>738</v>
      </c>
      <c r="C136" s="16"/>
      <c r="D136" s="16" t="s">
        <v>625</v>
      </c>
      <c r="E136" s="16" t="str">
        <f>"$94.91"</f>
        <v>$94.91</v>
      </c>
      <c r="F136" s="16" t="s">
        <v>217</v>
      </c>
      <c r="G136" s="16" t="s">
        <v>558</v>
      </c>
      <c r="H136" s="16" t="s">
        <v>739</v>
      </c>
      <c r="I136" s="16" t="s">
        <v>219</v>
      </c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 t="s">
        <v>740</v>
      </c>
      <c r="B137" s="16" t="s">
        <v>741</v>
      </c>
      <c r="C137" s="16" t="s">
        <v>742</v>
      </c>
      <c r="D137" s="16" t="s">
        <v>743</v>
      </c>
      <c r="E137" s="16" t="str">
        <f>"$274.78"</f>
        <v>$274.78</v>
      </c>
      <c r="F137" s="16"/>
      <c r="G137" s="16"/>
      <c r="H137" s="16" t="s">
        <v>744</v>
      </c>
      <c r="I137" s="16" t="s">
        <v>219</v>
      </c>
      <c r="J137" s="16" t="s">
        <v>299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 t="s">
        <v>745</v>
      </c>
      <c r="B138" s="16" t="s">
        <v>746</v>
      </c>
      <c r="C138" s="16" t="s">
        <v>747</v>
      </c>
      <c r="D138" s="16" t="s">
        <v>743</v>
      </c>
      <c r="E138" s="16" t="str">
        <f>"$253.37"</f>
        <v>$253.37</v>
      </c>
      <c r="F138" s="16"/>
      <c r="G138" s="16"/>
      <c r="H138" s="16" t="s">
        <v>748</v>
      </c>
      <c r="I138" s="16" t="s">
        <v>219</v>
      </c>
      <c r="J138" s="16" t="s">
        <v>243</v>
      </c>
      <c r="K138" s="16" t="s">
        <v>244</v>
      </c>
      <c r="L138" s="16" t="s">
        <v>222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 t="s">
        <v>749</v>
      </c>
      <c r="B139" s="16" t="s">
        <v>750</v>
      </c>
      <c r="C139" s="16" t="s">
        <v>751</v>
      </c>
      <c r="D139" s="16" t="s">
        <v>743</v>
      </c>
      <c r="E139" s="16" t="str">
        <f>"$250.45"</f>
        <v>$250.45</v>
      </c>
      <c r="F139" s="16"/>
      <c r="G139" s="16"/>
      <c r="H139" s="16" t="s">
        <v>752</v>
      </c>
      <c r="I139" s="16" t="s">
        <v>219</v>
      </c>
      <c r="J139" s="16" t="s">
        <v>299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 t="s">
        <v>753</v>
      </c>
      <c r="B140" s="16" t="s">
        <v>754</v>
      </c>
      <c r="C140" s="16" t="s">
        <v>755</v>
      </c>
      <c r="D140" s="16" t="s">
        <v>743</v>
      </c>
      <c r="E140" s="16" t="str">
        <f>"$164.34"</f>
        <v>$164.34</v>
      </c>
      <c r="F140" s="16"/>
      <c r="G140" s="16"/>
      <c r="H140" s="16" t="s">
        <v>756</v>
      </c>
      <c r="I140" s="16" t="s">
        <v>219</v>
      </c>
      <c r="J140" s="16" t="s">
        <v>249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 t="s">
        <v>757</v>
      </c>
      <c r="B141" s="16" t="s">
        <v>758</v>
      </c>
      <c r="C141" s="16"/>
      <c r="D141" s="16">
        <v>0.0</v>
      </c>
      <c r="E141" s="16" t="str">
        <f>"$478.36"</f>
        <v>$478.36</v>
      </c>
      <c r="F141" s="16"/>
      <c r="G141" s="16"/>
      <c r="H141" s="16" t="s">
        <v>759</v>
      </c>
      <c r="I141" s="16" t="s">
        <v>219</v>
      </c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 t="s">
        <v>760</v>
      </c>
      <c r="B142" s="16" t="s">
        <v>761</v>
      </c>
      <c r="C142" s="16"/>
      <c r="D142" s="16">
        <v>0.0</v>
      </c>
      <c r="E142" s="16" t="str">
        <f>"$249.20"</f>
        <v>$249.20</v>
      </c>
      <c r="F142" s="16"/>
      <c r="G142" s="16" t="s">
        <v>558</v>
      </c>
      <c r="H142" s="16" t="s">
        <v>762</v>
      </c>
      <c r="I142" s="16" t="s">
        <v>219</v>
      </c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 t="s">
        <v>763</v>
      </c>
      <c r="B143" s="16" t="s">
        <v>764</v>
      </c>
      <c r="C143" s="16"/>
      <c r="D143" s="16">
        <v>0.0</v>
      </c>
      <c r="E143" s="16" t="str">
        <f>"$478.36"</f>
        <v>$478.36</v>
      </c>
      <c r="F143" s="16"/>
      <c r="G143" s="16"/>
      <c r="H143" s="16" t="s">
        <v>765</v>
      </c>
      <c r="I143" s="16" t="s">
        <v>219</v>
      </c>
      <c r="J143" s="16" t="s">
        <v>766</v>
      </c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 t="s">
        <v>767</v>
      </c>
      <c r="B144" s="16" t="s">
        <v>768</v>
      </c>
      <c r="C144" s="16" t="s">
        <v>261</v>
      </c>
      <c r="D144" s="16">
        <v>0.0</v>
      </c>
      <c r="E144" s="16" t="str">
        <f>"$144.76"</f>
        <v>$144.76</v>
      </c>
      <c r="F144" s="16" t="s">
        <v>217</v>
      </c>
      <c r="G144" s="16"/>
      <c r="H144" s="16" t="s">
        <v>769</v>
      </c>
      <c r="I144" s="16" t="s">
        <v>219</v>
      </c>
      <c r="J144" s="16" t="s">
        <v>324</v>
      </c>
      <c r="K144" s="16" t="s">
        <v>244</v>
      </c>
      <c r="L144" s="16" t="s">
        <v>255</v>
      </c>
      <c r="M144" s="16" t="s">
        <v>264</v>
      </c>
      <c r="N144" s="16" t="s">
        <v>265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 t="s">
        <v>770</v>
      </c>
      <c r="B145" s="16" t="s">
        <v>771</v>
      </c>
      <c r="C145" s="16" t="s">
        <v>302</v>
      </c>
      <c r="D145" s="16">
        <v>0.0</v>
      </c>
      <c r="E145" s="16" t="str">
        <f>"$188.02"</f>
        <v>$188.02</v>
      </c>
      <c r="F145" s="16" t="s">
        <v>217</v>
      </c>
      <c r="G145" s="16"/>
      <c r="H145" s="16" t="s">
        <v>772</v>
      </c>
      <c r="I145" s="16" t="s">
        <v>219</v>
      </c>
      <c r="J145" s="16" t="s">
        <v>324</v>
      </c>
      <c r="K145" s="16" t="s">
        <v>244</v>
      </c>
      <c r="L145" s="16" t="s">
        <v>255</v>
      </c>
      <c r="M145" s="16" t="s">
        <v>264</v>
      </c>
      <c r="N145" s="16" t="s">
        <v>304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 t="s">
        <v>773</v>
      </c>
      <c r="B146" s="16" t="s">
        <v>774</v>
      </c>
      <c r="C146" s="16" t="s">
        <v>775</v>
      </c>
      <c r="D146" s="16">
        <v>0.0</v>
      </c>
      <c r="E146" s="16" t="str">
        <f>"$183.38"</f>
        <v>$183.38</v>
      </c>
      <c r="F146" s="16"/>
      <c r="G146" s="16"/>
      <c r="H146" s="16" t="s">
        <v>776</v>
      </c>
      <c r="I146" s="16" t="s">
        <v>219</v>
      </c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 t="s">
        <v>777</v>
      </c>
      <c r="B147" s="16" t="s">
        <v>778</v>
      </c>
      <c r="C147" s="16" t="s">
        <v>779</v>
      </c>
      <c r="D147" s="16">
        <v>0.0</v>
      </c>
      <c r="E147" s="16" t="str">
        <f>"$84.00"</f>
        <v>$84.00</v>
      </c>
      <c r="F147" s="16"/>
      <c r="G147" s="16" t="s">
        <v>558</v>
      </c>
      <c r="H147" s="16" t="s">
        <v>780</v>
      </c>
      <c r="I147" s="16" t="s">
        <v>219</v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 t="s">
        <v>781</v>
      </c>
      <c r="B148" s="16" t="s">
        <v>782</v>
      </c>
      <c r="C148" s="16" t="s">
        <v>783</v>
      </c>
      <c r="D148" s="16">
        <v>0.0</v>
      </c>
      <c r="E148" s="16" t="str">
        <f>"$94.91"</f>
        <v>$94.91</v>
      </c>
      <c r="F148" s="16"/>
      <c r="G148" s="16"/>
      <c r="H148" s="16" t="s">
        <v>784</v>
      </c>
      <c r="I148" s="16" t="s">
        <v>219</v>
      </c>
      <c r="J148" s="16" t="s">
        <v>274</v>
      </c>
      <c r="K148" s="16" t="s">
        <v>244</v>
      </c>
      <c r="L148" s="16" t="s">
        <v>222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 t="s">
        <v>785</v>
      </c>
      <c r="B149" s="16" t="s">
        <v>786</v>
      </c>
      <c r="C149" s="16" t="s">
        <v>787</v>
      </c>
      <c r="D149" s="16">
        <v>0.0</v>
      </c>
      <c r="E149" s="16" t="str">
        <f>"$115.62"</f>
        <v>$115.62</v>
      </c>
      <c r="F149" s="16"/>
      <c r="G149" s="16"/>
      <c r="H149" s="16" t="s">
        <v>788</v>
      </c>
      <c r="I149" s="16" t="s">
        <v>219</v>
      </c>
      <c r="J149" s="16" t="s">
        <v>413</v>
      </c>
      <c r="K149" s="16" t="s">
        <v>244</v>
      </c>
      <c r="L149" s="16" t="s">
        <v>222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 t="s">
        <v>789</v>
      </c>
      <c r="B150" s="16" t="s">
        <v>790</v>
      </c>
      <c r="C150" s="16" t="s">
        <v>791</v>
      </c>
      <c r="D150" s="16">
        <v>0.0</v>
      </c>
      <c r="E150" s="16" t="str">
        <f>"$231.96"</f>
        <v>$231.96</v>
      </c>
      <c r="F150" s="16"/>
      <c r="G150" s="16"/>
      <c r="H150" s="16" t="s">
        <v>792</v>
      </c>
      <c r="I150" s="16" t="s">
        <v>219</v>
      </c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 t="s">
        <v>793</v>
      </c>
      <c r="B151" s="16" t="s">
        <v>794</v>
      </c>
      <c r="C151" s="16" t="s">
        <v>783</v>
      </c>
      <c r="D151" s="16">
        <v>0.0</v>
      </c>
      <c r="E151" s="16" t="str">
        <f>"$143.39"</f>
        <v>$143.39</v>
      </c>
      <c r="F151" s="16"/>
      <c r="G151" s="16"/>
      <c r="H151" s="16" t="s">
        <v>795</v>
      </c>
      <c r="I151" s="16" t="s">
        <v>219</v>
      </c>
      <c r="J151" s="16" t="s">
        <v>274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 t="s">
        <v>796</v>
      </c>
      <c r="B152" s="16" t="s">
        <v>797</v>
      </c>
      <c r="C152" s="16" t="s">
        <v>798</v>
      </c>
      <c r="D152" s="16">
        <v>0.0</v>
      </c>
      <c r="E152" s="16" t="str">
        <f>"$164.34"</f>
        <v>$164.34</v>
      </c>
      <c r="F152" s="16"/>
      <c r="G152" s="16"/>
      <c r="H152" s="16" t="s">
        <v>799</v>
      </c>
      <c r="I152" s="16" t="s">
        <v>219</v>
      </c>
      <c r="J152" s="16" t="s">
        <v>299</v>
      </c>
      <c r="K152" s="16" t="s">
        <v>244</v>
      </c>
      <c r="L152" s="16" t="s">
        <v>222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 t="s">
        <v>800</v>
      </c>
      <c r="B153" s="16" t="s">
        <v>801</v>
      </c>
      <c r="C153" s="16" t="s">
        <v>802</v>
      </c>
      <c r="D153" s="16">
        <v>0.0</v>
      </c>
      <c r="E153" s="16" t="str">
        <f>"$229.04"</f>
        <v>$229.04</v>
      </c>
      <c r="F153" s="16"/>
      <c r="G153" s="16"/>
      <c r="H153" s="16" t="s">
        <v>803</v>
      </c>
      <c r="I153" s="16" t="s">
        <v>219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 t="s">
        <v>804</v>
      </c>
      <c r="B154" s="16" t="s">
        <v>805</v>
      </c>
      <c r="C154" s="16" t="s">
        <v>806</v>
      </c>
      <c r="D154" s="16">
        <v>0.0</v>
      </c>
      <c r="E154" s="16" t="str">
        <f t="shared" ref="E154:E155" si="7">"$250.45"</f>
        <v>$250.45</v>
      </c>
      <c r="F154" s="16"/>
      <c r="G154" s="16"/>
      <c r="H154" s="16" t="s">
        <v>807</v>
      </c>
      <c r="I154" s="16" t="s">
        <v>219</v>
      </c>
      <c r="J154" s="16" t="s">
        <v>413</v>
      </c>
      <c r="K154" s="16" t="s">
        <v>244</v>
      </c>
      <c r="L154" s="16" t="s">
        <v>222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 t="s">
        <v>808</v>
      </c>
      <c r="B155" s="16" t="s">
        <v>809</v>
      </c>
      <c r="C155" s="16" t="s">
        <v>810</v>
      </c>
      <c r="D155" s="16">
        <v>0.0</v>
      </c>
      <c r="E155" s="16" t="str">
        <f t="shared" si="7"/>
        <v>$250.45</v>
      </c>
      <c r="F155" s="16"/>
      <c r="G155" s="16"/>
      <c r="H155" s="16" t="s">
        <v>811</v>
      </c>
      <c r="I155" s="16" t="s">
        <v>219</v>
      </c>
      <c r="J155" s="16" t="s">
        <v>299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 t="s">
        <v>812</v>
      </c>
      <c r="B156" s="16" t="s">
        <v>813</v>
      </c>
      <c r="C156" s="16" t="s">
        <v>814</v>
      </c>
      <c r="D156" s="16">
        <v>0.0</v>
      </c>
      <c r="E156" s="16" t="str">
        <f>"$145.55"</f>
        <v>$145.55</v>
      </c>
      <c r="F156" s="16" t="s">
        <v>217</v>
      </c>
      <c r="G156" s="16"/>
      <c r="H156" s="16" t="s">
        <v>815</v>
      </c>
      <c r="I156" s="16" t="s">
        <v>219</v>
      </c>
      <c r="J156" s="16" t="s">
        <v>766</v>
      </c>
      <c r="K156" s="16" t="s">
        <v>221</v>
      </c>
      <c r="L156" s="16" t="s">
        <v>255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 t="s">
        <v>816</v>
      </c>
      <c r="B157" s="16" t="s">
        <v>817</v>
      </c>
      <c r="C157" s="16"/>
      <c r="D157" s="16">
        <v>0.0</v>
      </c>
      <c r="E157" s="16" t="str">
        <f>"$207.63"</f>
        <v>$207.63</v>
      </c>
      <c r="F157" s="16"/>
      <c r="G157" s="16"/>
      <c r="H157" s="16" t="s">
        <v>818</v>
      </c>
      <c r="I157" s="16" t="s">
        <v>219</v>
      </c>
      <c r="J157" s="16" t="s">
        <v>274</v>
      </c>
      <c r="K157" s="16" t="s">
        <v>244</v>
      </c>
      <c r="L157" s="16" t="s">
        <v>222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 t="s">
        <v>819</v>
      </c>
      <c r="B158" s="16" t="s">
        <v>820</v>
      </c>
      <c r="C158" s="16" t="s">
        <v>821</v>
      </c>
      <c r="D158" s="16">
        <v>0.0</v>
      </c>
      <c r="E158" s="16" t="str">
        <f>"$118.86"</f>
        <v>$118.86</v>
      </c>
      <c r="F158" s="16"/>
      <c r="G158" s="16"/>
      <c r="H158" s="16" t="s">
        <v>822</v>
      </c>
      <c r="I158" s="16" t="s">
        <v>219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 t="s">
        <v>823</v>
      </c>
      <c r="B159" s="16" t="s">
        <v>824</v>
      </c>
      <c r="C159" s="16" t="s">
        <v>825</v>
      </c>
      <c r="D159" s="16">
        <v>0.0</v>
      </c>
      <c r="E159" s="16" t="str">
        <f>"$209.17"</f>
        <v>$209.17</v>
      </c>
      <c r="F159" s="16"/>
      <c r="G159" s="16"/>
      <c r="H159" s="16" t="s">
        <v>826</v>
      </c>
      <c r="I159" s="16" t="s">
        <v>219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 t="s">
        <v>827</v>
      </c>
      <c r="B160" s="16" t="s">
        <v>828</v>
      </c>
      <c r="C160" s="16" t="s">
        <v>825</v>
      </c>
      <c r="D160" s="16">
        <v>0.0</v>
      </c>
      <c r="E160" s="16" t="str">
        <f>"$142.73"</f>
        <v>$142.73</v>
      </c>
      <c r="F160" s="16"/>
      <c r="G160" s="16"/>
      <c r="H160" s="16" t="s">
        <v>829</v>
      </c>
      <c r="I160" s="16" t="s">
        <v>219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 t="s">
        <v>830</v>
      </c>
      <c r="B161" s="16" t="s">
        <v>831</v>
      </c>
      <c r="C161" s="16" t="s">
        <v>832</v>
      </c>
      <c r="D161" s="16">
        <v>0.0</v>
      </c>
      <c r="E161" s="16" t="str">
        <f>"$198.34"</f>
        <v>$198.34</v>
      </c>
      <c r="F161" s="16" t="s">
        <v>217</v>
      </c>
      <c r="G161" s="16"/>
      <c r="H161" s="16" t="s">
        <v>833</v>
      </c>
      <c r="I161" s="16" t="s">
        <v>219</v>
      </c>
      <c r="J161" s="16" t="s">
        <v>324</v>
      </c>
      <c r="K161" s="16" t="s">
        <v>244</v>
      </c>
      <c r="L161" s="16" t="s">
        <v>255</v>
      </c>
      <c r="M161" s="16" t="s">
        <v>264</v>
      </c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 t="s">
        <v>834</v>
      </c>
      <c r="B162" s="16" t="s">
        <v>835</v>
      </c>
      <c r="C162" s="16" t="s">
        <v>302</v>
      </c>
      <c r="D162" s="16">
        <v>0.0</v>
      </c>
      <c r="E162" s="16" t="str">
        <f>"$150.37"</f>
        <v>$150.37</v>
      </c>
      <c r="F162" s="16" t="s">
        <v>217</v>
      </c>
      <c r="G162" s="16"/>
      <c r="H162" s="16" t="s">
        <v>836</v>
      </c>
      <c r="I162" s="16" t="s">
        <v>219</v>
      </c>
      <c r="J162" s="16" t="s">
        <v>263</v>
      </c>
      <c r="K162" s="16" t="s">
        <v>244</v>
      </c>
      <c r="L162" s="16" t="s">
        <v>255</v>
      </c>
      <c r="M162" s="16" t="s">
        <v>264</v>
      </c>
      <c r="N162" s="16" t="s">
        <v>304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 t="s">
        <v>837</v>
      </c>
      <c r="B163" s="16" t="s">
        <v>838</v>
      </c>
      <c r="C163" s="16" t="s">
        <v>302</v>
      </c>
      <c r="D163" s="16">
        <v>0.0</v>
      </c>
      <c r="E163" s="16" t="str">
        <f>"$158.52"</f>
        <v>$158.52</v>
      </c>
      <c r="F163" s="16" t="s">
        <v>217</v>
      </c>
      <c r="G163" s="16"/>
      <c r="H163" s="16" t="s">
        <v>839</v>
      </c>
      <c r="I163" s="16" t="s">
        <v>219</v>
      </c>
      <c r="J163" s="16" t="s">
        <v>263</v>
      </c>
      <c r="K163" s="16" t="s">
        <v>244</v>
      </c>
      <c r="L163" s="16" t="s">
        <v>255</v>
      </c>
      <c r="M163" s="16" t="s">
        <v>264</v>
      </c>
      <c r="N163" s="16" t="s">
        <v>304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 t="s">
        <v>840</v>
      </c>
      <c r="B164" s="16" t="s">
        <v>841</v>
      </c>
      <c r="C164" s="16" t="s">
        <v>302</v>
      </c>
      <c r="D164" s="16">
        <v>0.0</v>
      </c>
      <c r="E164" s="16" t="str">
        <f>"$150.37"</f>
        <v>$150.37</v>
      </c>
      <c r="F164" s="16" t="s">
        <v>217</v>
      </c>
      <c r="G164" s="16"/>
      <c r="H164" s="16" t="s">
        <v>842</v>
      </c>
      <c r="I164" s="16" t="s">
        <v>219</v>
      </c>
      <c r="J164" s="16" t="s">
        <v>263</v>
      </c>
      <c r="K164" s="16" t="s">
        <v>244</v>
      </c>
      <c r="L164" s="16" t="s">
        <v>255</v>
      </c>
      <c r="M164" s="16" t="s">
        <v>264</v>
      </c>
      <c r="N164" s="16" t="s">
        <v>304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 t="s">
        <v>843</v>
      </c>
      <c r="B165" s="16" t="s">
        <v>844</v>
      </c>
      <c r="C165" s="16"/>
      <c r="D165" s="16">
        <v>0.0</v>
      </c>
      <c r="E165" s="16" t="str">
        <f>"$104.89"</f>
        <v>$104.89</v>
      </c>
      <c r="F165" s="16"/>
      <c r="G165" s="16" t="s">
        <v>558</v>
      </c>
      <c r="H165" s="16" t="s">
        <v>845</v>
      </c>
      <c r="I165" s="16" t="s">
        <v>219</v>
      </c>
      <c r="J165" s="16" t="s">
        <v>309</v>
      </c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 t="s">
        <v>846</v>
      </c>
      <c r="B166" s="16" t="s">
        <v>847</v>
      </c>
      <c r="C166" s="16"/>
      <c r="D166" s="16">
        <v>0.0</v>
      </c>
      <c r="E166" s="16" t="str">
        <f t="shared" ref="E166:E168" si="8">"$478.36"</f>
        <v>$478.36</v>
      </c>
      <c r="F166" s="16"/>
      <c r="G166" s="16"/>
      <c r="H166" s="16" t="s">
        <v>848</v>
      </c>
      <c r="I166" s="16" t="s">
        <v>219</v>
      </c>
      <c r="J166" s="16" t="s">
        <v>333</v>
      </c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 t="s">
        <v>849</v>
      </c>
      <c r="B167" s="16" t="s">
        <v>850</v>
      </c>
      <c r="C167" s="16"/>
      <c r="D167" s="16">
        <v>0.0</v>
      </c>
      <c r="E167" s="16" t="str">
        <f t="shared" si="8"/>
        <v>$478.36</v>
      </c>
      <c r="F167" s="16"/>
      <c r="G167" s="16" t="s">
        <v>558</v>
      </c>
      <c r="H167" s="16" t="s">
        <v>851</v>
      </c>
      <c r="I167" s="16" t="s">
        <v>219</v>
      </c>
      <c r="J167" s="16" t="s">
        <v>220</v>
      </c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 t="s">
        <v>852</v>
      </c>
      <c r="B168" s="16" t="s">
        <v>853</v>
      </c>
      <c r="C168" s="16"/>
      <c r="D168" s="16">
        <v>0.0</v>
      </c>
      <c r="E168" s="16" t="str">
        <f t="shared" si="8"/>
        <v>$478.36</v>
      </c>
      <c r="F168" s="16"/>
      <c r="G168" s="16"/>
      <c r="H168" s="16" t="s">
        <v>854</v>
      </c>
      <c r="I168" s="16" t="s">
        <v>219</v>
      </c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 t="s">
        <v>855</v>
      </c>
      <c r="B169" s="16" t="s">
        <v>856</v>
      </c>
      <c r="C169" s="16"/>
      <c r="D169" s="16">
        <v>0.0</v>
      </c>
      <c r="E169" s="16" t="str">
        <f>"$450.97"</f>
        <v>$450.97</v>
      </c>
      <c r="F169" s="16"/>
      <c r="G169" s="16"/>
      <c r="H169" s="16" t="s">
        <v>857</v>
      </c>
      <c r="I169" s="16" t="s">
        <v>219</v>
      </c>
      <c r="J169" s="16" t="s">
        <v>333</v>
      </c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 t="s">
        <v>858</v>
      </c>
      <c r="B170" s="16" t="s">
        <v>859</v>
      </c>
      <c r="C170" s="16"/>
      <c r="D170" s="16">
        <v>0.0</v>
      </c>
      <c r="E170" s="16" t="str">
        <f>"$249.20"</f>
        <v>$249.20</v>
      </c>
      <c r="F170" s="16"/>
      <c r="G170" s="16" t="s">
        <v>558</v>
      </c>
      <c r="H170" s="16" t="s">
        <v>860</v>
      </c>
      <c r="I170" s="16" t="s">
        <v>219</v>
      </c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 t="s">
        <v>861</v>
      </c>
      <c r="B171" s="16" t="s">
        <v>862</v>
      </c>
      <c r="C171" s="16" t="s">
        <v>863</v>
      </c>
      <c r="D171" s="16">
        <v>0.0</v>
      </c>
      <c r="E171" s="16" t="str">
        <f>"$143.39"</f>
        <v>$143.39</v>
      </c>
      <c r="F171" s="16"/>
      <c r="G171" s="16"/>
      <c r="H171" s="16" t="s">
        <v>864</v>
      </c>
      <c r="I171" s="16" t="s">
        <v>219</v>
      </c>
      <c r="J171" s="16" t="s">
        <v>349</v>
      </c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 t="s">
        <v>865</v>
      </c>
      <c r="B172" s="16" t="s">
        <v>866</v>
      </c>
      <c r="C172" s="16" t="s">
        <v>863</v>
      </c>
      <c r="D172" s="16">
        <v>0.0</v>
      </c>
      <c r="E172" s="16" t="str">
        <f>"$94.91"</f>
        <v>$94.91</v>
      </c>
      <c r="F172" s="16"/>
      <c r="G172" s="16"/>
      <c r="H172" s="16" t="s">
        <v>867</v>
      </c>
      <c r="I172" s="16" t="s">
        <v>219</v>
      </c>
      <c r="J172" s="16" t="s">
        <v>349</v>
      </c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 t="s">
        <v>868</v>
      </c>
      <c r="B173" s="16" t="s">
        <v>869</v>
      </c>
      <c r="C173" s="16" t="s">
        <v>870</v>
      </c>
      <c r="D173" s="16">
        <v>0.0</v>
      </c>
      <c r="E173" s="16" t="str">
        <f>"$142.73"</f>
        <v>$142.73</v>
      </c>
      <c r="F173" s="16"/>
      <c r="G173" s="16" t="s">
        <v>558</v>
      </c>
      <c r="H173" s="16" t="s">
        <v>871</v>
      </c>
      <c r="I173" s="16" t="s">
        <v>219</v>
      </c>
      <c r="J173" s="16"/>
      <c r="K173" s="16" t="s">
        <v>244</v>
      </c>
      <c r="L173" s="16" t="s">
        <v>222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 t="s">
        <v>872</v>
      </c>
      <c r="B174" s="16" t="s">
        <v>873</v>
      </c>
      <c r="C174" s="16" t="s">
        <v>557</v>
      </c>
      <c r="D174" s="16">
        <v>0.0</v>
      </c>
      <c r="E174" s="16" t="str">
        <f>"$122.03"</f>
        <v>$122.03</v>
      </c>
      <c r="F174" s="16"/>
      <c r="G174" s="16" t="s">
        <v>558</v>
      </c>
      <c r="H174" s="16" t="s">
        <v>874</v>
      </c>
      <c r="I174" s="16" t="s">
        <v>219</v>
      </c>
      <c r="J174" s="16" t="s">
        <v>220</v>
      </c>
      <c r="K174" s="16" t="s">
        <v>244</v>
      </c>
      <c r="L174" s="16" t="s">
        <v>222</v>
      </c>
      <c r="M174" s="16" t="s">
        <v>294</v>
      </c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 t="s">
        <v>875</v>
      </c>
      <c r="B175" s="16" t="s">
        <v>876</v>
      </c>
      <c r="C175" s="16" t="s">
        <v>870</v>
      </c>
      <c r="D175" s="16">
        <v>0.0</v>
      </c>
      <c r="E175" s="16" t="str">
        <f>"$209.17"</f>
        <v>$209.17</v>
      </c>
      <c r="F175" s="16"/>
      <c r="G175" s="16" t="s">
        <v>558</v>
      </c>
      <c r="H175" s="16" t="s">
        <v>877</v>
      </c>
      <c r="I175" s="16" t="s">
        <v>219</v>
      </c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 t="s">
        <v>878</v>
      </c>
      <c r="B176" s="16" t="s">
        <v>879</v>
      </c>
      <c r="C176" s="16" t="s">
        <v>568</v>
      </c>
      <c r="D176" s="16">
        <v>0.0</v>
      </c>
      <c r="E176" s="16" t="str">
        <f t="shared" ref="E176:E177" si="9">"$142.73"</f>
        <v>$142.73</v>
      </c>
      <c r="F176" s="16"/>
      <c r="G176" s="16"/>
      <c r="H176" s="16" t="s">
        <v>880</v>
      </c>
      <c r="I176" s="16" t="s">
        <v>219</v>
      </c>
      <c r="J176" s="16" t="s">
        <v>333</v>
      </c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 t="s">
        <v>881</v>
      </c>
      <c r="B177" s="16" t="s">
        <v>882</v>
      </c>
      <c r="C177" s="16" t="s">
        <v>883</v>
      </c>
      <c r="D177" s="16">
        <v>0.0</v>
      </c>
      <c r="E177" s="16" t="str">
        <f t="shared" si="9"/>
        <v>$142.73</v>
      </c>
      <c r="F177" s="16"/>
      <c r="G177" s="16" t="s">
        <v>558</v>
      </c>
      <c r="H177" s="16" t="s">
        <v>884</v>
      </c>
      <c r="I177" s="16" t="s">
        <v>219</v>
      </c>
      <c r="J177" s="16"/>
      <c r="K177" s="16" t="s">
        <v>244</v>
      </c>
      <c r="L177" s="16" t="s">
        <v>222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 t="s">
        <v>885</v>
      </c>
      <c r="B178" s="16" t="s">
        <v>886</v>
      </c>
      <c r="C178" s="16" t="s">
        <v>887</v>
      </c>
      <c r="D178" s="16">
        <v>0.0</v>
      </c>
      <c r="E178" s="16" t="str">
        <f>"$94.91"</f>
        <v>$94.91</v>
      </c>
      <c r="F178" s="16"/>
      <c r="G178" s="16"/>
      <c r="H178" s="16" t="s">
        <v>888</v>
      </c>
      <c r="I178" s="16" t="s">
        <v>219</v>
      </c>
      <c r="J178" s="16" t="s">
        <v>349</v>
      </c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 t="s">
        <v>889</v>
      </c>
      <c r="B179" s="16" t="s">
        <v>890</v>
      </c>
      <c r="C179" s="16" t="s">
        <v>883</v>
      </c>
      <c r="D179" s="16">
        <v>0.0</v>
      </c>
      <c r="E179" s="16" t="str">
        <f>"$209.17"</f>
        <v>$209.17</v>
      </c>
      <c r="F179" s="16"/>
      <c r="G179" s="16" t="s">
        <v>558</v>
      </c>
      <c r="H179" s="16" t="s">
        <v>891</v>
      </c>
      <c r="I179" s="16" t="s">
        <v>219</v>
      </c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 t="s">
        <v>892</v>
      </c>
      <c r="B180" s="16" t="s">
        <v>893</v>
      </c>
      <c r="C180" s="16" t="s">
        <v>887</v>
      </c>
      <c r="D180" s="16">
        <v>0.0</v>
      </c>
      <c r="E180" s="16" t="str">
        <f>"$143.39"</f>
        <v>$143.39</v>
      </c>
      <c r="F180" s="16"/>
      <c r="G180" s="16"/>
      <c r="H180" s="16" t="s">
        <v>894</v>
      </c>
      <c r="I180" s="16" t="s">
        <v>219</v>
      </c>
      <c r="J180" s="16" t="s">
        <v>349</v>
      </c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 t="s">
        <v>895</v>
      </c>
      <c r="B181" s="16" t="s">
        <v>896</v>
      </c>
      <c r="C181" s="16"/>
      <c r="D181" s="16">
        <v>0.0</v>
      </c>
      <c r="E181" s="16" t="str">
        <f>"$84.00"</f>
        <v>$84.00</v>
      </c>
      <c r="F181" s="16"/>
      <c r="G181" s="16" t="s">
        <v>558</v>
      </c>
      <c r="H181" s="16" t="s">
        <v>897</v>
      </c>
      <c r="I181" s="16" t="s">
        <v>219</v>
      </c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 t="s">
        <v>898</v>
      </c>
      <c r="B182" s="16" t="s">
        <v>899</v>
      </c>
      <c r="C182" s="16" t="s">
        <v>900</v>
      </c>
      <c r="D182" s="16">
        <v>0.0</v>
      </c>
      <c r="E182" s="16" t="str">
        <f>"$229.04"</f>
        <v>$229.04</v>
      </c>
      <c r="F182" s="16"/>
      <c r="G182" s="16"/>
      <c r="H182" s="16" t="s">
        <v>901</v>
      </c>
      <c r="I182" s="16" t="s">
        <v>219</v>
      </c>
      <c r="J182" s="16" t="s">
        <v>349</v>
      </c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 t="s">
        <v>902</v>
      </c>
      <c r="B183" s="16" t="s">
        <v>903</v>
      </c>
      <c r="C183" s="16" t="s">
        <v>904</v>
      </c>
      <c r="D183" s="16">
        <v>0.0</v>
      </c>
      <c r="E183" s="16" t="str">
        <f>"$250.45"</f>
        <v>$250.45</v>
      </c>
      <c r="F183" s="16"/>
      <c r="G183" s="16"/>
      <c r="H183" s="16" t="s">
        <v>905</v>
      </c>
      <c r="I183" s="16" t="s">
        <v>219</v>
      </c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 t="s">
        <v>906</v>
      </c>
      <c r="B184" s="16" t="s">
        <v>907</v>
      </c>
      <c r="C184" s="16" t="s">
        <v>908</v>
      </c>
      <c r="D184" s="16">
        <v>0.0</v>
      </c>
      <c r="E184" s="16" t="str">
        <f>"$84.00"</f>
        <v>$84.00</v>
      </c>
      <c r="F184" s="16"/>
      <c r="G184" s="16" t="s">
        <v>558</v>
      </c>
      <c r="H184" s="16" t="s">
        <v>909</v>
      </c>
      <c r="I184" s="16" t="s">
        <v>219</v>
      </c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 t="s">
        <v>910</v>
      </c>
      <c r="B185" s="16" t="s">
        <v>911</v>
      </c>
      <c r="C185" s="16" t="s">
        <v>912</v>
      </c>
      <c r="D185" s="16">
        <v>0.0</v>
      </c>
      <c r="E185" s="16" t="str">
        <f>"$94.91"</f>
        <v>$94.91</v>
      </c>
      <c r="F185" s="16"/>
      <c r="G185" s="16"/>
      <c r="H185" s="16" t="s">
        <v>913</v>
      </c>
      <c r="I185" s="16" t="s">
        <v>219</v>
      </c>
      <c r="J185" s="16" t="s">
        <v>413</v>
      </c>
      <c r="K185" s="16" t="s">
        <v>244</v>
      </c>
      <c r="L185" s="16" t="s">
        <v>222</v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 t="s">
        <v>914</v>
      </c>
      <c r="B186" s="16" t="s">
        <v>915</v>
      </c>
      <c r="C186" s="16" t="s">
        <v>912</v>
      </c>
      <c r="D186" s="16">
        <v>0.0</v>
      </c>
      <c r="E186" s="16" t="str">
        <f>"$143.39"</f>
        <v>$143.39</v>
      </c>
      <c r="F186" s="16"/>
      <c r="G186" s="16"/>
      <c r="H186" s="16" t="s">
        <v>916</v>
      </c>
      <c r="I186" s="16" t="s">
        <v>219</v>
      </c>
      <c r="J186" s="16" t="s">
        <v>413</v>
      </c>
      <c r="K186" s="16" t="s">
        <v>244</v>
      </c>
      <c r="L186" s="16" t="s">
        <v>222</v>
      </c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 t="s">
        <v>917</v>
      </c>
      <c r="B187" s="16" t="s">
        <v>918</v>
      </c>
      <c r="C187" s="16" t="s">
        <v>787</v>
      </c>
      <c r="D187" s="16">
        <v>0.0</v>
      </c>
      <c r="E187" s="16" t="str">
        <f>"$164.34"</f>
        <v>$164.34</v>
      </c>
      <c r="F187" s="16"/>
      <c r="G187" s="16"/>
      <c r="H187" s="16" t="s">
        <v>919</v>
      </c>
      <c r="I187" s="16" t="s">
        <v>219</v>
      </c>
      <c r="J187" s="16" t="s">
        <v>413</v>
      </c>
      <c r="K187" s="16" t="s">
        <v>244</v>
      </c>
      <c r="L187" s="16" t="s">
        <v>222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 t="s">
        <v>920</v>
      </c>
      <c r="B188" s="16" t="s">
        <v>921</v>
      </c>
      <c r="C188" s="16" t="s">
        <v>755</v>
      </c>
      <c r="D188" s="16">
        <v>0.0</v>
      </c>
      <c r="E188" s="16" t="str">
        <f>"$115.62"</f>
        <v>$115.62</v>
      </c>
      <c r="F188" s="16"/>
      <c r="G188" s="16"/>
      <c r="H188" s="16" t="s">
        <v>922</v>
      </c>
      <c r="I188" s="16" t="s">
        <v>219</v>
      </c>
      <c r="J188" s="16" t="s">
        <v>243</v>
      </c>
      <c r="K188" s="16" t="s">
        <v>244</v>
      </c>
      <c r="L188" s="16" t="s">
        <v>222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 t="s">
        <v>923</v>
      </c>
      <c r="B189" s="16" t="s">
        <v>924</v>
      </c>
      <c r="C189" s="16" t="s">
        <v>925</v>
      </c>
      <c r="D189" s="16">
        <v>0.0</v>
      </c>
      <c r="E189" s="16" t="str">
        <f>"$71.88"</f>
        <v>$71.88</v>
      </c>
      <c r="F189" s="16" t="s">
        <v>217</v>
      </c>
      <c r="G189" s="16"/>
      <c r="H189" s="16" t="s">
        <v>926</v>
      </c>
      <c r="I189" s="16" t="s">
        <v>219</v>
      </c>
      <c r="J189" s="16" t="s">
        <v>249</v>
      </c>
      <c r="K189" s="16" t="s">
        <v>221</v>
      </c>
      <c r="L189" s="16" t="s">
        <v>229</v>
      </c>
      <c r="M189" s="16" t="s">
        <v>223</v>
      </c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 t="s">
        <v>927</v>
      </c>
      <c r="B190" s="16" t="s">
        <v>928</v>
      </c>
      <c r="C190" s="16" t="s">
        <v>929</v>
      </c>
      <c r="D190" s="16">
        <v>0.0</v>
      </c>
      <c r="E190" s="16" t="str">
        <f>"$229.04"</f>
        <v>$229.04</v>
      </c>
      <c r="F190" s="16"/>
      <c r="G190" s="16"/>
      <c r="H190" s="16" t="s">
        <v>930</v>
      </c>
      <c r="I190" s="16" t="s">
        <v>219</v>
      </c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 t="s">
        <v>931</v>
      </c>
      <c r="B191" s="16" t="s">
        <v>932</v>
      </c>
      <c r="C191" s="16" t="s">
        <v>933</v>
      </c>
      <c r="D191" s="16">
        <v>0.0</v>
      </c>
      <c r="E191" s="16" t="str">
        <f>"$356.87"</f>
        <v>$356.87</v>
      </c>
      <c r="F191" s="16"/>
      <c r="G191" s="16"/>
      <c r="H191" s="16" t="s">
        <v>934</v>
      </c>
      <c r="I191" s="16" t="s">
        <v>219</v>
      </c>
      <c r="J191" s="16" t="s">
        <v>309</v>
      </c>
      <c r="K191" s="16" t="s">
        <v>244</v>
      </c>
      <c r="L191" s="16" t="s">
        <v>222</v>
      </c>
      <c r="M191" s="16" t="s">
        <v>294</v>
      </c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 t="s">
        <v>935</v>
      </c>
      <c r="B192" s="16" t="s">
        <v>936</v>
      </c>
      <c r="C192" s="16" t="s">
        <v>937</v>
      </c>
      <c r="D192" s="16"/>
      <c r="E192" s="16" t="str">
        <f>"$250.45"</f>
        <v>$250.45</v>
      </c>
      <c r="F192" s="16"/>
      <c r="G192" s="16"/>
      <c r="H192" s="16" t="s">
        <v>938</v>
      </c>
      <c r="I192" s="16" t="s">
        <v>219</v>
      </c>
      <c r="J192" s="16" t="s">
        <v>243</v>
      </c>
      <c r="K192" s="16" t="s">
        <v>244</v>
      </c>
      <c r="L192" s="16" t="s">
        <v>222</v>
      </c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 t="s">
        <v>939</v>
      </c>
      <c r="B193" s="16" t="s">
        <v>940</v>
      </c>
      <c r="C193" s="16" t="s">
        <v>821</v>
      </c>
      <c r="D193" s="16"/>
      <c r="E193" s="16" t="str">
        <f>"$164.34"</f>
        <v>$164.34</v>
      </c>
      <c r="F193" s="16"/>
      <c r="G193" s="16"/>
      <c r="H193" s="16" t="s">
        <v>941</v>
      </c>
      <c r="I193" s="16" t="s">
        <v>219</v>
      </c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 t="s">
        <v>942</v>
      </c>
      <c r="B194" s="16" t="s">
        <v>943</v>
      </c>
      <c r="C194" s="16" t="s">
        <v>944</v>
      </c>
      <c r="D194" s="16"/>
      <c r="E194" s="16" t="str">
        <f>"$229.04"</f>
        <v>$229.04</v>
      </c>
      <c r="F194" s="16"/>
      <c r="G194" s="16"/>
      <c r="H194" s="16" t="s">
        <v>945</v>
      </c>
      <c r="I194" s="16" t="s">
        <v>219</v>
      </c>
      <c r="J194" s="16" t="s">
        <v>349</v>
      </c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25" right="0.25" top="0.75"/>
  <pageSetup scale="22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7"/>
    <col customWidth="1" min="2" max="2" width="14.8"/>
    <col customWidth="1" min="3" max="3" width="25.9"/>
    <col customWidth="1" min="4" max="4" width="18.4"/>
    <col customWidth="1" min="5" max="5" width="33.3"/>
    <col customWidth="1" min="6" max="6" width="5.7"/>
    <col customWidth="1" min="7" max="7" width="8.2"/>
    <col customWidth="1" min="8" max="8" width="5.5"/>
    <col customWidth="1" min="9" max="9" width="7.2"/>
    <col customWidth="1" min="10" max="10" width="8.4"/>
    <col customWidth="1" min="11" max="11" width="6.1"/>
    <col customWidth="1" min="12" max="12" width="13.0"/>
    <col customWidth="1" min="13" max="13" width="38.5"/>
    <col customWidth="1" min="14" max="14" width="8.8"/>
    <col customWidth="1" min="15" max="15" width="7.0"/>
    <col customWidth="1" min="16" max="16" width="20.4"/>
    <col customWidth="1" min="17" max="17" width="14.2"/>
    <col customWidth="1" min="18" max="18" width="14.1"/>
    <col customWidth="1" min="19" max="19" width="17.7"/>
    <col customWidth="1" min="20" max="26" width="9.5"/>
  </cols>
  <sheetData>
    <row r="1" ht="15.75" customHeight="1">
      <c r="A1" s="132" t="s">
        <v>946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5.75" customHeight="1">
      <c r="A2" s="90" t="s">
        <v>200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5.75" customHeigh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5.75" customHeight="1">
      <c r="A4" s="91"/>
      <c r="B4" s="95" t="s">
        <v>203</v>
      </c>
      <c r="C4" s="95" t="s">
        <v>947</v>
      </c>
      <c r="D4" s="95" t="s">
        <v>948</v>
      </c>
      <c r="E4" s="95" t="s">
        <v>949</v>
      </c>
      <c r="F4" s="95" t="s">
        <v>950</v>
      </c>
      <c r="G4" s="95" t="s">
        <v>951</v>
      </c>
      <c r="H4" s="95" t="s">
        <v>952</v>
      </c>
      <c r="I4" s="95" t="s">
        <v>953</v>
      </c>
      <c r="J4" s="95" t="s">
        <v>954</v>
      </c>
      <c r="K4" s="95" t="s">
        <v>214</v>
      </c>
      <c r="L4" s="95" t="s">
        <v>955</v>
      </c>
      <c r="M4" s="95" t="s">
        <v>209</v>
      </c>
      <c r="N4" s="95" t="s">
        <v>956</v>
      </c>
      <c r="O4" s="95" t="s">
        <v>957</v>
      </c>
      <c r="P4" s="95" t="s">
        <v>958</v>
      </c>
      <c r="Q4" s="95" t="s">
        <v>959</v>
      </c>
      <c r="R4" s="95" t="s">
        <v>960</v>
      </c>
      <c r="S4" s="95" t="s">
        <v>961</v>
      </c>
      <c r="T4" s="91"/>
      <c r="U4" s="91"/>
      <c r="V4" s="91"/>
      <c r="W4" s="91"/>
      <c r="X4" s="91"/>
      <c r="Y4" s="91"/>
      <c r="Z4" s="91"/>
    </row>
    <row r="5" ht="15.75" customHeight="1">
      <c r="A5" s="91"/>
      <c r="B5" s="99" t="s">
        <v>962</v>
      </c>
      <c r="C5" s="99" t="s">
        <v>963</v>
      </c>
      <c r="D5" s="99" t="s">
        <v>339</v>
      </c>
      <c r="E5" s="99" t="s">
        <v>964</v>
      </c>
      <c r="F5" s="135">
        <v>42.0</v>
      </c>
      <c r="G5" s="99">
        <v>34.69</v>
      </c>
      <c r="H5" s="99">
        <v>0.0</v>
      </c>
      <c r="I5" s="99">
        <v>1.0</v>
      </c>
      <c r="J5" s="99" t="s">
        <v>965</v>
      </c>
      <c r="K5" s="99" t="s">
        <v>966</v>
      </c>
      <c r="L5" s="99" t="s">
        <v>967</v>
      </c>
      <c r="M5" s="99" t="s">
        <v>274</v>
      </c>
      <c r="N5" s="99" t="s">
        <v>61</v>
      </c>
      <c r="O5" s="99" t="s">
        <v>61</v>
      </c>
      <c r="P5" s="99" t="s">
        <v>968</v>
      </c>
      <c r="Q5" s="99" t="s">
        <v>61</v>
      </c>
      <c r="R5" s="99" t="s">
        <v>61</v>
      </c>
      <c r="S5" s="99" t="s">
        <v>969</v>
      </c>
      <c r="T5" s="91"/>
      <c r="U5" s="91"/>
      <c r="V5" s="91"/>
      <c r="W5" s="91"/>
      <c r="X5" s="91"/>
      <c r="Y5" s="91"/>
      <c r="Z5" s="91"/>
    </row>
    <row r="6" ht="15.75" customHeight="1">
      <c r="A6" s="91"/>
      <c r="B6" s="99" t="s">
        <v>970</v>
      </c>
      <c r="C6" s="99" t="s">
        <v>971</v>
      </c>
      <c r="D6" s="99" t="s">
        <v>972</v>
      </c>
      <c r="E6" s="99" t="s">
        <v>973</v>
      </c>
      <c r="F6" s="135">
        <v>42.0</v>
      </c>
      <c r="G6" s="99">
        <v>50.17</v>
      </c>
      <c r="H6" s="99">
        <v>0.0</v>
      </c>
      <c r="I6" s="99">
        <v>1.0</v>
      </c>
      <c r="J6" s="99" t="s">
        <v>965</v>
      </c>
      <c r="K6" s="99">
        <v>4.0</v>
      </c>
      <c r="L6" s="99" t="s">
        <v>967</v>
      </c>
      <c r="M6" s="99" t="s">
        <v>974</v>
      </c>
      <c r="N6" s="99" t="s">
        <v>61</v>
      </c>
      <c r="O6" s="99" t="s">
        <v>975</v>
      </c>
      <c r="P6" s="99" t="s">
        <v>976</v>
      </c>
      <c r="Q6" s="99" t="s">
        <v>61</v>
      </c>
      <c r="R6" s="99" t="s">
        <v>61</v>
      </c>
      <c r="S6" s="99" t="s">
        <v>61</v>
      </c>
      <c r="T6" s="91"/>
      <c r="U6" s="91"/>
      <c r="V6" s="91"/>
      <c r="W6" s="91"/>
      <c r="X6" s="91"/>
      <c r="Y6" s="91"/>
      <c r="Z6" s="91"/>
    </row>
    <row r="7" ht="15.75" customHeight="1">
      <c r="A7" s="91"/>
      <c r="B7" s="99" t="s">
        <v>977</v>
      </c>
      <c r="C7" s="99" t="s">
        <v>978</v>
      </c>
      <c r="D7" s="99" t="s">
        <v>246</v>
      </c>
      <c r="E7" s="99" t="s">
        <v>979</v>
      </c>
      <c r="F7" s="135">
        <v>40.0</v>
      </c>
      <c r="G7" s="99">
        <v>49.38</v>
      </c>
      <c r="H7" s="99">
        <v>0.0</v>
      </c>
      <c r="I7" s="99">
        <v>1.0</v>
      </c>
      <c r="J7" s="99" t="s">
        <v>965</v>
      </c>
      <c r="K7" s="99">
        <v>4.0</v>
      </c>
      <c r="L7" s="99" t="s">
        <v>967</v>
      </c>
      <c r="M7" s="99" t="s">
        <v>249</v>
      </c>
      <c r="N7" s="99" t="s">
        <v>61</v>
      </c>
      <c r="O7" s="99" t="s">
        <v>975</v>
      </c>
      <c r="P7" s="99" t="s">
        <v>976</v>
      </c>
      <c r="Q7" s="99" t="s">
        <v>61</v>
      </c>
      <c r="R7" s="99" t="s">
        <v>980</v>
      </c>
      <c r="S7" s="99" t="s">
        <v>981</v>
      </c>
      <c r="T7" s="91"/>
      <c r="U7" s="91"/>
      <c r="V7" s="91"/>
      <c r="W7" s="91"/>
      <c r="X7" s="91"/>
      <c r="Y7" s="91"/>
      <c r="Z7" s="91"/>
    </row>
    <row r="8" ht="15.75" customHeight="1">
      <c r="A8" s="91"/>
      <c r="B8" s="99" t="s">
        <v>982</v>
      </c>
      <c r="C8" s="99" t="s">
        <v>983</v>
      </c>
      <c r="D8" s="99" t="s">
        <v>225</v>
      </c>
      <c r="E8" s="99" t="s">
        <v>973</v>
      </c>
      <c r="F8" s="135">
        <v>40.0</v>
      </c>
      <c r="G8" s="99">
        <v>55.37</v>
      </c>
      <c r="H8" s="99">
        <v>0.0</v>
      </c>
      <c r="I8" s="99">
        <v>1.0</v>
      </c>
      <c r="J8" s="99" t="s">
        <v>965</v>
      </c>
      <c r="K8" s="99">
        <v>7.0</v>
      </c>
      <c r="L8" s="99" t="s">
        <v>967</v>
      </c>
      <c r="M8" s="99" t="s">
        <v>974</v>
      </c>
      <c r="N8" s="99" t="s">
        <v>61</v>
      </c>
      <c r="O8" s="99" t="s">
        <v>975</v>
      </c>
      <c r="P8" s="99" t="s">
        <v>976</v>
      </c>
      <c r="Q8" s="99" t="s">
        <v>61</v>
      </c>
      <c r="R8" s="99" t="s">
        <v>984</v>
      </c>
      <c r="S8" s="99" t="s">
        <v>981</v>
      </c>
      <c r="T8" s="91"/>
      <c r="U8" s="91"/>
      <c r="V8" s="91"/>
      <c r="W8" s="91"/>
      <c r="X8" s="91"/>
      <c r="Y8" s="91"/>
      <c r="Z8" s="91"/>
    </row>
    <row r="9" ht="15.75" customHeight="1">
      <c r="A9" s="91"/>
      <c r="B9" s="99" t="s">
        <v>985</v>
      </c>
      <c r="C9" s="99" t="s">
        <v>986</v>
      </c>
      <c r="D9" s="99" t="s">
        <v>609</v>
      </c>
      <c r="E9" s="99" t="s">
        <v>964</v>
      </c>
      <c r="F9" s="135">
        <v>38.0</v>
      </c>
      <c r="G9" s="99">
        <v>52.09</v>
      </c>
      <c r="H9" s="99">
        <v>0.0</v>
      </c>
      <c r="I9" s="99">
        <v>1.0</v>
      </c>
      <c r="J9" s="99" t="s">
        <v>965</v>
      </c>
      <c r="K9" s="99">
        <v>4.0</v>
      </c>
      <c r="L9" s="99" t="s">
        <v>967</v>
      </c>
      <c r="M9" s="99" t="s">
        <v>274</v>
      </c>
      <c r="N9" s="99" t="s">
        <v>61</v>
      </c>
      <c r="O9" s="99" t="s">
        <v>61</v>
      </c>
      <c r="P9" s="99" t="s">
        <v>976</v>
      </c>
      <c r="Q9" s="99" t="s">
        <v>61</v>
      </c>
      <c r="R9" s="99" t="s">
        <v>61</v>
      </c>
      <c r="S9" s="99" t="s">
        <v>61</v>
      </c>
      <c r="T9" s="91"/>
      <c r="U9" s="91"/>
      <c r="V9" s="91"/>
      <c r="W9" s="91"/>
      <c r="X9" s="91"/>
      <c r="Y9" s="91"/>
      <c r="Z9" s="91"/>
    </row>
    <row r="10" ht="15.75" customHeight="1">
      <c r="A10" s="91"/>
      <c r="B10" s="99" t="s">
        <v>987</v>
      </c>
      <c r="C10" s="99" t="s">
        <v>988</v>
      </c>
      <c r="D10" s="99" t="s">
        <v>393</v>
      </c>
      <c r="E10" s="99" t="s">
        <v>989</v>
      </c>
      <c r="F10" s="135">
        <v>36.0</v>
      </c>
      <c r="G10" s="99">
        <v>107.53</v>
      </c>
      <c r="H10" s="99">
        <v>0.0</v>
      </c>
      <c r="I10" s="99">
        <v>1.0</v>
      </c>
      <c r="J10" s="99" t="s">
        <v>965</v>
      </c>
      <c r="K10" s="99">
        <v>4.0</v>
      </c>
      <c r="L10" s="99" t="s">
        <v>967</v>
      </c>
      <c r="M10" s="99" t="s">
        <v>299</v>
      </c>
      <c r="N10" s="99" t="s">
        <v>61</v>
      </c>
      <c r="O10" s="99" t="s">
        <v>975</v>
      </c>
      <c r="P10" s="99" t="s">
        <v>976</v>
      </c>
      <c r="Q10" s="99" t="s">
        <v>61</v>
      </c>
      <c r="R10" s="99" t="s">
        <v>990</v>
      </c>
      <c r="S10" s="99" t="s">
        <v>981</v>
      </c>
      <c r="T10" s="91"/>
      <c r="U10" s="91"/>
      <c r="V10" s="91"/>
      <c r="W10" s="91"/>
      <c r="X10" s="91"/>
      <c r="Y10" s="91"/>
      <c r="Z10" s="91"/>
    </row>
    <row r="11" ht="15.75" customHeight="1">
      <c r="A11" s="91"/>
      <c r="B11" s="99" t="s">
        <v>991</v>
      </c>
      <c r="C11" s="99" t="s">
        <v>992</v>
      </c>
      <c r="D11" s="99" t="s">
        <v>125</v>
      </c>
      <c r="E11" s="99" t="s">
        <v>993</v>
      </c>
      <c r="F11" s="135">
        <v>30.0</v>
      </c>
      <c r="G11" s="99">
        <v>93.9</v>
      </c>
      <c r="H11" s="99">
        <v>0.0</v>
      </c>
      <c r="I11" s="99">
        <v>1.0</v>
      </c>
      <c r="J11" s="99" t="s">
        <v>965</v>
      </c>
      <c r="K11" s="99">
        <v>4.0</v>
      </c>
      <c r="L11" s="99" t="s">
        <v>967</v>
      </c>
      <c r="M11" s="99" t="s">
        <v>220</v>
      </c>
      <c r="N11" s="99" t="s">
        <v>61</v>
      </c>
      <c r="O11" s="99" t="s">
        <v>975</v>
      </c>
      <c r="P11" s="99" t="s">
        <v>994</v>
      </c>
      <c r="Q11" s="99" t="s">
        <v>61</v>
      </c>
      <c r="R11" s="99" t="s">
        <v>980</v>
      </c>
      <c r="S11" s="99" t="s">
        <v>981</v>
      </c>
      <c r="T11" s="91"/>
      <c r="U11" s="91"/>
      <c r="V11" s="91"/>
      <c r="W11" s="91"/>
      <c r="X11" s="91"/>
      <c r="Y11" s="91"/>
      <c r="Z11" s="91"/>
    </row>
    <row r="12" ht="15.75" customHeight="1">
      <c r="A12" s="91"/>
      <c r="B12" s="99" t="s">
        <v>995</v>
      </c>
      <c r="C12" s="99" t="s">
        <v>996</v>
      </c>
      <c r="D12" s="99" t="s">
        <v>449</v>
      </c>
      <c r="E12" s="99" t="s">
        <v>997</v>
      </c>
      <c r="F12" s="135">
        <v>28.0</v>
      </c>
      <c r="G12" s="99">
        <v>96.07</v>
      </c>
      <c r="H12" s="99">
        <v>0.0</v>
      </c>
      <c r="I12" s="99">
        <v>1.0</v>
      </c>
      <c r="J12" s="99" t="s">
        <v>965</v>
      </c>
      <c r="K12" s="99" t="s">
        <v>966</v>
      </c>
      <c r="L12" s="99" t="s">
        <v>967</v>
      </c>
      <c r="M12" s="99" t="s">
        <v>309</v>
      </c>
      <c r="N12" s="99" t="s">
        <v>61</v>
      </c>
      <c r="O12" s="99" t="s">
        <v>61</v>
      </c>
      <c r="P12" s="99" t="s">
        <v>998</v>
      </c>
      <c r="Q12" s="99" t="s">
        <v>61</v>
      </c>
      <c r="R12" s="99" t="s">
        <v>61</v>
      </c>
      <c r="S12" s="99" t="s">
        <v>969</v>
      </c>
      <c r="T12" s="91"/>
      <c r="U12" s="91"/>
      <c r="V12" s="91"/>
      <c r="W12" s="91"/>
      <c r="X12" s="91"/>
      <c r="Y12" s="91"/>
      <c r="Z12" s="91"/>
    </row>
    <row r="13" ht="15.75" customHeight="1">
      <c r="A13" s="91"/>
      <c r="B13" s="99" t="s">
        <v>999</v>
      </c>
      <c r="C13" s="99" t="s">
        <v>1000</v>
      </c>
      <c r="D13" s="99" t="s">
        <v>519</v>
      </c>
      <c r="E13" s="99" t="s">
        <v>1001</v>
      </c>
      <c r="F13" s="135">
        <v>27.0</v>
      </c>
      <c r="G13" s="99">
        <v>58.6</v>
      </c>
      <c r="H13" s="99">
        <v>0.0</v>
      </c>
      <c r="I13" s="99">
        <v>1.0</v>
      </c>
      <c r="J13" s="99" t="s">
        <v>965</v>
      </c>
      <c r="K13" s="99">
        <v>4.0</v>
      </c>
      <c r="L13" s="99" t="s">
        <v>967</v>
      </c>
      <c r="M13" s="99" t="s">
        <v>413</v>
      </c>
      <c r="N13" s="99" t="s">
        <v>61</v>
      </c>
      <c r="O13" s="99" t="s">
        <v>975</v>
      </c>
      <c r="P13" s="99" t="s">
        <v>976</v>
      </c>
      <c r="Q13" s="99" t="s">
        <v>61</v>
      </c>
      <c r="R13" s="99" t="s">
        <v>980</v>
      </c>
      <c r="S13" s="99" t="s">
        <v>981</v>
      </c>
      <c r="T13" s="91"/>
      <c r="U13" s="91"/>
      <c r="V13" s="91"/>
      <c r="W13" s="91"/>
      <c r="X13" s="91"/>
      <c r="Y13" s="91"/>
      <c r="Z13" s="91"/>
    </row>
    <row r="14" ht="15.75" customHeight="1">
      <c r="A14" s="91"/>
      <c r="B14" s="99" t="s">
        <v>1002</v>
      </c>
      <c r="C14" s="99" t="s">
        <v>1003</v>
      </c>
      <c r="D14" s="99" t="s">
        <v>1004</v>
      </c>
      <c r="E14" s="99" t="s">
        <v>973</v>
      </c>
      <c r="F14" s="135">
        <v>25.0</v>
      </c>
      <c r="G14" s="99">
        <v>72.72</v>
      </c>
      <c r="H14" s="99">
        <v>0.0</v>
      </c>
      <c r="I14" s="99">
        <v>1.0</v>
      </c>
      <c r="J14" s="99" t="s">
        <v>965</v>
      </c>
      <c r="K14" s="99">
        <v>4.0</v>
      </c>
      <c r="L14" s="99" t="s">
        <v>967</v>
      </c>
      <c r="M14" s="99" t="s">
        <v>974</v>
      </c>
      <c r="N14" s="99" t="s">
        <v>61</v>
      </c>
      <c r="O14" s="99" t="s">
        <v>975</v>
      </c>
      <c r="P14" s="99" t="s">
        <v>1005</v>
      </c>
      <c r="Q14" s="99" t="s">
        <v>61</v>
      </c>
      <c r="R14" s="99" t="s">
        <v>1006</v>
      </c>
      <c r="S14" s="99" t="s">
        <v>981</v>
      </c>
      <c r="T14" s="91"/>
      <c r="U14" s="91"/>
      <c r="V14" s="91"/>
      <c r="W14" s="91"/>
      <c r="X14" s="91"/>
      <c r="Y14" s="91"/>
      <c r="Z14" s="91"/>
    </row>
    <row r="15" ht="15.75" customHeight="1">
      <c r="A15" s="91"/>
      <c r="B15" s="99" t="s">
        <v>1007</v>
      </c>
      <c r="C15" s="99" t="s">
        <v>1008</v>
      </c>
      <c r="D15" s="99" t="s">
        <v>500</v>
      </c>
      <c r="E15" s="99" t="s">
        <v>1009</v>
      </c>
      <c r="F15" s="135">
        <v>22.0</v>
      </c>
      <c r="G15" s="99">
        <v>112.45</v>
      </c>
      <c r="H15" s="99">
        <v>0.0</v>
      </c>
      <c r="I15" s="99">
        <v>1.0</v>
      </c>
      <c r="J15" s="99" t="s">
        <v>965</v>
      </c>
      <c r="K15" s="99">
        <v>4.0</v>
      </c>
      <c r="L15" s="99" t="s">
        <v>967</v>
      </c>
      <c r="M15" s="99" t="s">
        <v>1010</v>
      </c>
      <c r="N15" s="99" t="s">
        <v>61</v>
      </c>
      <c r="O15" s="99" t="s">
        <v>61</v>
      </c>
      <c r="P15" s="99" t="s">
        <v>1011</v>
      </c>
      <c r="Q15" s="99" t="s">
        <v>61</v>
      </c>
      <c r="R15" s="99" t="s">
        <v>61</v>
      </c>
      <c r="S15" s="99" t="s">
        <v>61</v>
      </c>
      <c r="T15" s="91"/>
      <c r="U15" s="91"/>
      <c r="V15" s="91"/>
      <c r="W15" s="91"/>
      <c r="X15" s="91"/>
      <c r="Y15" s="91"/>
      <c r="Z15" s="91"/>
    </row>
    <row r="16" ht="15.75" customHeight="1">
      <c r="A16" s="91"/>
      <c r="B16" s="99" t="s">
        <v>1012</v>
      </c>
      <c r="C16" s="99" t="s">
        <v>1013</v>
      </c>
      <c r="D16" s="99" t="s">
        <v>355</v>
      </c>
      <c r="E16" s="99" t="s">
        <v>1014</v>
      </c>
      <c r="F16" s="135">
        <v>21.0</v>
      </c>
      <c r="G16" s="99">
        <v>71.8</v>
      </c>
      <c r="H16" s="99">
        <v>0.0</v>
      </c>
      <c r="I16" s="99">
        <v>1.0</v>
      </c>
      <c r="J16" s="99" t="s">
        <v>965</v>
      </c>
      <c r="K16" s="99" t="s">
        <v>966</v>
      </c>
      <c r="L16" s="99" t="s">
        <v>967</v>
      </c>
      <c r="M16" s="99" t="s">
        <v>249</v>
      </c>
      <c r="N16" s="99" t="s">
        <v>61</v>
      </c>
      <c r="O16" s="99" t="s">
        <v>61</v>
      </c>
      <c r="P16" s="99" t="s">
        <v>968</v>
      </c>
      <c r="Q16" s="99" t="s">
        <v>61</v>
      </c>
      <c r="R16" s="99" t="s">
        <v>61</v>
      </c>
      <c r="S16" s="99" t="s">
        <v>969</v>
      </c>
      <c r="T16" s="91"/>
      <c r="U16" s="91"/>
      <c r="V16" s="91"/>
      <c r="W16" s="91"/>
      <c r="X16" s="91"/>
      <c r="Y16" s="91"/>
      <c r="Z16" s="91"/>
    </row>
    <row r="17" ht="15.75" customHeight="1">
      <c r="A17" s="91"/>
      <c r="B17" s="99" t="s">
        <v>1015</v>
      </c>
      <c r="C17" s="99" t="s">
        <v>1016</v>
      </c>
      <c r="D17" s="99" t="s">
        <v>410</v>
      </c>
      <c r="E17" s="99" t="s">
        <v>1017</v>
      </c>
      <c r="F17" s="135">
        <v>21.0</v>
      </c>
      <c r="G17" s="99">
        <v>71.8</v>
      </c>
      <c r="H17" s="99">
        <v>0.0</v>
      </c>
      <c r="I17" s="99">
        <v>1.0</v>
      </c>
      <c r="J17" s="99" t="s">
        <v>965</v>
      </c>
      <c r="K17" s="99" t="s">
        <v>966</v>
      </c>
      <c r="L17" s="99" t="s">
        <v>967</v>
      </c>
      <c r="M17" s="99" t="s">
        <v>413</v>
      </c>
      <c r="N17" s="99" t="s">
        <v>61</v>
      </c>
      <c r="O17" s="99" t="s">
        <v>61</v>
      </c>
      <c r="P17" s="99" t="s">
        <v>968</v>
      </c>
      <c r="Q17" s="99" t="s">
        <v>61</v>
      </c>
      <c r="R17" s="99" t="s">
        <v>61</v>
      </c>
      <c r="S17" s="99" t="s">
        <v>969</v>
      </c>
      <c r="T17" s="91"/>
      <c r="U17" s="91"/>
      <c r="V17" s="91"/>
      <c r="W17" s="91"/>
      <c r="X17" s="91"/>
      <c r="Y17" s="91"/>
      <c r="Z17" s="91"/>
    </row>
    <row r="18" ht="15.75" customHeight="1">
      <c r="A18" s="91"/>
      <c r="B18" s="99" t="s">
        <v>995</v>
      </c>
      <c r="C18" s="99" t="s">
        <v>1018</v>
      </c>
      <c r="D18" s="99" t="s">
        <v>362</v>
      </c>
      <c r="E18" s="99" t="s">
        <v>997</v>
      </c>
      <c r="F18" s="135">
        <v>21.0</v>
      </c>
      <c r="G18" s="99">
        <v>164.07</v>
      </c>
      <c r="H18" s="99">
        <v>0.0</v>
      </c>
      <c r="I18" s="99">
        <v>1.0</v>
      </c>
      <c r="J18" s="99" t="s">
        <v>965</v>
      </c>
      <c r="K18" s="99" t="s">
        <v>1019</v>
      </c>
      <c r="L18" s="99" t="s">
        <v>967</v>
      </c>
      <c r="M18" s="99" t="s">
        <v>309</v>
      </c>
      <c r="N18" s="99" t="s">
        <v>61</v>
      </c>
      <c r="O18" s="99" t="s">
        <v>61</v>
      </c>
      <c r="P18" s="99" t="s">
        <v>998</v>
      </c>
      <c r="Q18" s="99" t="s">
        <v>61</v>
      </c>
      <c r="R18" s="99" t="s">
        <v>61</v>
      </c>
      <c r="S18" s="99" t="s">
        <v>969</v>
      </c>
      <c r="T18" s="91"/>
      <c r="U18" s="91"/>
      <c r="V18" s="91"/>
      <c r="W18" s="91"/>
      <c r="X18" s="91"/>
      <c r="Y18" s="91"/>
      <c r="Z18" s="91"/>
    </row>
    <row r="19" ht="15.75" customHeight="1">
      <c r="A19" s="91"/>
      <c r="B19" s="99" t="s">
        <v>1020</v>
      </c>
      <c r="C19" s="99" t="s">
        <v>1021</v>
      </c>
      <c r="D19" s="99" t="s">
        <v>122</v>
      </c>
      <c r="E19" s="99" t="s">
        <v>1022</v>
      </c>
      <c r="F19" s="135">
        <v>21.0</v>
      </c>
      <c r="G19" s="99">
        <v>117.38</v>
      </c>
      <c r="H19" s="99">
        <v>0.0</v>
      </c>
      <c r="I19" s="99">
        <v>1.0</v>
      </c>
      <c r="J19" s="99" t="s">
        <v>965</v>
      </c>
      <c r="K19" s="99">
        <v>4.0</v>
      </c>
      <c r="L19" s="99" t="s">
        <v>967</v>
      </c>
      <c r="M19" s="99" t="s">
        <v>220</v>
      </c>
      <c r="N19" s="99" t="s">
        <v>61</v>
      </c>
      <c r="O19" s="99" t="s">
        <v>61</v>
      </c>
      <c r="P19" s="99" t="s">
        <v>994</v>
      </c>
      <c r="Q19" s="99" t="s">
        <v>61</v>
      </c>
      <c r="R19" s="99" t="s">
        <v>61</v>
      </c>
      <c r="S19" s="99" t="s">
        <v>61</v>
      </c>
      <c r="T19" s="91"/>
      <c r="U19" s="91"/>
      <c r="V19" s="91"/>
      <c r="W19" s="91"/>
      <c r="X19" s="91"/>
      <c r="Y19" s="91"/>
      <c r="Z19" s="91"/>
    </row>
    <row r="20" ht="15.75" customHeight="1">
      <c r="A20" s="91"/>
      <c r="B20" s="99" t="s">
        <v>1023</v>
      </c>
      <c r="C20" s="99" t="s">
        <v>1024</v>
      </c>
      <c r="D20" s="99" t="s">
        <v>335</v>
      </c>
      <c r="E20" s="99" t="s">
        <v>1025</v>
      </c>
      <c r="F20" s="135">
        <v>20.0</v>
      </c>
      <c r="G20" s="99">
        <v>57.46</v>
      </c>
      <c r="H20" s="99">
        <v>0.0</v>
      </c>
      <c r="I20" s="99">
        <v>1.0</v>
      </c>
      <c r="J20" s="99" t="s">
        <v>965</v>
      </c>
      <c r="K20" s="99" t="s">
        <v>966</v>
      </c>
      <c r="L20" s="99" t="s">
        <v>967</v>
      </c>
      <c r="M20" s="99" t="s">
        <v>1026</v>
      </c>
      <c r="N20" s="99" t="s">
        <v>61</v>
      </c>
      <c r="O20" s="99" t="s">
        <v>61</v>
      </c>
      <c r="P20" s="99" t="s">
        <v>968</v>
      </c>
      <c r="Q20" s="99" t="s">
        <v>61</v>
      </c>
      <c r="R20" s="99" t="s">
        <v>61</v>
      </c>
      <c r="S20" s="99" t="s">
        <v>969</v>
      </c>
      <c r="T20" s="91"/>
      <c r="U20" s="91"/>
      <c r="V20" s="91"/>
      <c r="W20" s="91"/>
      <c r="X20" s="91"/>
      <c r="Y20" s="91"/>
      <c r="Z20" s="91"/>
    </row>
    <row r="21" ht="15.75" customHeight="1">
      <c r="A21" s="91"/>
      <c r="B21" s="99" t="s">
        <v>1027</v>
      </c>
      <c r="C21" s="99" t="s">
        <v>1028</v>
      </c>
      <c r="D21" s="99" t="s">
        <v>311</v>
      </c>
      <c r="E21" s="99" t="s">
        <v>1029</v>
      </c>
      <c r="F21" s="135">
        <v>20.0</v>
      </c>
      <c r="G21" s="99">
        <v>132.47</v>
      </c>
      <c r="H21" s="99">
        <v>0.0</v>
      </c>
      <c r="I21" s="99">
        <v>1.0</v>
      </c>
      <c r="J21" s="99" t="s">
        <v>965</v>
      </c>
      <c r="K21" s="99" t="s">
        <v>1019</v>
      </c>
      <c r="L21" s="99" t="s">
        <v>967</v>
      </c>
      <c r="M21" s="99" t="s">
        <v>137</v>
      </c>
      <c r="N21" s="99" t="s">
        <v>61</v>
      </c>
      <c r="O21" s="99" t="s">
        <v>61</v>
      </c>
      <c r="P21" s="99" t="s">
        <v>1030</v>
      </c>
      <c r="Q21" s="99" t="s">
        <v>61</v>
      </c>
      <c r="R21" s="99" t="s">
        <v>61</v>
      </c>
      <c r="S21" s="99" t="s">
        <v>969</v>
      </c>
      <c r="T21" s="91"/>
      <c r="U21" s="91"/>
      <c r="V21" s="91"/>
      <c r="W21" s="91"/>
      <c r="X21" s="91"/>
      <c r="Y21" s="91"/>
      <c r="Z21" s="91"/>
    </row>
    <row r="22" ht="15.75" customHeight="1">
      <c r="A22" s="91"/>
      <c r="B22" s="99" t="s">
        <v>1031</v>
      </c>
      <c r="C22" s="99" t="s">
        <v>1032</v>
      </c>
      <c r="D22" s="99" t="s">
        <v>398</v>
      </c>
      <c r="E22" s="99" t="s">
        <v>1033</v>
      </c>
      <c r="F22" s="135">
        <v>20.0</v>
      </c>
      <c r="G22" s="99">
        <v>110.89</v>
      </c>
      <c r="H22" s="99">
        <v>0.0</v>
      </c>
      <c r="I22" s="99">
        <v>1.0</v>
      </c>
      <c r="J22" s="99" t="s">
        <v>965</v>
      </c>
      <c r="K22" s="99" t="s">
        <v>1019</v>
      </c>
      <c r="L22" s="99" t="s">
        <v>967</v>
      </c>
      <c r="M22" s="99" t="s">
        <v>1026</v>
      </c>
      <c r="N22" s="99" t="s">
        <v>61</v>
      </c>
      <c r="O22" s="99" t="s">
        <v>61</v>
      </c>
      <c r="P22" s="99" t="s">
        <v>968</v>
      </c>
      <c r="Q22" s="99" t="s">
        <v>61</v>
      </c>
      <c r="R22" s="99" t="s">
        <v>61</v>
      </c>
      <c r="S22" s="99" t="s">
        <v>969</v>
      </c>
      <c r="T22" s="91"/>
      <c r="U22" s="91"/>
      <c r="V22" s="91"/>
      <c r="W22" s="91"/>
      <c r="X22" s="91"/>
      <c r="Y22" s="91"/>
      <c r="Z22" s="91"/>
    </row>
    <row r="23" ht="15.75" customHeight="1">
      <c r="A23" s="91"/>
      <c r="B23" s="99" t="s">
        <v>1031</v>
      </c>
      <c r="C23" s="99" t="s">
        <v>1034</v>
      </c>
      <c r="D23" s="99" t="s">
        <v>402</v>
      </c>
      <c r="E23" s="99" t="s">
        <v>1033</v>
      </c>
      <c r="F23" s="135">
        <v>19.0</v>
      </c>
      <c r="G23" s="99">
        <v>57.46</v>
      </c>
      <c r="H23" s="99">
        <v>0.0</v>
      </c>
      <c r="I23" s="99">
        <v>1.0</v>
      </c>
      <c r="J23" s="99" t="s">
        <v>965</v>
      </c>
      <c r="K23" s="99" t="s">
        <v>966</v>
      </c>
      <c r="L23" s="99" t="s">
        <v>967</v>
      </c>
      <c r="M23" s="99" t="s">
        <v>1026</v>
      </c>
      <c r="N23" s="99" t="s">
        <v>61</v>
      </c>
      <c r="O23" s="99" t="s">
        <v>61</v>
      </c>
      <c r="P23" s="99" t="s">
        <v>968</v>
      </c>
      <c r="Q23" s="99" t="s">
        <v>61</v>
      </c>
      <c r="R23" s="99" t="s">
        <v>61</v>
      </c>
      <c r="S23" s="99" t="s">
        <v>969</v>
      </c>
      <c r="T23" s="91"/>
      <c r="U23" s="91"/>
      <c r="V23" s="91"/>
      <c r="W23" s="91"/>
      <c r="X23" s="91"/>
      <c r="Y23" s="91"/>
      <c r="Z23" s="91"/>
    </row>
    <row r="24" ht="15.75" customHeight="1">
      <c r="A24" s="91"/>
      <c r="B24" s="99" t="s">
        <v>962</v>
      </c>
      <c r="C24" s="99" t="s">
        <v>1035</v>
      </c>
      <c r="D24" s="99" t="s">
        <v>318</v>
      </c>
      <c r="E24" s="99" t="s">
        <v>1036</v>
      </c>
      <c r="F24" s="135">
        <v>18.0</v>
      </c>
      <c r="G24" s="99">
        <v>88.71</v>
      </c>
      <c r="H24" s="99">
        <v>0.0</v>
      </c>
      <c r="I24" s="99">
        <v>1.0</v>
      </c>
      <c r="J24" s="99" t="s">
        <v>965</v>
      </c>
      <c r="K24" s="99" t="s">
        <v>1019</v>
      </c>
      <c r="L24" s="99" t="s">
        <v>967</v>
      </c>
      <c r="M24" s="99" t="s">
        <v>274</v>
      </c>
      <c r="N24" s="99" t="s">
        <v>61</v>
      </c>
      <c r="O24" s="99" t="s">
        <v>61</v>
      </c>
      <c r="P24" s="99" t="s">
        <v>968</v>
      </c>
      <c r="Q24" s="99" t="s">
        <v>61</v>
      </c>
      <c r="R24" s="99" t="s">
        <v>61</v>
      </c>
      <c r="S24" s="99" t="s">
        <v>969</v>
      </c>
      <c r="T24" s="91"/>
      <c r="U24" s="91"/>
      <c r="V24" s="91"/>
      <c r="W24" s="91"/>
      <c r="X24" s="91"/>
      <c r="Y24" s="91"/>
      <c r="Z24" s="91"/>
    </row>
    <row r="25" ht="15.75" customHeight="1">
      <c r="A25" s="91"/>
      <c r="B25" s="99" t="s">
        <v>1037</v>
      </c>
      <c r="C25" s="99" t="s">
        <v>1038</v>
      </c>
      <c r="D25" s="99" t="s">
        <v>351</v>
      </c>
      <c r="E25" s="99" t="s">
        <v>1039</v>
      </c>
      <c r="F25" s="135">
        <v>17.0</v>
      </c>
      <c r="G25" s="99">
        <v>96.07</v>
      </c>
      <c r="H25" s="99">
        <v>0.0</v>
      </c>
      <c r="I25" s="99">
        <v>1.0</v>
      </c>
      <c r="J25" s="99" t="s">
        <v>965</v>
      </c>
      <c r="K25" s="99" t="s">
        <v>966</v>
      </c>
      <c r="L25" s="99" t="s">
        <v>967</v>
      </c>
      <c r="M25" s="99" t="s">
        <v>309</v>
      </c>
      <c r="N25" s="99" t="s">
        <v>61</v>
      </c>
      <c r="O25" s="99" t="s">
        <v>61</v>
      </c>
      <c r="P25" s="99" t="s">
        <v>998</v>
      </c>
      <c r="Q25" s="99" t="s">
        <v>61</v>
      </c>
      <c r="R25" s="99" t="s">
        <v>61</v>
      </c>
      <c r="S25" s="99" t="s">
        <v>969</v>
      </c>
      <c r="T25" s="91"/>
      <c r="U25" s="91"/>
      <c r="V25" s="91"/>
      <c r="W25" s="91"/>
      <c r="X25" s="91"/>
      <c r="Y25" s="91"/>
      <c r="Z25" s="91"/>
    </row>
    <row r="26" ht="15.75" customHeight="1">
      <c r="A26" s="91"/>
      <c r="B26" s="99" t="s">
        <v>1040</v>
      </c>
      <c r="C26" s="99" t="s">
        <v>1041</v>
      </c>
      <c r="D26" s="99" t="s">
        <v>464</v>
      </c>
      <c r="E26" s="99" t="s">
        <v>1042</v>
      </c>
      <c r="F26" s="135">
        <v>17.0</v>
      </c>
      <c r="G26" s="99">
        <v>110.89</v>
      </c>
      <c r="H26" s="99">
        <v>0.0</v>
      </c>
      <c r="I26" s="99">
        <v>1.0</v>
      </c>
      <c r="J26" s="99" t="s">
        <v>965</v>
      </c>
      <c r="K26" s="99" t="s">
        <v>1019</v>
      </c>
      <c r="L26" s="99" t="s">
        <v>967</v>
      </c>
      <c r="M26" s="99" t="s">
        <v>249</v>
      </c>
      <c r="N26" s="99" t="s">
        <v>61</v>
      </c>
      <c r="O26" s="99" t="s">
        <v>61</v>
      </c>
      <c r="P26" s="99" t="s">
        <v>968</v>
      </c>
      <c r="Q26" s="99" t="s">
        <v>61</v>
      </c>
      <c r="R26" s="99" t="s">
        <v>61</v>
      </c>
      <c r="S26" s="99" t="s">
        <v>969</v>
      </c>
      <c r="T26" s="91"/>
      <c r="U26" s="91"/>
      <c r="V26" s="91"/>
      <c r="W26" s="91"/>
      <c r="X26" s="91"/>
      <c r="Y26" s="91"/>
      <c r="Z26" s="91"/>
    </row>
    <row r="27" ht="15.75" customHeight="1">
      <c r="A27" s="91"/>
      <c r="B27" s="99" t="s">
        <v>1043</v>
      </c>
      <c r="C27" s="99" t="s">
        <v>1044</v>
      </c>
      <c r="D27" s="99" t="s">
        <v>1045</v>
      </c>
      <c r="E27" s="99" t="s">
        <v>1036</v>
      </c>
      <c r="F27" s="135">
        <v>16.0</v>
      </c>
      <c r="G27" s="99">
        <v>215.97</v>
      </c>
      <c r="H27" s="99">
        <v>0.0</v>
      </c>
      <c r="I27" s="99">
        <v>1.0</v>
      </c>
      <c r="J27" s="99" t="s">
        <v>965</v>
      </c>
      <c r="K27" s="99" t="s">
        <v>966</v>
      </c>
      <c r="L27" s="99" t="s">
        <v>967</v>
      </c>
      <c r="M27" s="99" t="s">
        <v>274</v>
      </c>
      <c r="N27" s="99" t="s">
        <v>1046</v>
      </c>
      <c r="O27" s="99" t="s">
        <v>1047</v>
      </c>
      <c r="P27" s="99" t="s">
        <v>968</v>
      </c>
      <c r="Q27" s="99" t="s">
        <v>1048</v>
      </c>
      <c r="R27" s="99" t="s">
        <v>1049</v>
      </c>
      <c r="S27" s="99" t="s">
        <v>61</v>
      </c>
      <c r="T27" s="91"/>
      <c r="U27" s="91"/>
      <c r="V27" s="91"/>
      <c r="W27" s="91"/>
      <c r="X27" s="91"/>
      <c r="Y27" s="91"/>
      <c r="Z27" s="91"/>
    </row>
    <row r="28" ht="15.75" customHeight="1">
      <c r="A28" s="91"/>
      <c r="B28" s="99" t="s">
        <v>1050</v>
      </c>
      <c r="C28" s="99" t="s">
        <v>1051</v>
      </c>
      <c r="D28" s="99" t="s">
        <v>240</v>
      </c>
      <c r="E28" s="99" t="s">
        <v>1052</v>
      </c>
      <c r="F28" s="135">
        <v>16.0</v>
      </c>
      <c r="G28" s="99">
        <v>71.8</v>
      </c>
      <c r="H28" s="99">
        <v>0.0</v>
      </c>
      <c r="I28" s="99">
        <v>1.0</v>
      </c>
      <c r="J28" s="99" t="s">
        <v>965</v>
      </c>
      <c r="K28" s="99" t="s">
        <v>966</v>
      </c>
      <c r="L28" s="99" t="s">
        <v>967</v>
      </c>
      <c r="M28" s="99" t="s">
        <v>1010</v>
      </c>
      <c r="N28" s="99" t="s">
        <v>61</v>
      </c>
      <c r="O28" s="99" t="s">
        <v>61</v>
      </c>
      <c r="P28" s="99" t="s">
        <v>968</v>
      </c>
      <c r="Q28" s="99" t="s">
        <v>61</v>
      </c>
      <c r="R28" s="99" t="s">
        <v>61</v>
      </c>
      <c r="S28" s="99" t="s">
        <v>969</v>
      </c>
      <c r="T28" s="91"/>
      <c r="U28" s="91"/>
      <c r="V28" s="91"/>
      <c r="W28" s="91"/>
      <c r="X28" s="91"/>
      <c r="Y28" s="91"/>
      <c r="Z28" s="91"/>
    </row>
    <row r="29" ht="15.75" customHeight="1">
      <c r="A29" s="91"/>
      <c r="B29" s="99" t="s">
        <v>1012</v>
      </c>
      <c r="C29" s="99" t="s">
        <v>1053</v>
      </c>
      <c r="D29" s="99" t="s">
        <v>390</v>
      </c>
      <c r="E29" s="99" t="s">
        <v>1014</v>
      </c>
      <c r="F29" s="135">
        <v>16.0</v>
      </c>
      <c r="G29" s="99">
        <v>132.47</v>
      </c>
      <c r="H29" s="99">
        <v>0.0</v>
      </c>
      <c r="I29" s="99">
        <v>1.0</v>
      </c>
      <c r="J29" s="99" t="s">
        <v>965</v>
      </c>
      <c r="K29" s="99" t="s">
        <v>1019</v>
      </c>
      <c r="L29" s="99" t="s">
        <v>967</v>
      </c>
      <c r="M29" s="99" t="s">
        <v>249</v>
      </c>
      <c r="N29" s="99" t="s">
        <v>61</v>
      </c>
      <c r="O29" s="99" t="s">
        <v>61</v>
      </c>
      <c r="P29" s="99" t="s">
        <v>968</v>
      </c>
      <c r="Q29" s="99" t="s">
        <v>61</v>
      </c>
      <c r="R29" s="99" t="s">
        <v>61</v>
      </c>
      <c r="S29" s="99" t="s">
        <v>969</v>
      </c>
      <c r="T29" s="91"/>
      <c r="U29" s="91"/>
      <c r="V29" s="91"/>
      <c r="W29" s="91"/>
      <c r="X29" s="91"/>
      <c r="Y29" s="91"/>
      <c r="Z29" s="91"/>
    </row>
    <row r="30" ht="15.75" customHeight="1">
      <c r="A30" s="91"/>
      <c r="B30" s="99" t="s">
        <v>1054</v>
      </c>
      <c r="C30" s="99" t="s">
        <v>1055</v>
      </c>
      <c r="D30" s="99" t="s">
        <v>1056</v>
      </c>
      <c r="E30" s="99" t="s">
        <v>1057</v>
      </c>
      <c r="F30" s="135">
        <v>14.0</v>
      </c>
      <c r="G30" s="99">
        <v>139.87</v>
      </c>
      <c r="H30" s="99">
        <v>0.0</v>
      </c>
      <c r="I30" s="99">
        <v>1.0</v>
      </c>
      <c r="J30" s="99" t="s">
        <v>965</v>
      </c>
      <c r="K30" s="99">
        <v>4.0</v>
      </c>
      <c r="L30" s="99" t="s">
        <v>967</v>
      </c>
      <c r="M30" s="99" t="s">
        <v>299</v>
      </c>
      <c r="N30" s="99" t="s">
        <v>61</v>
      </c>
      <c r="O30" s="99" t="s">
        <v>61</v>
      </c>
      <c r="P30" s="99" t="s">
        <v>998</v>
      </c>
      <c r="Q30" s="99" t="s">
        <v>61</v>
      </c>
      <c r="R30" s="99" t="s">
        <v>61</v>
      </c>
      <c r="S30" s="99" t="s">
        <v>61</v>
      </c>
      <c r="T30" s="91"/>
      <c r="U30" s="91"/>
      <c r="V30" s="91"/>
      <c r="W30" s="91"/>
      <c r="X30" s="91"/>
      <c r="Y30" s="91"/>
      <c r="Z30" s="91"/>
    </row>
    <row r="31" ht="15.75" customHeight="1">
      <c r="A31" s="91"/>
      <c r="B31" s="99" t="s">
        <v>1058</v>
      </c>
      <c r="C31" s="99" t="s">
        <v>1059</v>
      </c>
      <c r="D31" s="99" t="s">
        <v>296</v>
      </c>
      <c r="E31" s="99" t="s">
        <v>1057</v>
      </c>
      <c r="F31" s="135">
        <v>14.0</v>
      </c>
      <c r="G31" s="99">
        <v>144.21</v>
      </c>
      <c r="H31" s="99">
        <v>0.0</v>
      </c>
      <c r="I31" s="99">
        <v>1.0</v>
      </c>
      <c r="J31" s="99" t="s">
        <v>965</v>
      </c>
      <c r="K31" s="99">
        <v>4.0</v>
      </c>
      <c r="L31" s="99" t="s">
        <v>967</v>
      </c>
      <c r="M31" s="99" t="s">
        <v>299</v>
      </c>
      <c r="N31" s="99" t="s">
        <v>61</v>
      </c>
      <c r="O31" s="99" t="s">
        <v>61</v>
      </c>
      <c r="P31" s="99" t="s">
        <v>1011</v>
      </c>
      <c r="Q31" s="99" t="s">
        <v>61</v>
      </c>
      <c r="R31" s="99" t="s">
        <v>61</v>
      </c>
      <c r="S31" s="99" t="s">
        <v>61</v>
      </c>
      <c r="T31" s="91"/>
      <c r="U31" s="91"/>
      <c r="V31" s="91"/>
      <c r="W31" s="91"/>
      <c r="X31" s="91"/>
      <c r="Y31" s="91"/>
      <c r="Z31" s="91"/>
    </row>
    <row r="32" ht="15.75" customHeight="1">
      <c r="A32" s="91"/>
      <c r="B32" s="99" t="s">
        <v>1060</v>
      </c>
      <c r="C32" s="99" t="s">
        <v>1061</v>
      </c>
      <c r="D32" s="99" t="s">
        <v>292</v>
      </c>
      <c r="E32" s="99" t="s">
        <v>1062</v>
      </c>
      <c r="F32" s="135">
        <v>14.0</v>
      </c>
      <c r="G32" s="99">
        <v>92.66</v>
      </c>
      <c r="H32" s="99">
        <v>0.0</v>
      </c>
      <c r="I32" s="99">
        <v>1.0</v>
      </c>
      <c r="J32" s="99" t="s">
        <v>965</v>
      </c>
      <c r="K32" s="99" t="s">
        <v>966</v>
      </c>
      <c r="L32" s="99" t="s">
        <v>967</v>
      </c>
      <c r="M32" s="99" t="s">
        <v>1063</v>
      </c>
      <c r="N32" s="99" t="s">
        <v>61</v>
      </c>
      <c r="O32" s="99" t="s">
        <v>61</v>
      </c>
      <c r="P32" s="99" t="s">
        <v>61</v>
      </c>
      <c r="Q32" s="99" t="s">
        <v>61</v>
      </c>
      <c r="R32" s="99" t="s">
        <v>61</v>
      </c>
      <c r="S32" s="99" t="s">
        <v>61</v>
      </c>
      <c r="T32" s="91"/>
      <c r="U32" s="91"/>
      <c r="V32" s="91"/>
      <c r="W32" s="91"/>
      <c r="X32" s="91"/>
      <c r="Y32" s="91"/>
      <c r="Z32" s="91"/>
    </row>
    <row r="33" ht="15.75" customHeight="1">
      <c r="A33" s="91"/>
      <c r="B33" s="99" t="s">
        <v>1064</v>
      </c>
      <c r="C33" s="99" t="s">
        <v>1065</v>
      </c>
      <c r="D33" s="99" t="s">
        <v>369</v>
      </c>
      <c r="E33" s="99" t="s">
        <v>1066</v>
      </c>
      <c r="F33" s="135">
        <v>14.0</v>
      </c>
      <c r="G33" s="99">
        <v>132.47</v>
      </c>
      <c r="H33" s="99">
        <v>0.0</v>
      </c>
      <c r="I33" s="99">
        <v>1.0</v>
      </c>
      <c r="J33" s="99" t="s">
        <v>965</v>
      </c>
      <c r="K33" s="99" t="s">
        <v>1019</v>
      </c>
      <c r="L33" s="99" t="s">
        <v>967</v>
      </c>
      <c r="M33" s="99" t="s">
        <v>299</v>
      </c>
      <c r="N33" s="99" t="s">
        <v>61</v>
      </c>
      <c r="O33" s="99" t="s">
        <v>61</v>
      </c>
      <c r="P33" s="99" t="s">
        <v>61</v>
      </c>
      <c r="Q33" s="99" t="s">
        <v>61</v>
      </c>
      <c r="R33" s="99" t="s">
        <v>61</v>
      </c>
      <c r="S33" s="99" t="s">
        <v>61</v>
      </c>
      <c r="T33" s="91"/>
      <c r="U33" s="91"/>
      <c r="V33" s="91"/>
      <c r="W33" s="91"/>
      <c r="X33" s="91"/>
      <c r="Y33" s="91"/>
      <c r="Z33" s="91"/>
    </row>
    <row r="34" ht="15.75" customHeight="1">
      <c r="A34" s="91"/>
      <c r="B34" s="99" t="s">
        <v>1067</v>
      </c>
      <c r="C34" s="99" t="s">
        <v>1068</v>
      </c>
      <c r="D34" s="99" t="s">
        <v>467</v>
      </c>
      <c r="E34" s="99" t="s">
        <v>1069</v>
      </c>
      <c r="F34" s="135">
        <v>14.0</v>
      </c>
      <c r="G34" s="99">
        <v>113.66</v>
      </c>
      <c r="H34" s="99">
        <v>0.0</v>
      </c>
      <c r="I34" s="99">
        <v>1.0</v>
      </c>
      <c r="J34" s="99" t="s">
        <v>965</v>
      </c>
      <c r="K34" s="99">
        <v>4.0</v>
      </c>
      <c r="L34" s="99" t="s">
        <v>967</v>
      </c>
      <c r="M34" s="99" t="s">
        <v>408</v>
      </c>
      <c r="N34" s="99" t="s">
        <v>61</v>
      </c>
      <c r="O34" s="99" t="s">
        <v>975</v>
      </c>
      <c r="P34" s="99" t="s">
        <v>976</v>
      </c>
      <c r="Q34" s="99" t="s">
        <v>61</v>
      </c>
      <c r="R34" s="99" t="s">
        <v>980</v>
      </c>
      <c r="S34" s="99" t="s">
        <v>981</v>
      </c>
      <c r="T34" s="91"/>
      <c r="U34" s="91"/>
      <c r="V34" s="91"/>
      <c r="W34" s="91"/>
      <c r="X34" s="91"/>
      <c r="Y34" s="91"/>
      <c r="Z34" s="91"/>
    </row>
    <row r="35" ht="15.75" customHeight="1">
      <c r="A35" s="91"/>
      <c r="B35" s="99" t="s">
        <v>1040</v>
      </c>
      <c r="C35" s="99" t="s">
        <v>1070</v>
      </c>
      <c r="D35" s="99" t="s">
        <v>1071</v>
      </c>
      <c r="E35" s="99" t="s">
        <v>1014</v>
      </c>
      <c r="F35" s="135">
        <v>13.0</v>
      </c>
      <c r="G35" s="99">
        <v>57.46</v>
      </c>
      <c r="H35" s="99">
        <v>0.0</v>
      </c>
      <c r="I35" s="99">
        <v>1.0</v>
      </c>
      <c r="J35" s="99" t="s">
        <v>965</v>
      </c>
      <c r="K35" s="99" t="s">
        <v>966</v>
      </c>
      <c r="L35" s="99" t="s">
        <v>967</v>
      </c>
      <c r="M35" s="99" t="s">
        <v>249</v>
      </c>
      <c r="N35" s="99" t="s">
        <v>61</v>
      </c>
      <c r="O35" s="99" t="s">
        <v>61</v>
      </c>
      <c r="P35" s="99" t="s">
        <v>968</v>
      </c>
      <c r="Q35" s="99" t="s">
        <v>61</v>
      </c>
      <c r="R35" s="99" t="s">
        <v>61</v>
      </c>
      <c r="S35" s="99" t="s">
        <v>969</v>
      </c>
      <c r="T35" s="91"/>
      <c r="U35" s="91"/>
      <c r="V35" s="91"/>
      <c r="W35" s="91"/>
      <c r="X35" s="91"/>
      <c r="Y35" s="91"/>
      <c r="Z35" s="91"/>
    </row>
    <row r="36" ht="15.75" customHeight="1">
      <c r="A36" s="91"/>
      <c r="B36" s="99" t="s">
        <v>1027</v>
      </c>
      <c r="C36" s="99" t="s">
        <v>1072</v>
      </c>
      <c r="D36" s="99" t="s">
        <v>377</v>
      </c>
      <c r="E36" s="99" t="s">
        <v>1029</v>
      </c>
      <c r="F36" s="135">
        <v>13.0</v>
      </c>
      <c r="G36" s="99">
        <v>71.8</v>
      </c>
      <c r="H36" s="99">
        <v>0.0</v>
      </c>
      <c r="I36" s="99">
        <v>1.0</v>
      </c>
      <c r="J36" s="99" t="s">
        <v>965</v>
      </c>
      <c r="K36" s="99" t="s">
        <v>966</v>
      </c>
      <c r="L36" s="99" t="s">
        <v>967</v>
      </c>
      <c r="M36" s="99" t="s">
        <v>137</v>
      </c>
      <c r="N36" s="99" t="s">
        <v>61</v>
      </c>
      <c r="O36" s="99" t="s">
        <v>61</v>
      </c>
      <c r="P36" s="99" t="s">
        <v>1030</v>
      </c>
      <c r="Q36" s="99" t="s">
        <v>61</v>
      </c>
      <c r="R36" s="99" t="s">
        <v>61</v>
      </c>
      <c r="S36" s="99" t="s">
        <v>969</v>
      </c>
      <c r="T36" s="91"/>
      <c r="U36" s="91"/>
      <c r="V36" s="91"/>
      <c r="W36" s="91"/>
      <c r="X36" s="91"/>
      <c r="Y36" s="91"/>
      <c r="Z36" s="91"/>
    </row>
    <row r="37" ht="15.75" customHeight="1">
      <c r="A37" s="91"/>
      <c r="B37" s="99" t="s">
        <v>1023</v>
      </c>
      <c r="C37" s="99" t="s">
        <v>1073</v>
      </c>
      <c r="D37" s="99" t="s">
        <v>380</v>
      </c>
      <c r="E37" s="99" t="s">
        <v>1025</v>
      </c>
      <c r="F37" s="135">
        <v>13.0</v>
      </c>
      <c r="G37" s="99">
        <v>110.89</v>
      </c>
      <c r="H37" s="99">
        <v>0.0</v>
      </c>
      <c r="I37" s="99">
        <v>1.0</v>
      </c>
      <c r="J37" s="99" t="s">
        <v>965</v>
      </c>
      <c r="K37" s="99" t="s">
        <v>1019</v>
      </c>
      <c r="L37" s="99" t="s">
        <v>967</v>
      </c>
      <c r="M37" s="99" t="s">
        <v>1026</v>
      </c>
      <c r="N37" s="99" t="s">
        <v>61</v>
      </c>
      <c r="O37" s="99" t="s">
        <v>61</v>
      </c>
      <c r="P37" s="99" t="s">
        <v>968</v>
      </c>
      <c r="Q37" s="99" t="s">
        <v>61</v>
      </c>
      <c r="R37" s="99" t="s">
        <v>61</v>
      </c>
      <c r="S37" s="99" t="s">
        <v>969</v>
      </c>
      <c r="T37" s="91"/>
      <c r="U37" s="91"/>
      <c r="V37" s="91"/>
      <c r="W37" s="91"/>
      <c r="X37" s="91"/>
      <c r="Y37" s="91"/>
      <c r="Z37" s="91"/>
    </row>
    <row r="38" ht="15.75" customHeight="1">
      <c r="A38" s="91"/>
      <c r="B38" s="99" t="s">
        <v>1060</v>
      </c>
      <c r="C38" s="99" t="s">
        <v>1074</v>
      </c>
      <c r="D38" s="99" t="s">
        <v>288</v>
      </c>
      <c r="E38" s="99" t="s">
        <v>1062</v>
      </c>
      <c r="F38" s="135">
        <v>12.0</v>
      </c>
      <c r="G38" s="99">
        <v>164.07</v>
      </c>
      <c r="H38" s="99">
        <v>0.0</v>
      </c>
      <c r="I38" s="99">
        <v>1.0</v>
      </c>
      <c r="J38" s="99" t="s">
        <v>965</v>
      </c>
      <c r="K38" s="99" t="s">
        <v>1019</v>
      </c>
      <c r="L38" s="99" t="s">
        <v>967</v>
      </c>
      <c r="M38" s="99" t="s">
        <v>1063</v>
      </c>
      <c r="N38" s="99" t="s">
        <v>61</v>
      </c>
      <c r="O38" s="99" t="s">
        <v>61</v>
      </c>
      <c r="P38" s="99" t="s">
        <v>1030</v>
      </c>
      <c r="Q38" s="99" t="s">
        <v>61</v>
      </c>
      <c r="R38" s="99" t="s">
        <v>61</v>
      </c>
      <c r="S38" s="99" t="s">
        <v>61</v>
      </c>
      <c r="T38" s="91"/>
      <c r="U38" s="91"/>
      <c r="V38" s="91"/>
      <c r="W38" s="91"/>
      <c r="X38" s="91"/>
      <c r="Y38" s="91"/>
      <c r="Z38" s="91"/>
    </row>
    <row r="39" ht="15.75" customHeight="1">
      <c r="A39" s="91"/>
      <c r="B39" s="99" t="s">
        <v>1075</v>
      </c>
      <c r="C39" s="99" t="s">
        <v>1076</v>
      </c>
      <c r="D39" s="99" t="s">
        <v>478</v>
      </c>
      <c r="E39" s="99" t="s">
        <v>1077</v>
      </c>
      <c r="F39" s="135">
        <v>11.0</v>
      </c>
      <c r="G39" s="99">
        <v>149.22</v>
      </c>
      <c r="H39" s="99">
        <v>0.0</v>
      </c>
      <c r="I39" s="99">
        <v>1.0</v>
      </c>
      <c r="J39" s="99" t="s">
        <v>965</v>
      </c>
      <c r="K39" s="99">
        <v>4.0</v>
      </c>
      <c r="L39" s="99" t="s">
        <v>967</v>
      </c>
      <c r="M39" s="99" t="s">
        <v>408</v>
      </c>
      <c r="N39" s="99" t="s">
        <v>61</v>
      </c>
      <c r="O39" s="99" t="s">
        <v>61</v>
      </c>
      <c r="P39" s="99" t="s">
        <v>1011</v>
      </c>
      <c r="Q39" s="99" t="s">
        <v>61</v>
      </c>
      <c r="R39" s="99" t="s">
        <v>61</v>
      </c>
      <c r="S39" s="99" t="s">
        <v>61</v>
      </c>
      <c r="T39" s="91"/>
      <c r="U39" s="91"/>
      <c r="V39" s="91"/>
      <c r="W39" s="91"/>
      <c r="X39" s="91"/>
      <c r="Y39" s="91"/>
      <c r="Z39" s="91"/>
    </row>
    <row r="40" ht="15.75" customHeight="1">
      <c r="A40" s="91"/>
      <c r="B40" s="99" t="s">
        <v>1078</v>
      </c>
      <c r="C40" s="99" t="s">
        <v>1079</v>
      </c>
      <c r="D40" s="99" t="s">
        <v>475</v>
      </c>
      <c r="E40" s="99" t="s">
        <v>1080</v>
      </c>
      <c r="F40" s="135">
        <v>10.0</v>
      </c>
      <c r="G40" s="99">
        <v>42.63</v>
      </c>
      <c r="H40" s="99">
        <v>0.0</v>
      </c>
      <c r="I40" s="99">
        <v>1.0</v>
      </c>
      <c r="J40" s="99" t="s">
        <v>965</v>
      </c>
      <c r="K40" s="99" t="s">
        <v>966</v>
      </c>
      <c r="L40" s="99" t="s">
        <v>967</v>
      </c>
      <c r="M40" s="99" t="s">
        <v>1026</v>
      </c>
      <c r="N40" s="99" t="s">
        <v>61</v>
      </c>
      <c r="O40" s="99" t="s">
        <v>61</v>
      </c>
      <c r="P40" s="99" t="s">
        <v>968</v>
      </c>
      <c r="Q40" s="99" t="s">
        <v>61</v>
      </c>
      <c r="R40" s="99" t="s">
        <v>61</v>
      </c>
      <c r="S40" s="99" t="s">
        <v>969</v>
      </c>
      <c r="T40" s="91"/>
      <c r="U40" s="91"/>
      <c r="V40" s="91"/>
      <c r="W40" s="91"/>
      <c r="X40" s="91"/>
      <c r="Y40" s="91"/>
      <c r="Z40" s="91"/>
    </row>
    <row r="41" ht="15.75" customHeight="1">
      <c r="A41" s="91"/>
      <c r="B41" s="99" t="s">
        <v>1081</v>
      </c>
      <c r="C41" s="99" t="s">
        <v>1082</v>
      </c>
      <c r="D41" s="99" t="s">
        <v>279</v>
      </c>
      <c r="E41" s="99" t="s">
        <v>1083</v>
      </c>
      <c r="F41" s="135">
        <v>10.0</v>
      </c>
      <c r="G41" s="99">
        <v>314.23</v>
      </c>
      <c r="H41" s="99">
        <v>0.0</v>
      </c>
      <c r="I41" s="99">
        <v>1.0</v>
      </c>
      <c r="J41" s="99" t="s">
        <v>965</v>
      </c>
      <c r="K41" s="99" t="s">
        <v>1084</v>
      </c>
      <c r="L41" s="99" t="s">
        <v>967</v>
      </c>
      <c r="M41" s="99" t="s">
        <v>1085</v>
      </c>
      <c r="N41" s="99" t="s">
        <v>61</v>
      </c>
      <c r="O41" s="99" t="s">
        <v>61</v>
      </c>
      <c r="P41" s="99" t="s">
        <v>998</v>
      </c>
      <c r="Q41" s="99" t="s">
        <v>61</v>
      </c>
      <c r="R41" s="99" t="s">
        <v>61</v>
      </c>
      <c r="S41" s="99" t="s">
        <v>61</v>
      </c>
      <c r="T41" s="91"/>
      <c r="U41" s="91"/>
      <c r="V41" s="91"/>
      <c r="W41" s="91"/>
      <c r="X41" s="91"/>
      <c r="Y41" s="91"/>
      <c r="Z41" s="91"/>
    </row>
    <row r="42" ht="15.75" customHeight="1">
      <c r="A42" s="91"/>
      <c r="B42" s="99" t="s">
        <v>1086</v>
      </c>
      <c r="C42" s="99" t="s">
        <v>1087</v>
      </c>
      <c r="D42" s="99" t="s">
        <v>415</v>
      </c>
      <c r="E42" s="99" t="s">
        <v>1088</v>
      </c>
      <c r="F42" s="135">
        <v>9.0</v>
      </c>
      <c r="G42" s="99">
        <v>314.23</v>
      </c>
      <c r="H42" s="99">
        <v>0.0</v>
      </c>
      <c r="I42" s="99">
        <v>1.0</v>
      </c>
      <c r="J42" s="99" t="s">
        <v>965</v>
      </c>
      <c r="K42" s="99" t="s">
        <v>1084</v>
      </c>
      <c r="L42" s="99" t="s">
        <v>967</v>
      </c>
      <c r="M42" s="99" t="s">
        <v>1089</v>
      </c>
      <c r="N42" s="99" t="s">
        <v>61</v>
      </c>
      <c r="O42" s="99" t="s">
        <v>61</v>
      </c>
      <c r="P42" s="99" t="s">
        <v>998</v>
      </c>
      <c r="Q42" s="99" t="s">
        <v>61</v>
      </c>
      <c r="R42" s="99" t="s">
        <v>61</v>
      </c>
      <c r="S42" s="99" t="s">
        <v>61</v>
      </c>
      <c r="T42" s="91"/>
      <c r="U42" s="91"/>
      <c r="V42" s="91"/>
      <c r="W42" s="91"/>
      <c r="X42" s="91"/>
      <c r="Y42" s="91"/>
      <c r="Z42" s="91"/>
    </row>
    <row r="43" ht="15.75" customHeight="1">
      <c r="A43" s="91"/>
      <c r="B43" s="99" t="s">
        <v>61</v>
      </c>
      <c r="C43" s="99" t="s">
        <v>1090</v>
      </c>
      <c r="D43" s="99" t="s">
        <v>326</v>
      </c>
      <c r="E43" s="99" t="s">
        <v>1091</v>
      </c>
      <c r="F43" s="135">
        <v>9.0</v>
      </c>
      <c r="G43" s="99">
        <v>271.04</v>
      </c>
      <c r="H43" s="99">
        <v>0.0</v>
      </c>
      <c r="I43" s="99">
        <v>1.0</v>
      </c>
      <c r="J43" s="99" t="s">
        <v>965</v>
      </c>
      <c r="K43" s="99" t="s">
        <v>1084</v>
      </c>
      <c r="L43" s="99" t="s">
        <v>967</v>
      </c>
      <c r="M43" s="99" t="s">
        <v>143</v>
      </c>
      <c r="N43" s="99" t="s">
        <v>61</v>
      </c>
      <c r="O43" s="99" t="s">
        <v>61</v>
      </c>
      <c r="P43" s="99" t="s">
        <v>998</v>
      </c>
      <c r="Q43" s="99" t="s">
        <v>61</v>
      </c>
      <c r="R43" s="99" t="s">
        <v>61</v>
      </c>
      <c r="S43" s="99" t="s">
        <v>61</v>
      </c>
      <c r="T43" s="91"/>
      <c r="U43" s="91"/>
      <c r="V43" s="91"/>
      <c r="W43" s="91"/>
      <c r="X43" s="91"/>
      <c r="Y43" s="91"/>
      <c r="Z43" s="91"/>
    </row>
    <row r="44" ht="15.75" customHeight="1">
      <c r="A44" s="91"/>
      <c r="B44" s="99" t="s">
        <v>1092</v>
      </c>
      <c r="C44" s="99" t="s">
        <v>1093</v>
      </c>
      <c r="D44" s="99" t="s">
        <v>1094</v>
      </c>
      <c r="E44" s="99" t="s">
        <v>1080</v>
      </c>
      <c r="F44" s="135">
        <v>8.0</v>
      </c>
      <c r="G44" s="99">
        <v>294.01</v>
      </c>
      <c r="H44" s="99">
        <v>0.0</v>
      </c>
      <c r="I44" s="99">
        <v>1.0</v>
      </c>
      <c r="J44" s="99" t="s">
        <v>965</v>
      </c>
      <c r="K44" s="99" t="s">
        <v>966</v>
      </c>
      <c r="L44" s="99" t="s">
        <v>967</v>
      </c>
      <c r="M44" s="99" t="s">
        <v>1026</v>
      </c>
      <c r="N44" s="99" t="s">
        <v>1046</v>
      </c>
      <c r="O44" s="99" t="s">
        <v>1047</v>
      </c>
      <c r="P44" s="99" t="s">
        <v>968</v>
      </c>
      <c r="Q44" s="99" t="s">
        <v>1048</v>
      </c>
      <c r="R44" s="99" t="s">
        <v>1049</v>
      </c>
      <c r="S44" s="99" t="s">
        <v>61</v>
      </c>
      <c r="T44" s="91"/>
      <c r="U44" s="91"/>
      <c r="V44" s="91"/>
      <c r="W44" s="91"/>
      <c r="X44" s="91"/>
      <c r="Y44" s="91"/>
      <c r="Z44" s="91"/>
    </row>
    <row r="45" ht="15.75" customHeight="1">
      <c r="A45" s="91"/>
      <c r="B45" s="99" t="s">
        <v>1015</v>
      </c>
      <c r="C45" s="99" t="s">
        <v>1095</v>
      </c>
      <c r="D45" s="99" t="s">
        <v>549</v>
      </c>
      <c r="E45" s="99" t="s">
        <v>1096</v>
      </c>
      <c r="F45" s="135">
        <v>8.0</v>
      </c>
      <c r="G45" s="99">
        <v>132.47</v>
      </c>
      <c r="H45" s="99">
        <v>0.0</v>
      </c>
      <c r="I45" s="99">
        <v>1.0</v>
      </c>
      <c r="J45" s="99" t="s">
        <v>965</v>
      </c>
      <c r="K45" s="99" t="s">
        <v>1019</v>
      </c>
      <c r="L45" s="99" t="s">
        <v>967</v>
      </c>
      <c r="M45" s="99" t="s">
        <v>413</v>
      </c>
      <c r="N45" s="99" t="s">
        <v>61</v>
      </c>
      <c r="O45" s="99" t="s">
        <v>61</v>
      </c>
      <c r="P45" s="99" t="s">
        <v>968</v>
      </c>
      <c r="Q45" s="99" t="s">
        <v>61</v>
      </c>
      <c r="R45" s="99" t="s">
        <v>61</v>
      </c>
      <c r="S45" s="99" t="s">
        <v>969</v>
      </c>
      <c r="T45" s="91"/>
      <c r="U45" s="91"/>
      <c r="V45" s="91"/>
      <c r="W45" s="91"/>
      <c r="X45" s="91"/>
      <c r="Y45" s="91"/>
      <c r="Z45" s="91"/>
    </row>
    <row r="46" ht="15.75" customHeight="1">
      <c r="A46" s="91"/>
      <c r="B46" s="99" t="s">
        <v>1097</v>
      </c>
      <c r="C46" s="99" t="s">
        <v>1098</v>
      </c>
      <c r="D46" s="99" t="s">
        <v>366</v>
      </c>
      <c r="E46" s="99" t="s">
        <v>964</v>
      </c>
      <c r="F46" s="135">
        <v>6.0</v>
      </c>
      <c r="G46" s="99">
        <v>57.46</v>
      </c>
      <c r="H46" s="99">
        <v>0.0</v>
      </c>
      <c r="I46" s="99">
        <v>1.0</v>
      </c>
      <c r="J46" s="99" t="s">
        <v>965</v>
      </c>
      <c r="K46" s="99" t="s">
        <v>966</v>
      </c>
      <c r="L46" s="99" t="s">
        <v>967</v>
      </c>
      <c r="M46" s="99" t="s">
        <v>274</v>
      </c>
      <c r="N46" s="99" t="s">
        <v>61</v>
      </c>
      <c r="O46" s="99" t="s">
        <v>61</v>
      </c>
      <c r="P46" s="99" t="s">
        <v>968</v>
      </c>
      <c r="Q46" s="99" t="s">
        <v>61</v>
      </c>
      <c r="R46" s="99" t="s">
        <v>61</v>
      </c>
      <c r="S46" s="99" t="s">
        <v>969</v>
      </c>
      <c r="T46" s="91"/>
      <c r="U46" s="91"/>
      <c r="V46" s="91"/>
      <c r="W46" s="91"/>
      <c r="X46" s="91"/>
      <c r="Y46" s="91"/>
      <c r="Z46" s="91"/>
    </row>
    <row r="47" ht="15.75" customHeight="1">
      <c r="A47" s="91"/>
      <c r="B47" s="99" t="s">
        <v>1099</v>
      </c>
      <c r="C47" s="99" t="s">
        <v>1100</v>
      </c>
      <c r="D47" s="99" t="s">
        <v>1101</v>
      </c>
      <c r="E47" s="99" t="s">
        <v>1102</v>
      </c>
      <c r="F47" s="135">
        <v>6.0</v>
      </c>
      <c r="G47" s="99">
        <v>315.95</v>
      </c>
      <c r="H47" s="99">
        <v>0.0</v>
      </c>
      <c r="I47" s="99">
        <v>1.0</v>
      </c>
      <c r="J47" s="99" t="s">
        <v>965</v>
      </c>
      <c r="K47" s="99" t="s">
        <v>966</v>
      </c>
      <c r="L47" s="99" t="s">
        <v>967</v>
      </c>
      <c r="M47" s="99" t="s">
        <v>413</v>
      </c>
      <c r="N47" s="99" t="s">
        <v>61</v>
      </c>
      <c r="O47" s="99" t="s">
        <v>61</v>
      </c>
      <c r="P47" s="99" t="s">
        <v>61</v>
      </c>
      <c r="Q47" s="99" t="s">
        <v>61</v>
      </c>
      <c r="R47" s="99" t="s">
        <v>61</v>
      </c>
      <c r="S47" s="99" t="s">
        <v>61</v>
      </c>
      <c r="T47" s="91"/>
      <c r="U47" s="91"/>
      <c r="V47" s="91"/>
      <c r="W47" s="91"/>
      <c r="X47" s="91"/>
      <c r="Y47" s="91"/>
      <c r="Z47" s="91"/>
    </row>
    <row r="48" ht="15.75" customHeight="1">
      <c r="A48" s="91"/>
      <c r="B48" s="99" t="s">
        <v>1064</v>
      </c>
      <c r="C48" s="99" t="s">
        <v>1103</v>
      </c>
      <c r="D48" s="99" t="s">
        <v>546</v>
      </c>
      <c r="E48" s="99" t="s">
        <v>1066</v>
      </c>
      <c r="F48" s="135">
        <v>6.0</v>
      </c>
      <c r="G48" s="99">
        <v>71.8</v>
      </c>
      <c r="H48" s="99">
        <v>0.0</v>
      </c>
      <c r="I48" s="99">
        <v>1.0</v>
      </c>
      <c r="J48" s="99" t="s">
        <v>965</v>
      </c>
      <c r="K48" s="99" t="s">
        <v>966</v>
      </c>
      <c r="L48" s="99" t="s">
        <v>967</v>
      </c>
      <c r="M48" s="99" t="s">
        <v>299</v>
      </c>
      <c r="N48" s="99" t="s">
        <v>61</v>
      </c>
      <c r="O48" s="99" t="s">
        <v>61</v>
      </c>
      <c r="P48" s="99" t="s">
        <v>61</v>
      </c>
      <c r="Q48" s="99" t="s">
        <v>61</v>
      </c>
      <c r="R48" s="99" t="s">
        <v>61</v>
      </c>
      <c r="S48" s="99" t="s">
        <v>61</v>
      </c>
      <c r="T48" s="91"/>
      <c r="U48" s="91"/>
      <c r="V48" s="91"/>
      <c r="W48" s="91"/>
      <c r="X48" s="91"/>
      <c r="Y48" s="91"/>
      <c r="Z48" s="91"/>
    </row>
    <row r="49" ht="15.75" customHeight="1">
      <c r="A49" s="91"/>
      <c r="B49" s="99" t="s">
        <v>1078</v>
      </c>
      <c r="C49" s="99" t="s">
        <v>1104</v>
      </c>
      <c r="D49" s="99" t="s">
        <v>346</v>
      </c>
      <c r="E49" s="99" t="s">
        <v>1105</v>
      </c>
      <c r="F49" s="135">
        <v>6.0</v>
      </c>
      <c r="G49" s="99">
        <v>88.71</v>
      </c>
      <c r="H49" s="99">
        <v>0.0</v>
      </c>
      <c r="I49" s="99">
        <v>1.0</v>
      </c>
      <c r="J49" s="99" t="s">
        <v>965</v>
      </c>
      <c r="K49" s="99" t="s">
        <v>1019</v>
      </c>
      <c r="L49" s="99" t="s">
        <v>967</v>
      </c>
      <c r="M49" s="99" t="s">
        <v>1026</v>
      </c>
      <c r="N49" s="99" t="s">
        <v>61</v>
      </c>
      <c r="O49" s="99" t="s">
        <v>61</v>
      </c>
      <c r="P49" s="99" t="s">
        <v>968</v>
      </c>
      <c r="Q49" s="99" t="s">
        <v>61</v>
      </c>
      <c r="R49" s="99" t="s">
        <v>61</v>
      </c>
      <c r="S49" s="99" t="s">
        <v>969</v>
      </c>
      <c r="T49" s="91"/>
      <c r="U49" s="91"/>
      <c r="V49" s="91"/>
      <c r="W49" s="91"/>
      <c r="X49" s="91"/>
      <c r="Y49" s="91"/>
      <c r="Z49" s="91"/>
    </row>
    <row r="50" ht="15.75" customHeight="1">
      <c r="A50" s="91"/>
      <c r="B50" s="99" t="s">
        <v>1106</v>
      </c>
      <c r="C50" s="99" t="s">
        <v>1107</v>
      </c>
      <c r="D50" s="99" t="s">
        <v>423</v>
      </c>
      <c r="E50" s="99" t="s">
        <v>1108</v>
      </c>
      <c r="F50" s="135">
        <v>6.0</v>
      </c>
      <c r="G50" s="99">
        <v>338.8</v>
      </c>
      <c r="H50" s="99">
        <v>0.0</v>
      </c>
      <c r="I50" s="99">
        <v>1.0</v>
      </c>
      <c r="J50" s="99" t="s">
        <v>965</v>
      </c>
      <c r="K50" s="99" t="s">
        <v>1084</v>
      </c>
      <c r="L50" s="99" t="s">
        <v>967</v>
      </c>
      <c r="M50" s="99" t="s">
        <v>1109</v>
      </c>
      <c r="N50" s="99" t="s">
        <v>61</v>
      </c>
      <c r="O50" s="99" t="s">
        <v>61</v>
      </c>
      <c r="P50" s="99" t="s">
        <v>1030</v>
      </c>
      <c r="Q50" s="99" t="s">
        <v>61</v>
      </c>
      <c r="R50" s="99" t="s">
        <v>61</v>
      </c>
      <c r="S50" s="99" t="s">
        <v>969</v>
      </c>
      <c r="T50" s="91"/>
      <c r="U50" s="91"/>
      <c r="V50" s="91"/>
      <c r="W50" s="91"/>
      <c r="X50" s="91"/>
      <c r="Y50" s="91"/>
      <c r="Z50" s="91"/>
    </row>
    <row r="51" ht="15.75" customHeight="1">
      <c r="A51" s="91"/>
      <c r="B51" s="99" t="s">
        <v>483</v>
      </c>
      <c r="C51" s="99" t="s">
        <v>1110</v>
      </c>
      <c r="D51" s="99" t="s">
        <v>482</v>
      </c>
      <c r="E51" s="99" t="s">
        <v>1111</v>
      </c>
      <c r="F51" s="135">
        <v>5.0</v>
      </c>
      <c r="G51" s="99">
        <v>294.01</v>
      </c>
      <c r="H51" s="99">
        <v>0.0</v>
      </c>
      <c r="I51" s="99">
        <v>1.0</v>
      </c>
      <c r="J51" s="99" t="s">
        <v>965</v>
      </c>
      <c r="K51" s="99" t="s">
        <v>966</v>
      </c>
      <c r="L51" s="99" t="s">
        <v>967</v>
      </c>
      <c r="M51" s="99" t="s">
        <v>485</v>
      </c>
      <c r="N51" s="99" t="s">
        <v>61</v>
      </c>
      <c r="O51" s="99" t="s">
        <v>61</v>
      </c>
      <c r="P51" s="99" t="s">
        <v>61</v>
      </c>
      <c r="Q51" s="99" t="s">
        <v>61</v>
      </c>
      <c r="R51" s="99" t="s">
        <v>61</v>
      </c>
      <c r="S51" s="99" t="s">
        <v>61</v>
      </c>
      <c r="T51" s="91"/>
      <c r="U51" s="91"/>
      <c r="V51" s="91"/>
      <c r="W51" s="91"/>
      <c r="X51" s="91"/>
      <c r="Y51" s="91"/>
      <c r="Z51" s="91"/>
    </row>
    <row r="52" ht="15.75" customHeight="1">
      <c r="A52" s="91"/>
      <c r="B52" s="99" t="s">
        <v>1112</v>
      </c>
      <c r="C52" s="99" t="s">
        <v>1113</v>
      </c>
      <c r="D52" s="99" t="s">
        <v>813</v>
      </c>
      <c r="E52" s="99" t="s">
        <v>1114</v>
      </c>
      <c r="F52" s="135">
        <v>3.0</v>
      </c>
      <c r="G52" s="99">
        <v>168.65</v>
      </c>
      <c r="H52" s="99">
        <v>0.0</v>
      </c>
      <c r="I52" s="99">
        <v>1.0</v>
      </c>
      <c r="J52" s="99" t="s">
        <v>965</v>
      </c>
      <c r="K52" s="99">
        <v>4.0</v>
      </c>
      <c r="L52" s="99" t="s">
        <v>967</v>
      </c>
      <c r="M52" s="99" t="s">
        <v>1115</v>
      </c>
      <c r="N52" s="99" t="s">
        <v>61</v>
      </c>
      <c r="O52" s="99" t="s">
        <v>61</v>
      </c>
      <c r="P52" s="99" t="s">
        <v>1011</v>
      </c>
      <c r="Q52" s="99" t="s">
        <v>61</v>
      </c>
      <c r="R52" s="99" t="s">
        <v>61</v>
      </c>
      <c r="S52" s="99" t="s">
        <v>61</v>
      </c>
      <c r="T52" s="91"/>
      <c r="U52" s="91"/>
      <c r="V52" s="91"/>
      <c r="W52" s="91"/>
      <c r="X52" s="91"/>
      <c r="Y52" s="91"/>
      <c r="Z52" s="91"/>
    </row>
    <row r="53" ht="15.75" customHeight="1">
      <c r="A53" s="91"/>
      <c r="B53" s="99" t="s">
        <v>1116</v>
      </c>
      <c r="C53" s="99" t="s">
        <v>1117</v>
      </c>
      <c r="D53" s="99" t="s">
        <v>1118</v>
      </c>
      <c r="E53" s="99" t="s">
        <v>1009</v>
      </c>
      <c r="F53" s="135">
        <v>3.0</v>
      </c>
      <c r="G53" s="99">
        <v>310.65</v>
      </c>
      <c r="H53" s="99">
        <v>0.0</v>
      </c>
      <c r="I53" s="99">
        <v>1.0</v>
      </c>
      <c r="J53" s="99" t="s">
        <v>965</v>
      </c>
      <c r="K53" s="99" t="s">
        <v>966</v>
      </c>
      <c r="L53" s="99" t="s">
        <v>967</v>
      </c>
      <c r="M53" s="99" t="s">
        <v>1010</v>
      </c>
      <c r="N53" s="99" t="s">
        <v>61</v>
      </c>
      <c r="O53" s="99" t="s">
        <v>61</v>
      </c>
      <c r="P53" s="99" t="s">
        <v>61</v>
      </c>
      <c r="Q53" s="99" t="s">
        <v>61</v>
      </c>
      <c r="R53" s="99" t="s">
        <v>61</v>
      </c>
      <c r="S53" s="99" t="s">
        <v>61</v>
      </c>
      <c r="T53" s="91"/>
      <c r="U53" s="91"/>
      <c r="V53" s="91"/>
      <c r="W53" s="91"/>
      <c r="X53" s="91"/>
      <c r="Y53" s="91"/>
      <c r="Z53" s="91"/>
    </row>
    <row r="54" ht="15.75" customHeight="1">
      <c r="A54" s="91"/>
      <c r="B54" s="99" t="s">
        <v>1119</v>
      </c>
      <c r="C54" s="99" t="s">
        <v>1120</v>
      </c>
      <c r="D54" s="99" t="s">
        <v>1121</v>
      </c>
      <c r="E54" s="99" t="s">
        <v>997</v>
      </c>
      <c r="F54" s="135">
        <v>3.0</v>
      </c>
      <c r="G54" s="99">
        <v>315.95</v>
      </c>
      <c r="H54" s="99">
        <v>0.0</v>
      </c>
      <c r="I54" s="99">
        <v>1.0</v>
      </c>
      <c r="J54" s="99" t="s">
        <v>965</v>
      </c>
      <c r="K54" s="99" t="s">
        <v>966</v>
      </c>
      <c r="L54" s="99" t="s">
        <v>967</v>
      </c>
      <c r="M54" s="99" t="s">
        <v>309</v>
      </c>
      <c r="N54" s="99" t="s">
        <v>61</v>
      </c>
      <c r="O54" s="99" t="s">
        <v>61</v>
      </c>
      <c r="P54" s="99" t="s">
        <v>61</v>
      </c>
      <c r="Q54" s="99" t="s">
        <v>61</v>
      </c>
      <c r="R54" s="99" t="s">
        <v>61</v>
      </c>
      <c r="S54" s="99" t="s">
        <v>61</v>
      </c>
      <c r="T54" s="91"/>
      <c r="U54" s="91"/>
      <c r="V54" s="91"/>
      <c r="W54" s="91"/>
      <c r="X54" s="91"/>
      <c r="Y54" s="91"/>
      <c r="Z54" s="91"/>
    </row>
    <row r="55" ht="15.75" customHeight="1">
      <c r="A55" s="91"/>
      <c r="B55" s="99" t="s">
        <v>1097</v>
      </c>
      <c r="C55" s="99" t="s">
        <v>1122</v>
      </c>
      <c r="D55" s="99" t="s">
        <v>271</v>
      </c>
      <c r="E55" s="99" t="s">
        <v>964</v>
      </c>
      <c r="F55" s="135">
        <v>3.0</v>
      </c>
      <c r="G55" s="99">
        <v>110.89</v>
      </c>
      <c r="H55" s="99">
        <v>0.0</v>
      </c>
      <c r="I55" s="99">
        <v>1.0</v>
      </c>
      <c r="J55" s="99" t="s">
        <v>965</v>
      </c>
      <c r="K55" s="99" t="s">
        <v>1019</v>
      </c>
      <c r="L55" s="99" t="s">
        <v>967</v>
      </c>
      <c r="M55" s="99" t="s">
        <v>274</v>
      </c>
      <c r="N55" s="99" t="s">
        <v>61</v>
      </c>
      <c r="O55" s="99" t="s">
        <v>61</v>
      </c>
      <c r="P55" s="99" t="s">
        <v>968</v>
      </c>
      <c r="Q55" s="99" t="s">
        <v>61</v>
      </c>
      <c r="R55" s="99" t="s">
        <v>61</v>
      </c>
      <c r="S55" s="99" t="s">
        <v>969</v>
      </c>
      <c r="T55" s="91"/>
      <c r="U55" s="91"/>
      <c r="V55" s="91"/>
      <c r="W55" s="91"/>
      <c r="X55" s="91"/>
      <c r="Y55" s="91"/>
      <c r="Z55" s="91"/>
    </row>
    <row r="56" ht="15.75" customHeight="1">
      <c r="A56" s="91"/>
      <c r="B56" s="99" t="s">
        <v>1123</v>
      </c>
      <c r="C56" s="99" t="s">
        <v>1124</v>
      </c>
      <c r="D56" s="99" t="s">
        <v>508</v>
      </c>
      <c r="E56" s="99" t="s">
        <v>1125</v>
      </c>
      <c r="F56" s="135">
        <v>2.0</v>
      </c>
      <c r="G56" s="99">
        <v>123.39</v>
      </c>
      <c r="H56" s="99">
        <v>0.0</v>
      </c>
      <c r="I56" s="99">
        <v>1.0</v>
      </c>
      <c r="J56" s="99" t="s">
        <v>965</v>
      </c>
      <c r="K56" s="99">
        <v>4.0</v>
      </c>
      <c r="L56" s="99" t="s">
        <v>967</v>
      </c>
      <c r="M56" s="99" t="s">
        <v>1126</v>
      </c>
      <c r="N56" s="99" t="s">
        <v>61</v>
      </c>
      <c r="O56" s="99" t="s">
        <v>61</v>
      </c>
      <c r="P56" s="99" t="s">
        <v>1011</v>
      </c>
      <c r="Q56" s="99" t="s">
        <v>61</v>
      </c>
      <c r="R56" s="99" t="s">
        <v>61</v>
      </c>
      <c r="S56" s="99" t="s">
        <v>61</v>
      </c>
      <c r="T56" s="91"/>
      <c r="U56" s="91"/>
      <c r="V56" s="91"/>
      <c r="W56" s="91"/>
      <c r="X56" s="91"/>
      <c r="Y56" s="91"/>
      <c r="Z56" s="91"/>
    </row>
    <row r="57" ht="15.75" customHeight="1">
      <c r="A57" s="91"/>
      <c r="B57" s="99" t="s">
        <v>1127</v>
      </c>
      <c r="C57" s="99" t="s">
        <v>1128</v>
      </c>
      <c r="D57" s="99" t="s">
        <v>1129</v>
      </c>
      <c r="E57" s="99" t="s">
        <v>1130</v>
      </c>
      <c r="F57" s="135">
        <v>1.0</v>
      </c>
      <c r="G57" s="99">
        <v>201.48</v>
      </c>
      <c r="H57" s="99">
        <v>0.0</v>
      </c>
      <c r="I57" s="99">
        <v>1.0</v>
      </c>
      <c r="J57" s="99" t="s">
        <v>965</v>
      </c>
      <c r="K57" s="99" t="s">
        <v>966</v>
      </c>
      <c r="L57" s="99" t="s">
        <v>967</v>
      </c>
      <c r="M57" s="99" t="s">
        <v>137</v>
      </c>
      <c r="N57" s="99" t="s">
        <v>61</v>
      </c>
      <c r="O57" s="99" t="s">
        <v>61</v>
      </c>
      <c r="P57" s="99" t="s">
        <v>61</v>
      </c>
      <c r="Q57" s="99" t="s">
        <v>61</v>
      </c>
      <c r="R57" s="99" t="s">
        <v>61</v>
      </c>
      <c r="S57" s="99" t="s">
        <v>969</v>
      </c>
      <c r="T57" s="91"/>
      <c r="U57" s="91"/>
      <c r="V57" s="91"/>
      <c r="W57" s="91"/>
      <c r="X57" s="91"/>
      <c r="Y57" s="91"/>
      <c r="Z57" s="91"/>
    </row>
    <row r="58" ht="15.75" customHeight="1">
      <c r="A58" s="91"/>
      <c r="B58" s="99" t="s">
        <v>1131</v>
      </c>
      <c r="C58" s="99" t="s">
        <v>1132</v>
      </c>
      <c r="D58" s="99" t="s">
        <v>538</v>
      </c>
      <c r="E58" s="99" t="s">
        <v>1133</v>
      </c>
      <c r="F58" s="99">
        <v>0.0</v>
      </c>
      <c r="G58" s="99">
        <v>150.4465</v>
      </c>
      <c r="H58" s="99">
        <v>0.0</v>
      </c>
      <c r="I58" s="99">
        <v>20.0</v>
      </c>
      <c r="J58" s="99" t="s">
        <v>965</v>
      </c>
      <c r="K58" s="99">
        <v>4.0</v>
      </c>
      <c r="L58" s="99" t="s">
        <v>967</v>
      </c>
      <c r="M58" s="99" t="s">
        <v>645</v>
      </c>
      <c r="N58" s="99" t="s">
        <v>61</v>
      </c>
      <c r="O58" s="99" t="s">
        <v>61</v>
      </c>
      <c r="P58" s="99" t="s">
        <v>1011</v>
      </c>
      <c r="Q58" s="99" t="s">
        <v>61</v>
      </c>
      <c r="R58" s="99" t="s">
        <v>61</v>
      </c>
      <c r="S58" s="99" t="s">
        <v>61</v>
      </c>
      <c r="T58" s="91"/>
      <c r="U58" s="91"/>
      <c r="V58" s="91"/>
      <c r="W58" s="91"/>
      <c r="X58" s="91"/>
      <c r="Y58" s="91"/>
      <c r="Z58" s="91"/>
    </row>
    <row r="59" ht="15.75" customHeight="1">
      <c r="A59" s="91"/>
      <c r="B59" s="99" t="s">
        <v>1134</v>
      </c>
      <c r="C59" s="99" t="s">
        <v>1135</v>
      </c>
      <c r="D59" s="99" t="s">
        <v>497</v>
      </c>
      <c r="E59" s="99" t="s">
        <v>1136</v>
      </c>
      <c r="F59" s="99">
        <v>0.0</v>
      </c>
      <c r="G59" s="99">
        <v>150.5425</v>
      </c>
      <c r="H59" s="99">
        <v>0.0</v>
      </c>
      <c r="I59" s="99">
        <v>20.0</v>
      </c>
      <c r="J59" s="99" t="s">
        <v>965</v>
      </c>
      <c r="K59" s="99">
        <v>4.0</v>
      </c>
      <c r="L59" s="99" t="s">
        <v>1137</v>
      </c>
      <c r="M59" s="99" t="s">
        <v>645</v>
      </c>
      <c r="N59" s="99" t="s">
        <v>61</v>
      </c>
      <c r="O59" s="99" t="s">
        <v>61</v>
      </c>
      <c r="P59" s="99" t="s">
        <v>1011</v>
      </c>
      <c r="Q59" s="99" t="s">
        <v>61</v>
      </c>
      <c r="R59" s="99" t="s">
        <v>61</v>
      </c>
      <c r="S59" s="99" t="s">
        <v>61</v>
      </c>
      <c r="T59" s="91"/>
      <c r="U59" s="91"/>
      <c r="V59" s="91"/>
      <c r="W59" s="91"/>
      <c r="X59" s="91"/>
      <c r="Y59" s="91"/>
      <c r="Z59" s="91"/>
    </row>
    <row r="60" ht="15.75" customHeight="1">
      <c r="A60" s="91"/>
      <c r="B60" s="99" t="s">
        <v>1138</v>
      </c>
      <c r="C60" s="99" t="s">
        <v>1139</v>
      </c>
      <c r="D60" s="99" t="s">
        <v>251</v>
      </c>
      <c r="E60" s="99" t="s">
        <v>1014</v>
      </c>
      <c r="F60" s="99">
        <v>0.0</v>
      </c>
      <c r="G60" s="99">
        <v>75.3985</v>
      </c>
      <c r="H60" s="99">
        <v>0.0</v>
      </c>
      <c r="I60" s="99">
        <v>20.0</v>
      </c>
      <c r="J60" s="99" t="s">
        <v>965</v>
      </c>
      <c r="K60" s="99">
        <v>4.0</v>
      </c>
      <c r="L60" s="99" t="s">
        <v>967</v>
      </c>
      <c r="M60" s="99" t="s">
        <v>249</v>
      </c>
      <c r="N60" s="99" t="s">
        <v>61</v>
      </c>
      <c r="O60" s="99" t="s">
        <v>61</v>
      </c>
      <c r="P60" s="99" t="s">
        <v>1011</v>
      </c>
      <c r="Q60" s="99" t="s">
        <v>61</v>
      </c>
      <c r="R60" s="99" t="s">
        <v>61</v>
      </c>
      <c r="S60" s="99" t="s">
        <v>61</v>
      </c>
      <c r="T60" s="91"/>
      <c r="U60" s="91"/>
      <c r="V60" s="91"/>
      <c r="W60" s="91"/>
      <c r="X60" s="91"/>
      <c r="Y60" s="91"/>
      <c r="Z60" s="91"/>
    </row>
    <row r="61" ht="15.75" customHeight="1">
      <c r="A61" s="91"/>
      <c r="B61" s="99" t="s">
        <v>1140</v>
      </c>
      <c r="C61" s="99" t="s">
        <v>1141</v>
      </c>
      <c r="D61" s="99" t="s">
        <v>431</v>
      </c>
      <c r="E61" s="99" t="s">
        <v>1014</v>
      </c>
      <c r="F61" s="99">
        <v>0.0</v>
      </c>
      <c r="G61" s="99">
        <v>91.9325</v>
      </c>
      <c r="H61" s="99">
        <v>0.0</v>
      </c>
      <c r="I61" s="99">
        <v>20.0</v>
      </c>
      <c r="J61" s="99" t="s">
        <v>965</v>
      </c>
      <c r="K61" s="99">
        <v>4.0</v>
      </c>
      <c r="L61" s="99" t="s">
        <v>1137</v>
      </c>
      <c r="M61" s="99" t="s">
        <v>249</v>
      </c>
      <c r="N61" s="99" t="s">
        <v>61</v>
      </c>
      <c r="O61" s="99" t="s">
        <v>61</v>
      </c>
      <c r="P61" s="99" t="s">
        <v>1011</v>
      </c>
      <c r="Q61" s="99" t="s">
        <v>61</v>
      </c>
      <c r="R61" s="99" t="s">
        <v>61</v>
      </c>
      <c r="S61" s="99" t="s">
        <v>61</v>
      </c>
      <c r="T61" s="91"/>
      <c r="U61" s="91"/>
      <c r="V61" s="91"/>
      <c r="W61" s="91"/>
      <c r="X61" s="91"/>
      <c r="Y61" s="91"/>
      <c r="Z61" s="91"/>
    </row>
    <row r="62" ht="15.75" customHeight="1">
      <c r="A62" s="91"/>
      <c r="B62" s="99" t="s">
        <v>1142</v>
      </c>
      <c r="C62" s="99" t="s">
        <v>1143</v>
      </c>
      <c r="D62" s="99" t="s">
        <v>427</v>
      </c>
      <c r="E62" s="99" t="s">
        <v>1144</v>
      </c>
      <c r="F62" s="99">
        <v>0.0</v>
      </c>
      <c r="G62" s="99">
        <v>123.6405</v>
      </c>
      <c r="H62" s="99">
        <v>0.0</v>
      </c>
      <c r="I62" s="99">
        <v>20.0</v>
      </c>
      <c r="J62" s="99" t="s">
        <v>965</v>
      </c>
      <c r="K62" s="99">
        <v>4.0</v>
      </c>
      <c r="L62" s="99" t="s">
        <v>967</v>
      </c>
      <c r="M62" s="99" t="s">
        <v>413</v>
      </c>
      <c r="N62" s="99" t="s">
        <v>61</v>
      </c>
      <c r="O62" s="99" t="s">
        <v>61</v>
      </c>
      <c r="P62" s="99" t="s">
        <v>1011</v>
      </c>
      <c r="Q62" s="99" t="s">
        <v>61</v>
      </c>
      <c r="R62" s="99" t="s">
        <v>61</v>
      </c>
      <c r="S62" s="99" t="s">
        <v>61</v>
      </c>
      <c r="T62" s="91"/>
      <c r="U62" s="91"/>
      <c r="V62" s="91"/>
      <c r="W62" s="91"/>
      <c r="X62" s="91"/>
      <c r="Y62" s="91"/>
      <c r="Z62" s="91"/>
    </row>
    <row r="63" ht="15.75" customHeight="1">
      <c r="A63" s="91"/>
      <c r="B63" s="99" t="s">
        <v>1145</v>
      </c>
      <c r="C63" s="99" t="s">
        <v>1146</v>
      </c>
      <c r="D63" s="99" t="s">
        <v>542</v>
      </c>
      <c r="E63" s="99" t="s">
        <v>1147</v>
      </c>
      <c r="F63" s="99">
        <v>0.0</v>
      </c>
      <c r="G63" s="99">
        <v>175.194</v>
      </c>
      <c r="H63" s="99">
        <v>0.0</v>
      </c>
      <c r="I63" s="99">
        <v>20.0</v>
      </c>
      <c r="J63" s="99" t="s">
        <v>965</v>
      </c>
      <c r="K63" s="99">
        <v>4.0</v>
      </c>
      <c r="L63" s="99" t="s">
        <v>967</v>
      </c>
      <c r="M63" s="99" t="s">
        <v>640</v>
      </c>
      <c r="N63" s="99" t="s">
        <v>61</v>
      </c>
      <c r="O63" s="99" t="s">
        <v>61</v>
      </c>
      <c r="P63" s="99" t="s">
        <v>1011</v>
      </c>
      <c r="Q63" s="99" t="s">
        <v>61</v>
      </c>
      <c r="R63" s="99" t="s">
        <v>61</v>
      </c>
      <c r="S63" s="99" t="s">
        <v>61</v>
      </c>
      <c r="T63" s="91"/>
      <c r="U63" s="91"/>
      <c r="V63" s="91"/>
      <c r="W63" s="91"/>
      <c r="X63" s="91"/>
      <c r="Y63" s="91"/>
      <c r="Z63" s="91"/>
    </row>
    <row r="64" ht="15.75" customHeight="1">
      <c r="A64" s="91"/>
      <c r="B64" s="99" t="s">
        <v>1148</v>
      </c>
      <c r="C64" s="99" t="s">
        <v>1149</v>
      </c>
      <c r="D64" s="99" t="s">
        <v>1150</v>
      </c>
      <c r="E64" s="99" t="s">
        <v>964</v>
      </c>
      <c r="F64" s="99">
        <v>0.0</v>
      </c>
      <c r="G64" s="99">
        <v>64.302</v>
      </c>
      <c r="H64" s="99">
        <v>0.0</v>
      </c>
      <c r="I64" s="99">
        <v>20.0</v>
      </c>
      <c r="J64" s="99" t="s">
        <v>965</v>
      </c>
      <c r="K64" s="99">
        <v>4.0</v>
      </c>
      <c r="L64" s="99" t="s">
        <v>1137</v>
      </c>
      <c r="M64" s="99" t="s">
        <v>274</v>
      </c>
      <c r="N64" s="99" t="s">
        <v>61</v>
      </c>
      <c r="O64" s="99" t="s">
        <v>61</v>
      </c>
      <c r="P64" s="99" t="s">
        <v>1011</v>
      </c>
      <c r="Q64" s="99" t="s">
        <v>61</v>
      </c>
      <c r="R64" s="99" t="s">
        <v>61</v>
      </c>
      <c r="S64" s="99" t="s">
        <v>61</v>
      </c>
      <c r="T64" s="91"/>
      <c r="U64" s="91"/>
      <c r="V64" s="91"/>
      <c r="W64" s="91"/>
      <c r="X64" s="91"/>
      <c r="Y64" s="91"/>
      <c r="Z64" s="91"/>
    </row>
    <row r="65" ht="15.75" customHeight="1">
      <c r="A65" s="91"/>
      <c r="B65" s="99" t="s">
        <v>1151</v>
      </c>
      <c r="C65" s="99" t="s">
        <v>1152</v>
      </c>
      <c r="D65" s="99" t="s">
        <v>1153</v>
      </c>
      <c r="E65" s="99" t="s">
        <v>1077</v>
      </c>
      <c r="F65" s="99">
        <v>0.0</v>
      </c>
      <c r="G65" s="99">
        <v>162.59</v>
      </c>
      <c r="H65" s="99">
        <v>0.0</v>
      </c>
      <c r="I65" s="99">
        <v>1.0</v>
      </c>
      <c r="J65" s="99" t="s">
        <v>965</v>
      </c>
      <c r="K65" s="99">
        <v>4.0</v>
      </c>
      <c r="L65" s="99" t="s">
        <v>1137</v>
      </c>
      <c r="M65" s="99" t="s">
        <v>408</v>
      </c>
      <c r="N65" s="99" t="s">
        <v>61</v>
      </c>
      <c r="O65" s="99" t="s">
        <v>61</v>
      </c>
      <c r="P65" s="99" t="s">
        <v>1011</v>
      </c>
      <c r="Q65" s="99" t="s">
        <v>61</v>
      </c>
      <c r="R65" s="99" t="s">
        <v>61</v>
      </c>
      <c r="S65" s="99" t="s">
        <v>61</v>
      </c>
      <c r="T65" s="91"/>
      <c r="U65" s="91"/>
      <c r="V65" s="91"/>
      <c r="W65" s="91"/>
      <c r="X65" s="91"/>
      <c r="Y65" s="91"/>
      <c r="Z65" s="91"/>
    </row>
    <row r="66" ht="15.75" customHeight="1">
      <c r="A66" s="91"/>
      <c r="B66" s="99" t="s">
        <v>1154</v>
      </c>
      <c r="C66" s="99" t="s">
        <v>1155</v>
      </c>
      <c r="D66" s="99" t="s">
        <v>1156</v>
      </c>
      <c r="E66" s="99" t="s">
        <v>1114</v>
      </c>
      <c r="F66" s="99">
        <v>0.0</v>
      </c>
      <c r="G66" s="99">
        <v>138.106</v>
      </c>
      <c r="H66" s="99">
        <v>0.0</v>
      </c>
      <c r="I66" s="99">
        <v>20.0</v>
      </c>
      <c r="J66" s="99" t="s">
        <v>965</v>
      </c>
      <c r="K66" s="99">
        <v>4.0</v>
      </c>
      <c r="L66" s="99" t="s">
        <v>967</v>
      </c>
      <c r="M66" s="99" t="s">
        <v>1115</v>
      </c>
      <c r="N66" s="99" t="s">
        <v>61</v>
      </c>
      <c r="O66" s="99" t="s">
        <v>61</v>
      </c>
      <c r="P66" s="99" t="s">
        <v>1011</v>
      </c>
      <c r="Q66" s="99" t="s">
        <v>61</v>
      </c>
      <c r="R66" s="99" t="s">
        <v>61</v>
      </c>
      <c r="S66" s="99" t="s">
        <v>61</v>
      </c>
      <c r="T66" s="91"/>
      <c r="U66" s="91"/>
      <c r="V66" s="91"/>
      <c r="W66" s="91"/>
      <c r="X66" s="91"/>
      <c r="Y66" s="91"/>
      <c r="Z66" s="91"/>
    </row>
    <row r="67" ht="15.75" customHeight="1">
      <c r="A67" s="91"/>
      <c r="B67" s="99" t="s">
        <v>1157</v>
      </c>
      <c r="C67" s="99" t="s">
        <v>1158</v>
      </c>
      <c r="D67" s="99" t="s">
        <v>471</v>
      </c>
      <c r="E67" s="99" t="s">
        <v>964</v>
      </c>
      <c r="F67" s="99">
        <v>0.0</v>
      </c>
      <c r="G67" s="99">
        <v>74.899</v>
      </c>
      <c r="H67" s="99">
        <v>0.0</v>
      </c>
      <c r="I67" s="99">
        <v>20.0</v>
      </c>
      <c r="J67" s="99" t="s">
        <v>965</v>
      </c>
      <c r="K67" s="99">
        <v>4.0</v>
      </c>
      <c r="L67" s="99" t="s">
        <v>967</v>
      </c>
      <c r="M67" s="99" t="s">
        <v>274</v>
      </c>
      <c r="N67" s="99" t="s">
        <v>61</v>
      </c>
      <c r="O67" s="99" t="s">
        <v>61</v>
      </c>
      <c r="P67" s="99" t="s">
        <v>1011</v>
      </c>
      <c r="Q67" s="99" t="s">
        <v>61</v>
      </c>
      <c r="R67" s="99" t="s">
        <v>61</v>
      </c>
      <c r="S67" s="99" t="s">
        <v>61</v>
      </c>
      <c r="T67" s="91"/>
      <c r="U67" s="91"/>
      <c r="V67" s="91"/>
      <c r="W67" s="91"/>
      <c r="X67" s="91"/>
      <c r="Y67" s="91"/>
      <c r="Z67" s="91"/>
    </row>
    <row r="68" ht="15.75" customHeight="1">
      <c r="A68" s="91"/>
      <c r="B68" s="99" t="s">
        <v>1159</v>
      </c>
      <c r="C68" s="99" t="s">
        <v>1160</v>
      </c>
      <c r="D68" s="99" t="s">
        <v>504</v>
      </c>
      <c r="E68" s="99" t="s">
        <v>1161</v>
      </c>
      <c r="F68" s="99">
        <v>0.0</v>
      </c>
      <c r="G68" s="99">
        <v>111.6945</v>
      </c>
      <c r="H68" s="99">
        <v>0.0</v>
      </c>
      <c r="I68" s="99">
        <v>20.0</v>
      </c>
      <c r="J68" s="99" t="s">
        <v>965</v>
      </c>
      <c r="K68" s="99">
        <v>4.0</v>
      </c>
      <c r="L68" s="99" t="s">
        <v>1137</v>
      </c>
      <c r="M68" s="99" t="s">
        <v>645</v>
      </c>
      <c r="N68" s="99" t="s">
        <v>61</v>
      </c>
      <c r="O68" s="99" t="s">
        <v>61</v>
      </c>
      <c r="P68" s="99" t="s">
        <v>1011</v>
      </c>
      <c r="Q68" s="99" t="s">
        <v>61</v>
      </c>
      <c r="R68" s="99" t="s">
        <v>61</v>
      </c>
      <c r="S68" s="99" t="s">
        <v>61</v>
      </c>
      <c r="T68" s="91"/>
      <c r="U68" s="91"/>
      <c r="V68" s="91"/>
      <c r="W68" s="91"/>
      <c r="X68" s="91"/>
      <c r="Y68" s="91"/>
      <c r="Z68" s="91"/>
    </row>
    <row r="69" ht="15.75" customHeight="1">
      <c r="A69" s="91"/>
      <c r="B69" s="99" t="s">
        <v>1162</v>
      </c>
      <c r="C69" s="99" t="s">
        <v>1163</v>
      </c>
      <c r="D69" s="99" t="s">
        <v>1164</v>
      </c>
      <c r="E69" s="99" t="s">
        <v>1165</v>
      </c>
      <c r="F69" s="99">
        <v>0.0</v>
      </c>
      <c r="G69" s="99">
        <v>808.55</v>
      </c>
      <c r="H69" s="99">
        <v>0.0</v>
      </c>
      <c r="I69" s="99">
        <v>1.0</v>
      </c>
      <c r="J69" s="99" t="s">
        <v>965</v>
      </c>
      <c r="K69" s="99" t="s">
        <v>1084</v>
      </c>
      <c r="L69" s="99" t="s">
        <v>967</v>
      </c>
      <c r="M69" s="99" t="s">
        <v>485</v>
      </c>
      <c r="N69" s="99" t="s">
        <v>61</v>
      </c>
      <c r="O69" s="99" t="s">
        <v>1166</v>
      </c>
      <c r="P69" s="99" t="s">
        <v>1167</v>
      </c>
      <c r="Q69" s="99" t="s">
        <v>1168</v>
      </c>
      <c r="R69" s="99" t="s">
        <v>1169</v>
      </c>
      <c r="S69" s="99" t="s">
        <v>1170</v>
      </c>
      <c r="T69" s="91"/>
      <c r="U69" s="91"/>
      <c r="V69" s="91"/>
      <c r="W69" s="91"/>
      <c r="X69" s="91"/>
      <c r="Y69" s="91"/>
      <c r="Z69" s="91"/>
    </row>
    <row r="70" ht="15.75" customHeight="1">
      <c r="A70" s="91"/>
      <c r="B70" s="99" t="s">
        <v>1171</v>
      </c>
      <c r="C70" s="99" t="s">
        <v>1172</v>
      </c>
      <c r="D70" s="99" t="s">
        <v>1173</v>
      </c>
      <c r="E70" s="99" t="s">
        <v>1174</v>
      </c>
      <c r="F70" s="99">
        <v>0.0</v>
      </c>
      <c r="G70" s="99">
        <v>63.03</v>
      </c>
      <c r="H70" s="99">
        <v>0.0</v>
      </c>
      <c r="I70" s="99">
        <v>1.0</v>
      </c>
      <c r="J70" s="99" t="s">
        <v>965</v>
      </c>
      <c r="K70" s="99" t="s">
        <v>1084</v>
      </c>
      <c r="L70" s="99" t="s">
        <v>967</v>
      </c>
      <c r="M70" s="99" t="s">
        <v>485</v>
      </c>
      <c r="N70" s="99" t="s">
        <v>61</v>
      </c>
      <c r="O70" s="99" t="s">
        <v>1166</v>
      </c>
      <c r="P70" s="99" t="s">
        <v>1167</v>
      </c>
      <c r="Q70" s="99" t="s">
        <v>1175</v>
      </c>
      <c r="R70" s="99" t="s">
        <v>1169</v>
      </c>
      <c r="S70" s="99" t="s">
        <v>1176</v>
      </c>
      <c r="T70" s="91"/>
      <c r="U70" s="91"/>
      <c r="V70" s="91"/>
      <c r="W70" s="91"/>
      <c r="X70" s="91"/>
      <c r="Y70" s="91"/>
      <c r="Z70" s="91"/>
    </row>
    <row r="71" ht="15.75" customHeight="1">
      <c r="A71" s="91"/>
      <c r="B71" s="99" t="s">
        <v>1177</v>
      </c>
      <c r="C71" s="99" t="s">
        <v>1178</v>
      </c>
      <c r="D71" s="99" t="s">
        <v>1179</v>
      </c>
      <c r="E71" s="99" t="s">
        <v>1180</v>
      </c>
      <c r="F71" s="99">
        <v>0.0</v>
      </c>
      <c r="G71" s="99">
        <v>99.82</v>
      </c>
      <c r="H71" s="99">
        <v>0.0</v>
      </c>
      <c r="I71" s="99">
        <v>1.0</v>
      </c>
      <c r="J71" s="99" t="s">
        <v>965</v>
      </c>
      <c r="K71" s="99" t="s">
        <v>966</v>
      </c>
      <c r="L71" s="99" t="s">
        <v>967</v>
      </c>
      <c r="M71" s="99" t="s">
        <v>1181</v>
      </c>
      <c r="N71" s="99" t="s">
        <v>61</v>
      </c>
      <c r="O71" s="99" t="s">
        <v>1166</v>
      </c>
      <c r="P71" s="99" t="s">
        <v>968</v>
      </c>
      <c r="Q71" s="99" t="s">
        <v>61</v>
      </c>
      <c r="R71" s="99" t="s">
        <v>61</v>
      </c>
      <c r="S71" s="99" t="s">
        <v>1182</v>
      </c>
      <c r="T71" s="91"/>
      <c r="U71" s="91"/>
      <c r="V71" s="91"/>
      <c r="W71" s="91"/>
      <c r="X71" s="91"/>
      <c r="Y71" s="91"/>
      <c r="Z71" s="91"/>
    </row>
    <row r="72" ht="15.75" customHeight="1">
      <c r="A72" s="91"/>
      <c r="B72" s="99" t="s">
        <v>1183</v>
      </c>
      <c r="C72" s="99" t="s">
        <v>1184</v>
      </c>
      <c r="D72" s="99" t="s">
        <v>879</v>
      </c>
      <c r="E72" s="99" t="s">
        <v>1185</v>
      </c>
      <c r="F72" s="99">
        <v>0.0</v>
      </c>
      <c r="G72" s="99">
        <v>99.82</v>
      </c>
      <c r="H72" s="99">
        <v>0.0</v>
      </c>
      <c r="I72" s="99">
        <v>1.0</v>
      </c>
      <c r="J72" s="99" t="s">
        <v>965</v>
      </c>
      <c r="K72" s="99" t="s">
        <v>966</v>
      </c>
      <c r="L72" s="99" t="s">
        <v>967</v>
      </c>
      <c r="M72" s="99" t="s">
        <v>1186</v>
      </c>
      <c r="N72" s="99" t="s">
        <v>61</v>
      </c>
      <c r="O72" s="99" t="s">
        <v>1166</v>
      </c>
      <c r="P72" s="99" t="s">
        <v>998</v>
      </c>
      <c r="Q72" s="99" t="s">
        <v>61</v>
      </c>
      <c r="R72" s="99" t="s">
        <v>61</v>
      </c>
      <c r="S72" s="99" t="s">
        <v>1187</v>
      </c>
      <c r="T72" s="91"/>
      <c r="U72" s="91"/>
      <c r="V72" s="91"/>
      <c r="W72" s="91"/>
      <c r="X72" s="91"/>
      <c r="Y72" s="91"/>
      <c r="Z72" s="91"/>
    </row>
    <row r="73" ht="15.75" customHeight="1">
      <c r="A73" s="91"/>
      <c r="B73" s="99" t="s">
        <v>684</v>
      </c>
      <c r="C73" s="99" t="s">
        <v>1188</v>
      </c>
      <c r="D73" s="99" t="s">
        <v>683</v>
      </c>
      <c r="E73" s="99" t="s">
        <v>1189</v>
      </c>
      <c r="F73" s="99">
        <v>0.0</v>
      </c>
      <c r="G73" s="99">
        <v>124.74</v>
      </c>
      <c r="H73" s="99">
        <v>0.0</v>
      </c>
      <c r="I73" s="99">
        <v>1.0</v>
      </c>
      <c r="J73" s="99" t="s">
        <v>965</v>
      </c>
      <c r="K73" s="99" t="s">
        <v>966</v>
      </c>
      <c r="L73" s="99" t="s">
        <v>967</v>
      </c>
      <c r="M73" s="99" t="s">
        <v>274</v>
      </c>
      <c r="N73" s="99" t="s">
        <v>1046</v>
      </c>
      <c r="O73" s="99" t="s">
        <v>1047</v>
      </c>
      <c r="P73" s="99" t="s">
        <v>1190</v>
      </c>
      <c r="Q73" s="99" t="s">
        <v>1048</v>
      </c>
      <c r="R73" s="99" t="s">
        <v>1191</v>
      </c>
      <c r="S73" s="99" t="s">
        <v>1192</v>
      </c>
      <c r="T73" s="91"/>
      <c r="U73" s="91"/>
      <c r="V73" s="91"/>
      <c r="W73" s="91"/>
      <c r="X73" s="91"/>
      <c r="Y73" s="91"/>
      <c r="Z73" s="91"/>
    </row>
    <row r="74" ht="15.75" customHeight="1">
      <c r="A74" s="91"/>
      <c r="B74" s="99" t="s">
        <v>1193</v>
      </c>
      <c r="C74" s="99" t="s">
        <v>1194</v>
      </c>
      <c r="D74" s="99" t="s">
        <v>1195</v>
      </c>
      <c r="E74" s="99" t="s">
        <v>964</v>
      </c>
      <c r="F74" s="99">
        <v>0.0</v>
      </c>
      <c r="G74" s="99">
        <v>246.42</v>
      </c>
      <c r="H74" s="99">
        <v>0.0</v>
      </c>
      <c r="I74" s="99">
        <v>1.0</v>
      </c>
      <c r="J74" s="99" t="s">
        <v>965</v>
      </c>
      <c r="K74" s="99" t="s">
        <v>966</v>
      </c>
      <c r="L74" s="99" t="s">
        <v>967</v>
      </c>
      <c r="M74" s="99" t="s">
        <v>274</v>
      </c>
      <c r="N74" s="99" t="s">
        <v>61</v>
      </c>
      <c r="O74" s="99" t="s">
        <v>61</v>
      </c>
      <c r="P74" s="99" t="s">
        <v>968</v>
      </c>
      <c r="Q74" s="99" t="s">
        <v>61</v>
      </c>
      <c r="R74" s="99" t="s">
        <v>61</v>
      </c>
      <c r="S74" s="99" t="s">
        <v>969</v>
      </c>
      <c r="T74" s="91"/>
      <c r="U74" s="91"/>
      <c r="V74" s="91"/>
      <c r="W74" s="91"/>
      <c r="X74" s="91"/>
      <c r="Y74" s="91"/>
      <c r="Z74" s="91"/>
    </row>
    <row r="75" ht="15.75" customHeight="1">
      <c r="A75" s="91"/>
      <c r="B75" s="99" t="s">
        <v>1196</v>
      </c>
      <c r="C75" s="99" t="s">
        <v>1197</v>
      </c>
      <c r="D75" s="99" t="s">
        <v>782</v>
      </c>
      <c r="E75" s="99" t="s">
        <v>1198</v>
      </c>
      <c r="F75" s="99">
        <v>0.0</v>
      </c>
      <c r="G75" s="99">
        <v>70.71</v>
      </c>
      <c r="H75" s="99">
        <v>0.0</v>
      </c>
      <c r="I75" s="99">
        <v>1.0</v>
      </c>
      <c r="J75" s="99" t="s">
        <v>965</v>
      </c>
      <c r="K75" s="99" t="s">
        <v>966</v>
      </c>
      <c r="L75" s="99" t="s">
        <v>967</v>
      </c>
      <c r="M75" s="99" t="s">
        <v>274</v>
      </c>
      <c r="N75" s="99" t="s">
        <v>61</v>
      </c>
      <c r="O75" s="99" t="s">
        <v>1166</v>
      </c>
      <c r="P75" s="99" t="s">
        <v>968</v>
      </c>
      <c r="Q75" s="99" t="s">
        <v>61</v>
      </c>
      <c r="R75" s="99" t="s">
        <v>61</v>
      </c>
      <c r="S75" s="99" t="s">
        <v>1170</v>
      </c>
      <c r="T75" s="91"/>
      <c r="U75" s="91"/>
      <c r="V75" s="91"/>
      <c r="W75" s="91"/>
      <c r="X75" s="91"/>
      <c r="Y75" s="91"/>
      <c r="Z75" s="91"/>
    </row>
    <row r="76" ht="15.75" customHeight="1">
      <c r="A76" s="91"/>
      <c r="B76" s="99" t="s">
        <v>1199</v>
      </c>
      <c r="C76" s="99" t="s">
        <v>1200</v>
      </c>
      <c r="D76" s="99" t="s">
        <v>817</v>
      </c>
      <c r="E76" s="99" t="s">
        <v>1201</v>
      </c>
      <c r="F76" s="99">
        <v>0.0</v>
      </c>
      <c r="G76" s="99">
        <v>124.74</v>
      </c>
      <c r="H76" s="99">
        <v>0.0</v>
      </c>
      <c r="I76" s="99">
        <v>1.0</v>
      </c>
      <c r="J76" s="99" t="s">
        <v>965</v>
      </c>
      <c r="K76" s="99" t="s">
        <v>966</v>
      </c>
      <c r="L76" s="99" t="s">
        <v>967</v>
      </c>
      <c r="M76" s="99" t="s">
        <v>274</v>
      </c>
      <c r="N76" s="99" t="s">
        <v>1046</v>
      </c>
      <c r="O76" s="99" t="s">
        <v>1047</v>
      </c>
      <c r="P76" s="99" t="s">
        <v>1030</v>
      </c>
      <c r="Q76" s="99" t="s">
        <v>1048</v>
      </c>
      <c r="R76" s="99" t="s">
        <v>1049</v>
      </c>
      <c r="S76" s="99" t="s">
        <v>1202</v>
      </c>
      <c r="T76" s="91"/>
      <c r="U76" s="91"/>
      <c r="V76" s="91"/>
      <c r="W76" s="91"/>
      <c r="X76" s="91"/>
      <c r="Y76" s="91"/>
      <c r="Z76" s="91"/>
    </row>
    <row r="77" ht="15.75" customHeight="1">
      <c r="A77" s="91"/>
      <c r="B77" s="99" t="s">
        <v>61</v>
      </c>
      <c r="C77" s="99" t="s">
        <v>1203</v>
      </c>
      <c r="D77" s="99" t="s">
        <v>628</v>
      </c>
      <c r="E77" s="99" t="s">
        <v>964</v>
      </c>
      <c r="F77" s="99">
        <v>0.0</v>
      </c>
      <c r="G77" s="99">
        <v>74.81</v>
      </c>
      <c r="H77" s="99">
        <v>0.0</v>
      </c>
      <c r="I77" s="99">
        <v>1.0</v>
      </c>
      <c r="J77" s="99" t="s">
        <v>965</v>
      </c>
      <c r="K77" s="99" t="s">
        <v>966</v>
      </c>
      <c r="L77" s="99" t="s">
        <v>967</v>
      </c>
      <c r="M77" s="99" t="s">
        <v>274</v>
      </c>
      <c r="N77" s="99" t="s">
        <v>61</v>
      </c>
      <c r="O77" s="99" t="s">
        <v>61</v>
      </c>
      <c r="P77" s="99" t="s">
        <v>1204</v>
      </c>
      <c r="Q77" s="99" t="s">
        <v>61</v>
      </c>
      <c r="R77" s="99" t="s">
        <v>61</v>
      </c>
      <c r="S77" s="99" t="s">
        <v>981</v>
      </c>
      <c r="T77" s="91"/>
      <c r="U77" s="91"/>
      <c r="V77" s="91"/>
      <c r="W77" s="91"/>
      <c r="X77" s="91"/>
      <c r="Y77" s="91"/>
      <c r="Z77" s="91"/>
    </row>
    <row r="78" ht="15.75" customHeight="1">
      <c r="A78" s="91"/>
      <c r="B78" s="99" t="s">
        <v>1205</v>
      </c>
      <c r="C78" s="99" t="s">
        <v>1206</v>
      </c>
      <c r="D78" s="99" t="s">
        <v>936</v>
      </c>
      <c r="E78" s="99" t="s">
        <v>1207</v>
      </c>
      <c r="F78" s="99">
        <v>0.0</v>
      </c>
      <c r="G78" s="99">
        <v>127.83</v>
      </c>
      <c r="H78" s="99">
        <v>0.0</v>
      </c>
      <c r="I78" s="99">
        <v>1.0</v>
      </c>
      <c r="J78" s="99" t="s">
        <v>965</v>
      </c>
      <c r="K78" s="99" t="s">
        <v>966</v>
      </c>
      <c r="L78" s="99" t="s">
        <v>967</v>
      </c>
      <c r="M78" s="99" t="s">
        <v>1010</v>
      </c>
      <c r="N78" s="99" t="s">
        <v>1046</v>
      </c>
      <c r="O78" s="99" t="s">
        <v>1047</v>
      </c>
      <c r="P78" s="99" t="s">
        <v>1190</v>
      </c>
      <c r="Q78" s="99" t="s">
        <v>1048</v>
      </c>
      <c r="R78" s="99" t="s">
        <v>1049</v>
      </c>
      <c r="S78" s="99" t="s">
        <v>1208</v>
      </c>
      <c r="T78" s="91"/>
      <c r="U78" s="91"/>
      <c r="V78" s="91"/>
      <c r="W78" s="91"/>
      <c r="X78" s="91"/>
      <c r="Y78" s="91"/>
      <c r="Z78" s="91"/>
    </row>
    <row r="79" ht="15.75" customHeight="1">
      <c r="A79" s="91"/>
      <c r="B79" s="99" t="s">
        <v>1209</v>
      </c>
      <c r="C79" s="99" t="s">
        <v>1210</v>
      </c>
      <c r="D79" s="99" t="s">
        <v>515</v>
      </c>
      <c r="E79" s="99" t="s">
        <v>1211</v>
      </c>
      <c r="F79" s="99">
        <v>0.0</v>
      </c>
      <c r="G79" s="99">
        <v>79.56</v>
      </c>
      <c r="H79" s="99">
        <v>0.0</v>
      </c>
      <c r="I79" s="99">
        <v>1.0</v>
      </c>
      <c r="J79" s="99" t="s">
        <v>965</v>
      </c>
      <c r="K79" s="99" t="s">
        <v>966</v>
      </c>
      <c r="L79" s="99" t="s">
        <v>967</v>
      </c>
      <c r="M79" s="99" t="s">
        <v>1010</v>
      </c>
      <c r="N79" s="99" t="s">
        <v>61</v>
      </c>
      <c r="O79" s="99" t="s">
        <v>1166</v>
      </c>
      <c r="P79" s="99" t="s">
        <v>968</v>
      </c>
      <c r="Q79" s="99" t="s">
        <v>61</v>
      </c>
      <c r="R79" s="99" t="s">
        <v>61</v>
      </c>
      <c r="S79" s="99" t="s">
        <v>61</v>
      </c>
      <c r="T79" s="91"/>
      <c r="U79" s="91"/>
      <c r="V79" s="91"/>
      <c r="W79" s="91"/>
      <c r="X79" s="91"/>
      <c r="Y79" s="91"/>
      <c r="Z79" s="91"/>
    </row>
    <row r="80" ht="15.75" customHeight="1">
      <c r="A80" s="91"/>
      <c r="B80" s="99" t="s">
        <v>1212</v>
      </c>
      <c r="C80" s="99" t="s">
        <v>1213</v>
      </c>
      <c r="D80" s="99" t="s">
        <v>576</v>
      </c>
      <c r="E80" s="99" t="s">
        <v>1214</v>
      </c>
      <c r="F80" s="99">
        <v>0.0</v>
      </c>
      <c r="G80" s="99">
        <v>79.56</v>
      </c>
      <c r="H80" s="99">
        <v>0.0</v>
      </c>
      <c r="I80" s="99">
        <v>1.0</v>
      </c>
      <c r="J80" s="99" t="s">
        <v>965</v>
      </c>
      <c r="K80" s="99" t="s">
        <v>966</v>
      </c>
      <c r="L80" s="99" t="s">
        <v>967</v>
      </c>
      <c r="M80" s="99" t="s">
        <v>249</v>
      </c>
      <c r="N80" s="99" t="s">
        <v>1046</v>
      </c>
      <c r="O80" s="99" t="s">
        <v>1047</v>
      </c>
      <c r="P80" s="99" t="s">
        <v>1215</v>
      </c>
      <c r="Q80" s="99" t="s">
        <v>1048</v>
      </c>
      <c r="R80" s="99" t="s">
        <v>1049</v>
      </c>
      <c r="S80" s="99" t="s">
        <v>1192</v>
      </c>
      <c r="T80" s="91"/>
      <c r="U80" s="91"/>
      <c r="V80" s="91"/>
      <c r="W80" s="91"/>
      <c r="X80" s="91"/>
      <c r="Y80" s="91"/>
      <c r="Z80" s="91"/>
    </row>
    <row r="81" ht="15.75" customHeight="1">
      <c r="A81" s="91"/>
      <c r="B81" s="99" t="s">
        <v>747</v>
      </c>
      <c r="C81" s="99" t="s">
        <v>1216</v>
      </c>
      <c r="D81" s="99" t="s">
        <v>746</v>
      </c>
      <c r="E81" s="99" t="s">
        <v>1217</v>
      </c>
      <c r="F81" s="99">
        <v>0.0</v>
      </c>
      <c r="G81" s="99">
        <v>166.92</v>
      </c>
      <c r="H81" s="99">
        <v>0.0</v>
      </c>
      <c r="I81" s="99">
        <v>1.0</v>
      </c>
      <c r="J81" s="99" t="s">
        <v>965</v>
      </c>
      <c r="K81" s="99" t="s">
        <v>966</v>
      </c>
      <c r="L81" s="99" t="s">
        <v>967</v>
      </c>
      <c r="M81" s="99" t="s">
        <v>249</v>
      </c>
      <c r="N81" s="99" t="s">
        <v>1046</v>
      </c>
      <c r="O81" s="99" t="s">
        <v>1047</v>
      </c>
      <c r="P81" s="99" t="s">
        <v>1215</v>
      </c>
      <c r="Q81" s="99" t="s">
        <v>1048</v>
      </c>
      <c r="R81" s="99" t="s">
        <v>1049</v>
      </c>
      <c r="S81" s="99" t="s">
        <v>1218</v>
      </c>
      <c r="T81" s="91"/>
      <c r="U81" s="91"/>
      <c r="V81" s="91"/>
      <c r="W81" s="91"/>
      <c r="X81" s="91"/>
      <c r="Y81" s="91"/>
      <c r="Z81" s="91"/>
    </row>
    <row r="82" ht="15.75" customHeight="1">
      <c r="A82" s="91"/>
      <c r="B82" s="99" t="s">
        <v>1219</v>
      </c>
      <c r="C82" s="99" t="s">
        <v>1220</v>
      </c>
      <c r="D82" s="99" t="s">
        <v>921</v>
      </c>
      <c r="E82" s="99" t="s">
        <v>1221</v>
      </c>
      <c r="F82" s="99">
        <v>0.0</v>
      </c>
      <c r="G82" s="99">
        <v>166.92</v>
      </c>
      <c r="H82" s="99">
        <v>0.0</v>
      </c>
      <c r="I82" s="99">
        <v>1.0</v>
      </c>
      <c r="J82" s="99" t="s">
        <v>965</v>
      </c>
      <c r="K82" s="99" t="s">
        <v>966</v>
      </c>
      <c r="L82" s="99" t="s">
        <v>967</v>
      </c>
      <c r="M82" s="99" t="s">
        <v>249</v>
      </c>
      <c r="N82" s="99" t="s">
        <v>61</v>
      </c>
      <c r="O82" s="99" t="s">
        <v>1166</v>
      </c>
      <c r="P82" s="99" t="s">
        <v>968</v>
      </c>
      <c r="Q82" s="99" t="s">
        <v>61</v>
      </c>
      <c r="R82" s="99" t="s">
        <v>61</v>
      </c>
      <c r="S82" s="99" t="s">
        <v>1222</v>
      </c>
      <c r="T82" s="91"/>
      <c r="U82" s="91"/>
      <c r="V82" s="91"/>
      <c r="W82" s="91"/>
      <c r="X82" s="91"/>
      <c r="Y82" s="91"/>
      <c r="Z82" s="91"/>
    </row>
    <row r="83" ht="15.75" customHeight="1">
      <c r="A83" s="91"/>
      <c r="B83" s="99" t="s">
        <v>929</v>
      </c>
      <c r="C83" s="99" t="s">
        <v>1223</v>
      </c>
      <c r="D83" s="99" t="s">
        <v>928</v>
      </c>
      <c r="E83" s="99" t="s">
        <v>1224</v>
      </c>
      <c r="F83" s="99">
        <v>0.0</v>
      </c>
      <c r="G83" s="99">
        <v>166.92</v>
      </c>
      <c r="H83" s="99">
        <v>0.0</v>
      </c>
      <c r="I83" s="99">
        <v>1.0</v>
      </c>
      <c r="J83" s="99" t="s">
        <v>965</v>
      </c>
      <c r="K83" s="99" t="s">
        <v>966</v>
      </c>
      <c r="L83" s="99" t="s">
        <v>967</v>
      </c>
      <c r="M83" s="99" t="s">
        <v>137</v>
      </c>
      <c r="N83" s="99" t="s">
        <v>61</v>
      </c>
      <c r="O83" s="99" t="s">
        <v>61</v>
      </c>
      <c r="P83" s="99" t="s">
        <v>61</v>
      </c>
      <c r="Q83" s="99" t="s">
        <v>61</v>
      </c>
      <c r="R83" s="99" t="s">
        <v>61</v>
      </c>
      <c r="S83" s="99" t="s">
        <v>981</v>
      </c>
      <c r="T83" s="91"/>
      <c r="U83" s="91"/>
      <c r="V83" s="91"/>
      <c r="W83" s="91"/>
      <c r="X83" s="91"/>
      <c r="Y83" s="91"/>
      <c r="Z83" s="91"/>
    </row>
    <row r="84" ht="15.75" customHeight="1">
      <c r="A84" s="91"/>
      <c r="B84" s="99" t="s">
        <v>775</v>
      </c>
      <c r="C84" s="99" t="s">
        <v>1225</v>
      </c>
      <c r="D84" s="99" t="s">
        <v>774</v>
      </c>
      <c r="E84" s="99" t="s">
        <v>1226</v>
      </c>
      <c r="F84" s="99">
        <v>0.0</v>
      </c>
      <c r="G84" s="99">
        <v>108.6</v>
      </c>
      <c r="H84" s="99">
        <v>0.0</v>
      </c>
      <c r="I84" s="99">
        <v>1.0</v>
      </c>
      <c r="J84" s="99" t="s">
        <v>965</v>
      </c>
      <c r="K84" s="99" t="s">
        <v>966</v>
      </c>
      <c r="L84" s="99" t="s">
        <v>967</v>
      </c>
      <c r="M84" s="99" t="s">
        <v>137</v>
      </c>
      <c r="N84" s="99" t="s">
        <v>1227</v>
      </c>
      <c r="O84" s="99" t="s">
        <v>1047</v>
      </c>
      <c r="P84" s="99" t="s">
        <v>1215</v>
      </c>
      <c r="Q84" s="99" t="s">
        <v>1048</v>
      </c>
      <c r="R84" s="99" t="s">
        <v>1049</v>
      </c>
      <c r="S84" s="99" t="s">
        <v>1222</v>
      </c>
      <c r="T84" s="91"/>
      <c r="U84" s="91"/>
      <c r="V84" s="91"/>
      <c r="W84" s="91"/>
      <c r="X84" s="91"/>
      <c r="Y84" s="91"/>
      <c r="Z84" s="91"/>
    </row>
    <row r="85" ht="15.75" customHeight="1">
      <c r="A85" s="91"/>
      <c r="B85" s="99" t="s">
        <v>1228</v>
      </c>
      <c r="C85" s="99" t="s">
        <v>1229</v>
      </c>
      <c r="D85" s="99" t="s">
        <v>828</v>
      </c>
      <c r="E85" s="99" t="s">
        <v>1230</v>
      </c>
      <c r="F85" s="99">
        <v>0.0</v>
      </c>
      <c r="G85" s="99">
        <v>114.41</v>
      </c>
      <c r="H85" s="99">
        <v>0.0</v>
      </c>
      <c r="I85" s="99">
        <v>1.0</v>
      </c>
      <c r="J85" s="99" t="s">
        <v>965</v>
      </c>
      <c r="K85" s="99" t="s">
        <v>966</v>
      </c>
      <c r="L85" s="99" t="s">
        <v>967</v>
      </c>
      <c r="M85" s="99" t="s">
        <v>144</v>
      </c>
      <c r="N85" s="99" t="s">
        <v>61</v>
      </c>
      <c r="O85" s="99" t="s">
        <v>1166</v>
      </c>
      <c r="P85" s="99" t="s">
        <v>1030</v>
      </c>
      <c r="Q85" s="99" t="s">
        <v>61</v>
      </c>
      <c r="R85" s="99" t="s">
        <v>61</v>
      </c>
      <c r="S85" s="99" t="s">
        <v>1187</v>
      </c>
      <c r="T85" s="91"/>
      <c r="U85" s="91"/>
      <c r="V85" s="91"/>
      <c r="W85" s="91"/>
      <c r="X85" s="91"/>
      <c r="Y85" s="91"/>
      <c r="Z85" s="91"/>
    </row>
    <row r="86" ht="15.75" customHeight="1">
      <c r="A86" s="91"/>
      <c r="B86" s="99" t="s">
        <v>1231</v>
      </c>
      <c r="C86" s="99" t="s">
        <v>1232</v>
      </c>
      <c r="D86" s="99" t="s">
        <v>820</v>
      </c>
      <c r="E86" s="99" t="s">
        <v>1233</v>
      </c>
      <c r="F86" s="99">
        <v>0.0</v>
      </c>
      <c r="G86" s="99">
        <v>167.61</v>
      </c>
      <c r="H86" s="99">
        <v>0.0</v>
      </c>
      <c r="I86" s="99">
        <v>1.0</v>
      </c>
      <c r="J86" s="99" t="s">
        <v>965</v>
      </c>
      <c r="K86" s="99" t="s">
        <v>966</v>
      </c>
      <c r="L86" s="99" t="s">
        <v>967</v>
      </c>
      <c r="M86" s="99" t="s">
        <v>144</v>
      </c>
      <c r="N86" s="99" t="s">
        <v>61</v>
      </c>
      <c r="O86" s="99" t="s">
        <v>1166</v>
      </c>
      <c r="P86" s="99" t="s">
        <v>1030</v>
      </c>
      <c r="Q86" s="99" t="s">
        <v>61</v>
      </c>
      <c r="R86" s="99" t="s">
        <v>61</v>
      </c>
      <c r="S86" s="99" t="s">
        <v>1234</v>
      </c>
      <c r="T86" s="91"/>
      <c r="U86" s="91"/>
      <c r="V86" s="91"/>
      <c r="W86" s="91"/>
      <c r="X86" s="91"/>
      <c r="Y86" s="91"/>
      <c r="Z86" s="91"/>
    </row>
    <row r="87" ht="15.75" customHeight="1">
      <c r="A87" s="91"/>
      <c r="B87" s="99" t="s">
        <v>61</v>
      </c>
      <c r="C87" s="99" t="s">
        <v>1235</v>
      </c>
      <c r="D87" s="99" t="s">
        <v>588</v>
      </c>
      <c r="E87" s="99" t="s">
        <v>1022</v>
      </c>
      <c r="F87" s="99">
        <v>0.0</v>
      </c>
      <c r="G87" s="99">
        <v>168.59</v>
      </c>
      <c r="H87" s="99">
        <v>0.0</v>
      </c>
      <c r="I87" s="99">
        <v>1.0</v>
      </c>
      <c r="J87" s="99" t="s">
        <v>965</v>
      </c>
      <c r="K87" s="99" t="s">
        <v>966</v>
      </c>
      <c r="L87" s="99" t="s">
        <v>967</v>
      </c>
      <c r="M87" s="99" t="s">
        <v>220</v>
      </c>
      <c r="N87" s="99" t="s">
        <v>61</v>
      </c>
      <c r="O87" s="99" t="s">
        <v>61</v>
      </c>
      <c r="P87" s="99" t="s">
        <v>968</v>
      </c>
      <c r="Q87" s="99" t="s">
        <v>61</v>
      </c>
      <c r="R87" s="99" t="s">
        <v>61</v>
      </c>
      <c r="S87" s="99" t="s">
        <v>61</v>
      </c>
      <c r="T87" s="91"/>
      <c r="U87" s="91"/>
      <c r="V87" s="91"/>
      <c r="W87" s="91"/>
      <c r="X87" s="91"/>
      <c r="Y87" s="91"/>
      <c r="Z87" s="91"/>
    </row>
    <row r="88" ht="15.75" customHeight="1">
      <c r="A88" s="91"/>
      <c r="B88" s="99" t="s">
        <v>1236</v>
      </c>
      <c r="C88" s="99" t="s">
        <v>1237</v>
      </c>
      <c r="D88" s="99" t="s">
        <v>873</v>
      </c>
      <c r="E88" s="99" t="s">
        <v>1238</v>
      </c>
      <c r="F88" s="99">
        <v>0.0</v>
      </c>
      <c r="G88" s="99">
        <v>167.61</v>
      </c>
      <c r="H88" s="99">
        <v>0.0</v>
      </c>
      <c r="I88" s="99">
        <v>1.0</v>
      </c>
      <c r="J88" s="99" t="s">
        <v>965</v>
      </c>
      <c r="K88" s="99" t="s">
        <v>966</v>
      </c>
      <c r="L88" s="99" t="s">
        <v>967</v>
      </c>
      <c r="M88" s="99" t="s">
        <v>220</v>
      </c>
      <c r="N88" s="99" t="s">
        <v>61</v>
      </c>
      <c r="O88" s="99" t="s">
        <v>1166</v>
      </c>
      <c r="P88" s="99" t="s">
        <v>968</v>
      </c>
      <c r="Q88" s="99" t="s">
        <v>61</v>
      </c>
      <c r="R88" s="99" t="s">
        <v>61</v>
      </c>
      <c r="S88" s="99" t="s">
        <v>1192</v>
      </c>
      <c r="T88" s="91"/>
      <c r="U88" s="91"/>
      <c r="V88" s="91"/>
      <c r="W88" s="91"/>
      <c r="X88" s="91"/>
      <c r="Y88" s="91"/>
      <c r="Z88" s="91"/>
    </row>
    <row r="89" ht="15.75" customHeight="1">
      <c r="A89" s="91"/>
      <c r="B89" s="99" t="s">
        <v>596</v>
      </c>
      <c r="C89" s="99" t="s">
        <v>1239</v>
      </c>
      <c r="D89" s="99" t="s">
        <v>595</v>
      </c>
      <c r="E89" s="99" t="s">
        <v>1238</v>
      </c>
      <c r="F89" s="99">
        <v>0.0</v>
      </c>
      <c r="G89" s="99">
        <v>167.61</v>
      </c>
      <c r="H89" s="99">
        <v>0.0</v>
      </c>
      <c r="I89" s="99">
        <v>1.0</v>
      </c>
      <c r="J89" s="99" t="s">
        <v>965</v>
      </c>
      <c r="K89" s="99" t="s">
        <v>966</v>
      </c>
      <c r="L89" s="99" t="s">
        <v>967</v>
      </c>
      <c r="M89" s="99" t="s">
        <v>220</v>
      </c>
      <c r="N89" s="99" t="s">
        <v>1046</v>
      </c>
      <c r="O89" s="99" t="s">
        <v>1047</v>
      </c>
      <c r="P89" s="99" t="s">
        <v>1215</v>
      </c>
      <c r="Q89" s="99" t="s">
        <v>1048</v>
      </c>
      <c r="R89" s="99" t="s">
        <v>1049</v>
      </c>
      <c r="S89" s="99" t="s">
        <v>1192</v>
      </c>
      <c r="T89" s="91"/>
      <c r="U89" s="91"/>
      <c r="V89" s="91"/>
      <c r="W89" s="91"/>
      <c r="X89" s="91"/>
      <c r="Y89" s="91"/>
      <c r="Z89" s="91"/>
    </row>
    <row r="90" ht="15.75" customHeight="1">
      <c r="A90" s="91"/>
      <c r="B90" s="99" t="s">
        <v>1240</v>
      </c>
      <c r="C90" s="99" t="s">
        <v>1241</v>
      </c>
      <c r="D90" s="99" t="s">
        <v>911</v>
      </c>
      <c r="E90" s="99" t="s">
        <v>1242</v>
      </c>
      <c r="F90" s="99">
        <v>0.0</v>
      </c>
      <c r="G90" s="99">
        <v>167.61</v>
      </c>
      <c r="H90" s="99">
        <v>0.0</v>
      </c>
      <c r="I90" s="99">
        <v>1.0</v>
      </c>
      <c r="J90" s="99" t="s">
        <v>965</v>
      </c>
      <c r="K90" s="99" t="s">
        <v>966</v>
      </c>
      <c r="L90" s="99" t="s">
        <v>967</v>
      </c>
      <c r="M90" s="99" t="s">
        <v>413</v>
      </c>
      <c r="N90" s="99" t="s">
        <v>61</v>
      </c>
      <c r="O90" s="99" t="s">
        <v>1166</v>
      </c>
      <c r="P90" s="99" t="s">
        <v>968</v>
      </c>
      <c r="Q90" s="99" t="s">
        <v>61</v>
      </c>
      <c r="R90" s="99" t="s">
        <v>61</v>
      </c>
      <c r="S90" s="99" t="s">
        <v>1234</v>
      </c>
      <c r="T90" s="91"/>
      <c r="U90" s="91"/>
      <c r="V90" s="91"/>
      <c r="W90" s="91"/>
      <c r="X90" s="91"/>
      <c r="Y90" s="91"/>
      <c r="Z90" s="91"/>
    </row>
    <row r="91" ht="15.75" customHeight="1">
      <c r="A91" s="91"/>
      <c r="B91" s="99" t="s">
        <v>806</v>
      </c>
      <c r="C91" s="99" t="s">
        <v>1243</v>
      </c>
      <c r="D91" s="99" t="s">
        <v>805</v>
      </c>
      <c r="E91" s="99" t="s">
        <v>1242</v>
      </c>
      <c r="F91" s="99">
        <v>0.0</v>
      </c>
      <c r="G91" s="99">
        <v>200.28</v>
      </c>
      <c r="H91" s="99">
        <v>0.0</v>
      </c>
      <c r="I91" s="99">
        <v>1.0</v>
      </c>
      <c r="J91" s="99" t="s">
        <v>965</v>
      </c>
      <c r="K91" s="99" t="s">
        <v>966</v>
      </c>
      <c r="L91" s="99" t="s">
        <v>967</v>
      </c>
      <c r="M91" s="99" t="s">
        <v>413</v>
      </c>
      <c r="N91" s="99" t="s">
        <v>1046</v>
      </c>
      <c r="O91" s="99" t="s">
        <v>1047</v>
      </c>
      <c r="P91" s="99" t="s">
        <v>1215</v>
      </c>
      <c r="Q91" s="99" t="s">
        <v>1048</v>
      </c>
      <c r="R91" s="99" t="s">
        <v>1049</v>
      </c>
      <c r="S91" s="99" t="s">
        <v>1192</v>
      </c>
      <c r="T91" s="91"/>
      <c r="U91" s="91"/>
      <c r="V91" s="91"/>
      <c r="W91" s="91"/>
      <c r="X91" s="91"/>
      <c r="Y91" s="91"/>
      <c r="Z91" s="91"/>
    </row>
    <row r="92" ht="15.75" customHeight="1">
      <c r="A92" s="91"/>
      <c r="B92" s="99" t="s">
        <v>1244</v>
      </c>
      <c r="C92" s="99" t="s">
        <v>1245</v>
      </c>
      <c r="D92" s="99" t="s">
        <v>786</v>
      </c>
      <c r="E92" s="99" t="s">
        <v>1246</v>
      </c>
      <c r="F92" s="99">
        <v>0.0</v>
      </c>
      <c r="G92" s="99">
        <v>167.61</v>
      </c>
      <c r="H92" s="99">
        <v>0.0</v>
      </c>
      <c r="I92" s="99">
        <v>1.0</v>
      </c>
      <c r="J92" s="99" t="s">
        <v>965</v>
      </c>
      <c r="K92" s="99" t="s">
        <v>966</v>
      </c>
      <c r="L92" s="99" t="s">
        <v>967</v>
      </c>
      <c r="M92" s="99" t="s">
        <v>413</v>
      </c>
      <c r="N92" s="99" t="s">
        <v>61</v>
      </c>
      <c r="O92" s="99" t="s">
        <v>1166</v>
      </c>
      <c r="P92" s="99" t="s">
        <v>968</v>
      </c>
      <c r="Q92" s="99" t="s">
        <v>61</v>
      </c>
      <c r="R92" s="99" t="s">
        <v>61</v>
      </c>
      <c r="S92" s="99" t="s">
        <v>1208</v>
      </c>
      <c r="T92" s="91"/>
      <c r="U92" s="91"/>
      <c r="V92" s="91"/>
      <c r="W92" s="91"/>
      <c r="X92" s="91"/>
      <c r="Y92" s="91"/>
      <c r="Z92" s="91"/>
    </row>
    <row r="93" ht="15.75" customHeight="1">
      <c r="A93" s="91"/>
      <c r="B93" s="99" t="s">
        <v>61</v>
      </c>
      <c r="C93" s="99" t="s">
        <v>1247</v>
      </c>
      <c r="D93" s="99" t="s">
        <v>599</v>
      </c>
      <c r="E93" s="99" t="s">
        <v>1017</v>
      </c>
      <c r="F93" s="99">
        <v>0.0</v>
      </c>
      <c r="G93" s="99">
        <v>168.59</v>
      </c>
      <c r="H93" s="99">
        <v>0.0</v>
      </c>
      <c r="I93" s="99">
        <v>1.0</v>
      </c>
      <c r="J93" s="99" t="s">
        <v>965</v>
      </c>
      <c r="K93" s="99" t="s">
        <v>966</v>
      </c>
      <c r="L93" s="99" t="s">
        <v>967</v>
      </c>
      <c r="M93" s="99" t="s">
        <v>413</v>
      </c>
      <c r="N93" s="99" t="s">
        <v>61</v>
      </c>
      <c r="O93" s="99" t="s">
        <v>61</v>
      </c>
      <c r="P93" s="99" t="s">
        <v>968</v>
      </c>
      <c r="Q93" s="99" t="s">
        <v>61</v>
      </c>
      <c r="R93" s="99" t="s">
        <v>61</v>
      </c>
      <c r="S93" s="99" t="s">
        <v>981</v>
      </c>
      <c r="T93" s="91"/>
      <c r="U93" s="91"/>
      <c r="V93" s="91"/>
      <c r="W93" s="91"/>
      <c r="X93" s="91"/>
      <c r="Y93" s="91"/>
      <c r="Z93" s="91"/>
    </row>
    <row r="94" ht="15.75" customHeight="1">
      <c r="A94" s="91"/>
      <c r="B94" s="99" t="s">
        <v>615</v>
      </c>
      <c r="C94" s="99" t="s">
        <v>1248</v>
      </c>
      <c r="D94" s="99" t="s">
        <v>614</v>
      </c>
      <c r="E94" s="99" t="s">
        <v>1249</v>
      </c>
      <c r="F94" s="99">
        <v>0.0</v>
      </c>
      <c r="G94" s="99">
        <v>200.28</v>
      </c>
      <c r="H94" s="99">
        <v>0.0</v>
      </c>
      <c r="I94" s="99">
        <v>1.0</v>
      </c>
      <c r="J94" s="99" t="s">
        <v>965</v>
      </c>
      <c r="K94" s="99" t="s">
        <v>966</v>
      </c>
      <c r="L94" s="99" t="s">
        <v>967</v>
      </c>
      <c r="M94" s="99" t="s">
        <v>413</v>
      </c>
      <c r="N94" s="99" t="s">
        <v>1046</v>
      </c>
      <c r="O94" s="99" t="s">
        <v>1047</v>
      </c>
      <c r="P94" s="99" t="s">
        <v>1215</v>
      </c>
      <c r="Q94" s="99" t="s">
        <v>1048</v>
      </c>
      <c r="R94" s="99" t="s">
        <v>1049</v>
      </c>
      <c r="S94" s="99" t="s">
        <v>1234</v>
      </c>
      <c r="T94" s="91"/>
      <c r="U94" s="91"/>
      <c r="V94" s="91"/>
      <c r="W94" s="91"/>
      <c r="X94" s="91"/>
      <c r="Y94" s="91"/>
      <c r="Z94" s="91"/>
    </row>
    <row r="95" ht="15.75" customHeight="1">
      <c r="A95" s="91"/>
      <c r="B95" s="99" t="s">
        <v>1250</v>
      </c>
      <c r="C95" s="99" t="s">
        <v>1251</v>
      </c>
      <c r="D95" s="99" t="s">
        <v>1252</v>
      </c>
      <c r="E95" s="99" t="s">
        <v>1253</v>
      </c>
      <c r="F95" s="99">
        <v>0.0</v>
      </c>
      <c r="G95" s="99">
        <v>200.28</v>
      </c>
      <c r="H95" s="99">
        <v>0.0</v>
      </c>
      <c r="I95" s="99">
        <v>1.0</v>
      </c>
      <c r="J95" s="99" t="s">
        <v>965</v>
      </c>
      <c r="K95" s="99" t="s">
        <v>966</v>
      </c>
      <c r="L95" s="99" t="s">
        <v>967</v>
      </c>
      <c r="M95" s="99" t="s">
        <v>1063</v>
      </c>
      <c r="N95" s="99" t="s">
        <v>1046</v>
      </c>
      <c r="O95" s="99" t="s">
        <v>1047</v>
      </c>
      <c r="P95" s="99" t="s">
        <v>968</v>
      </c>
      <c r="Q95" s="99" t="s">
        <v>1048</v>
      </c>
      <c r="R95" s="99" t="s">
        <v>1049</v>
      </c>
      <c r="S95" s="99" t="s">
        <v>61</v>
      </c>
      <c r="T95" s="91"/>
      <c r="U95" s="91"/>
      <c r="V95" s="91"/>
      <c r="W95" s="91"/>
      <c r="X95" s="91"/>
      <c r="Y95" s="91"/>
      <c r="Z95" s="91"/>
    </row>
    <row r="96" ht="15.75" customHeight="1">
      <c r="A96" s="91"/>
      <c r="B96" s="99" t="s">
        <v>61</v>
      </c>
      <c r="C96" s="99" t="s">
        <v>1254</v>
      </c>
      <c r="D96" s="99" t="s">
        <v>932</v>
      </c>
      <c r="E96" s="99" t="s">
        <v>1255</v>
      </c>
      <c r="F96" s="99">
        <v>0.0</v>
      </c>
      <c r="G96" s="99">
        <v>200.28</v>
      </c>
      <c r="H96" s="99">
        <v>0.0</v>
      </c>
      <c r="I96" s="99">
        <v>1.0</v>
      </c>
      <c r="J96" s="99" t="s">
        <v>965</v>
      </c>
      <c r="K96" s="99" t="s">
        <v>966</v>
      </c>
      <c r="L96" s="99" t="s">
        <v>967</v>
      </c>
      <c r="M96" s="99" t="s">
        <v>309</v>
      </c>
      <c r="N96" s="99" t="s">
        <v>61</v>
      </c>
      <c r="O96" s="99" t="s">
        <v>61</v>
      </c>
      <c r="P96" s="99" t="s">
        <v>61</v>
      </c>
      <c r="Q96" s="99" t="s">
        <v>61</v>
      </c>
      <c r="R96" s="99" t="s">
        <v>61</v>
      </c>
      <c r="S96" s="99" t="s">
        <v>1192</v>
      </c>
      <c r="T96" s="91"/>
      <c r="U96" s="91"/>
      <c r="V96" s="91"/>
      <c r="W96" s="91"/>
      <c r="X96" s="91"/>
      <c r="Y96" s="91"/>
      <c r="Z96" s="91"/>
    </row>
    <row r="97" ht="15.75" customHeight="1">
      <c r="A97" s="91"/>
      <c r="B97" s="99" t="s">
        <v>1256</v>
      </c>
      <c r="C97" s="99" t="s">
        <v>1257</v>
      </c>
      <c r="D97" s="99" t="s">
        <v>869</v>
      </c>
      <c r="E97" s="99" t="s">
        <v>1258</v>
      </c>
      <c r="F97" s="99">
        <v>0.0</v>
      </c>
      <c r="G97" s="99">
        <v>200.28</v>
      </c>
      <c r="H97" s="99">
        <v>0.0</v>
      </c>
      <c r="I97" s="99">
        <v>1.0</v>
      </c>
      <c r="J97" s="99" t="s">
        <v>965</v>
      </c>
      <c r="K97" s="99" t="s">
        <v>966</v>
      </c>
      <c r="L97" s="99" t="s">
        <v>967</v>
      </c>
      <c r="M97" s="99" t="s">
        <v>640</v>
      </c>
      <c r="N97" s="99" t="s">
        <v>61</v>
      </c>
      <c r="O97" s="99" t="s">
        <v>1166</v>
      </c>
      <c r="P97" s="99" t="s">
        <v>968</v>
      </c>
      <c r="Q97" s="99" t="s">
        <v>61</v>
      </c>
      <c r="R97" s="99" t="s">
        <v>61</v>
      </c>
      <c r="S97" s="99" t="s">
        <v>1259</v>
      </c>
      <c r="T97" s="91"/>
      <c r="U97" s="91"/>
      <c r="V97" s="91"/>
      <c r="W97" s="91"/>
      <c r="X97" s="91"/>
      <c r="Y97" s="91"/>
      <c r="Z97" s="91"/>
    </row>
    <row r="98" ht="15.75" customHeight="1">
      <c r="A98" s="91"/>
      <c r="B98" s="99" t="s">
        <v>61</v>
      </c>
      <c r="C98" s="99" t="s">
        <v>1260</v>
      </c>
      <c r="D98" s="99" t="s">
        <v>637</v>
      </c>
      <c r="E98" s="99" t="s">
        <v>1261</v>
      </c>
      <c r="F98" s="99">
        <v>0.0</v>
      </c>
      <c r="G98" s="99">
        <v>168.59</v>
      </c>
      <c r="H98" s="99">
        <v>0.0</v>
      </c>
      <c r="I98" s="99">
        <v>1.0</v>
      </c>
      <c r="J98" s="99" t="s">
        <v>965</v>
      </c>
      <c r="K98" s="99" t="s">
        <v>966</v>
      </c>
      <c r="L98" s="99" t="s">
        <v>967</v>
      </c>
      <c r="M98" s="99" t="s">
        <v>640</v>
      </c>
      <c r="N98" s="99" t="s">
        <v>61</v>
      </c>
      <c r="O98" s="99" t="s">
        <v>61</v>
      </c>
      <c r="P98" s="99" t="s">
        <v>968</v>
      </c>
      <c r="Q98" s="99" t="s">
        <v>61</v>
      </c>
      <c r="R98" s="99" t="s">
        <v>61</v>
      </c>
      <c r="S98" s="99" t="s">
        <v>981</v>
      </c>
      <c r="T98" s="91"/>
      <c r="U98" s="91"/>
      <c r="V98" s="91"/>
      <c r="W98" s="91"/>
      <c r="X98" s="91"/>
      <c r="Y98" s="91"/>
      <c r="Z98" s="91"/>
    </row>
    <row r="99" ht="15.75" customHeight="1">
      <c r="A99" s="91"/>
      <c r="B99" s="99" t="s">
        <v>791</v>
      </c>
      <c r="C99" s="99" t="s">
        <v>1262</v>
      </c>
      <c r="D99" s="99" t="s">
        <v>790</v>
      </c>
      <c r="E99" s="99" t="s">
        <v>1263</v>
      </c>
      <c r="F99" s="99">
        <v>0.0</v>
      </c>
      <c r="G99" s="99">
        <v>248.04</v>
      </c>
      <c r="H99" s="99">
        <v>0.0</v>
      </c>
      <c r="I99" s="99">
        <v>1.0</v>
      </c>
      <c r="J99" s="99" t="s">
        <v>965</v>
      </c>
      <c r="K99" s="99" t="s">
        <v>966</v>
      </c>
      <c r="L99" s="99" t="s">
        <v>967</v>
      </c>
      <c r="M99" s="99" t="s">
        <v>485</v>
      </c>
      <c r="N99" s="99" t="s">
        <v>1046</v>
      </c>
      <c r="O99" s="99" t="s">
        <v>1047</v>
      </c>
      <c r="P99" s="99" t="s">
        <v>1215</v>
      </c>
      <c r="Q99" s="99" t="s">
        <v>1048</v>
      </c>
      <c r="R99" s="99" t="s">
        <v>1049</v>
      </c>
      <c r="S99" s="99" t="s">
        <v>1187</v>
      </c>
      <c r="T99" s="91"/>
      <c r="U99" s="91"/>
      <c r="V99" s="91"/>
      <c r="W99" s="91"/>
      <c r="X99" s="91"/>
      <c r="Y99" s="91"/>
      <c r="Z99" s="91"/>
    </row>
    <row r="100" ht="15.75" customHeight="1">
      <c r="A100" s="91"/>
      <c r="B100" s="99" t="s">
        <v>1264</v>
      </c>
      <c r="C100" s="99" t="s">
        <v>1265</v>
      </c>
      <c r="D100" s="99" t="s">
        <v>903</v>
      </c>
      <c r="E100" s="99" t="s">
        <v>1266</v>
      </c>
      <c r="F100" s="99">
        <v>0.0</v>
      </c>
      <c r="G100" s="99">
        <v>220.72</v>
      </c>
      <c r="H100" s="99">
        <v>0.0</v>
      </c>
      <c r="I100" s="99">
        <v>1.0</v>
      </c>
      <c r="J100" s="99" t="s">
        <v>965</v>
      </c>
      <c r="K100" s="99" t="s">
        <v>966</v>
      </c>
      <c r="L100" s="99" t="s">
        <v>967</v>
      </c>
      <c r="M100" s="99" t="s">
        <v>485</v>
      </c>
      <c r="N100" s="99" t="s">
        <v>1046</v>
      </c>
      <c r="O100" s="99" t="s">
        <v>1047</v>
      </c>
      <c r="P100" s="99" t="s">
        <v>1190</v>
      </c>
      <c r="Q100" s="99" t="s">
        <v>1048</v>
      </c>
      <c r="R100" s="99" t="s">
        <v>1049</v>
      </c>
      <c r="S100" s="99" t="s">
        <v>1202</v>
      </c>
      <c r="T100" s="91"/>
      <c r="U100" s="91"/>
      <c r="V100" s="91"/>
      <c r="W100" s="91"/>
      <c r="X100" s="91"/>
      <c r="Y100" s="91"/>
      <c r="Z100" s="91"/>
    </row>
    <row r="101" ht="15.75" customHeight="1">
      <c r="A101" s="91"/>
      <c r="B101" s="99" t="s">
        <v>802</v>
      </c>
      <c r="C101" s="99" t="s">
        <v>1267</v>
      </c>
      <c r="D101" s="99" t="s">
        <v>801</v>
      </c>
      <c r="E101" s="99" t="s">
        <v>1268</v>
      </c>
      <c r="F101" s="99">
        <v>0.0</v>
      </c>
      <c r="G101" s="99">
        <v>248.04</v>
      </c>
      <c r="H101" s="99">
        <v>0.0</v>
      </c>
      <c r="I101" s="99">
        <v>1.0</v>
      </c>
      <c r="J101" s="99" t="s">
        <v>965</v>
      </c>
      <c r="K101" s="99" t="s">
        <v>966</v>
      </c>
      <c r="L101" s="99" t="s">
        <v>967</v>
      </c>
      <c r="M101" s="99" t="s">
        <v>485</v>
      </c>
      <c r="N101" s="99" t="s">
        <v>1046</v>
      </c>
      <c r="O101" s="99" t="s">
        <v>1047</v>
      </c>
      <c r="P101" s="99" t="s">
        <v>1215</v>
      </c>
      <c r="Q101" s="99" t="s">
        <v>1048</v>
      </c>
      <c r="R101" s="99" t="s">
        <v>1049</v>
      </c>
      <c r="S101" s="99" t="s">
        <v>1192</v>
      </c>
      <c r="T101" s="91"/>
      <c r="U101" s="91"/>
      <c r="V101" s="91"/>
      <c r="W101" s="91"/>
      <c r="X101" s="91"/>
      <c r="Y101" s="91"/>
      <c r="Z101" s="91"/>
    </row>
    <row r="102" ht="15.75" customHeight="1">
      <c r="A102" s="91"/>
      <c r="B102" s="99" t="s">
        <v>1269</v>
      </c>
      <c r="C102" s="99" t="s">
        <v>1270</v>
      </c>
      <c r="D102" s="99" t="s">
        <v>750</v>
      </c>
      <c r="E102" s="99" t="s">
        <v>1271</v>
      </c>
      <c r="F102" s="99">
        <v>0.0</v>
      </c>
      <c r="G102" s="99">
        <v>248.04</v>
      </c>
      <c r="H102" s="99">
        <v>0.0</v>
      </c>
      <c r="I102" s="99">
        <v>1.0</v>
      </c>
      <c r="J102" s="99" t="s">
        <v>965</v>
      </c>
      <c r="K102" s="99" t="s">
        <v>966</v>
      </c>
      <c r="L102" s="99" t="s">
        <v>967</v>
      </c>
      <c r="M102" s="99" t="s">
        <v>299</v>
      </c>
      <c r="N102" s="99" t="s">
        <v>61</v>
      </c>
      <c r="O102" s="99" t="s">
        <v>61</v>
      </c>
      <c r="P102" s="99" t="s">
        <v>61</v>
      </c>
      <c r="Q102" s="99" t="s">
        <v>61</v>
      </c>
      <c r="R102" s="99" t="s">
        <v>61</v>
      </c>
      <c r="S102" s="99" t="s">
        <v>1192</v>
      </c>
      <c r="T102" s="91"/>
      <c r="U102" s="91"/>
      <c r="V102" s="91"/>
      <c r="W102" s="91"/>
      <c r="X102" s="91"/>
      <c r="Y102" s="91"/>
      <c r="Z102" s="91"/>
    </row>
    <row r="103" ht="15.75" customHeight="1">
      <c r="A103" s="91"/>
      <c r="B103" s="99" t="s">
        <v>61</v>
      </c>
      <c r="C103" s="99" t="s">
        <v>1272</v>
      </c>
      <c r="D103" s="99" t="s">
        <v>700</v>
      </c>
      <c r="E103" s="99" t="s">
        <v>1057</v>
      </c>
      <c r="F103" s="99">
        <v>0.0</v>
      </c>
      <c r="G103" s="99">
        <v>125.98</v>
      </c>
      <c r="H103" s="99">
        <v>0.0</v>
      </c>
      <c r="I103" s="99">
        <v>1.0</v>
      </c>
      <c r="J103" s="99" t="s">
        <v>965</v>
      </c>
      <c r="K103" s="99" t="s">
        <v>966</v>
      </c>
      <c r="L103" s="99" t="s">
        <v>967</v>
      </c>
      <c r="M103" s="99" t="s">
        <v>299</v>
      </c>
      <c r="N103" s="99" t="s">
        <v>61</v>
      </c>
      <c r="O103" s="99" t="s">
        <v>61</v>
      </c>
      <c r="P103" s="99" t="s">
        <v>968</v>
      </c>
      <c r="Q103" s="99" t="s">
        <v>61</v>
      </c>
      <c r="R103" s="99" t="s">
        <v>61</v>
      </c>
      <c r="S103" s="99" t="s">
        <v>981</v>
      </c>
      <c r="T103" s="91"/>
      <c r="U103" s="91"/>
      <c r="V103" s="91"/>
      <c r="W103" s="91"/>
      <c r="X103" s="91"/>
      <c r="Y103" s="91"/>
      <c r="Z103" s="91"/>
    </row>
    <row r="104" ht="15.75" customHeight="1">
      <c r="A104" s="91"/>
      <c r="B104" s="99" t="s">
        <v>61</v>
      </c>
      <c r="C104" s="99" t="s">
        <v>1273</v>
      </c>
      <c r="D104" s="99" t="s">
        <v>676</v>
      </c>
      <c r="E104" s="99" t="s">
        <v>1057</v>
      </c>
      <c r="F104" s="99">
        <v>0.0</v>
      </c>
      <c r="G104" s="99">
        <v>168.59</v>
      </c>
      <c r="H104" s="99">
        <v>0.0</v>
      </c>
      <c r="I104" s="99">
        <v>1.0</v>
      </c>
      <c r="J104" s="99" t="s">
        <v>965</v>
      </c>
      <c r="K104" s="99" t="s">
        <v>966</v>
      </c>
      <c r="L104" s="99" t="s">
        <v>967</v>
      </c>
      <c r="M104" s="99" t="s">
        <v>299</v>
      </c>
      <c r="N104" s="99" t="s">
        <v>61</v>
      </c>
      <c r="O104" s="99" t="s">
        <v>61</v>
      </c>
      <c r="P104" s="99" t="s">
        <v>968</v>
      </c>
      <c r="Q104" s="99" t="s">
        <v>61</v>
      </c>
      <c r="R104" s="99" t="s">
        <v>61</v>
      </c>
      <c r="S104" s="99" t="s">
        <v>981</v>
      </c>
      <c r="T104" s="91"/>
      <c r="U104" s="91"/>
      <c r="V104" s="91"/>
      <c r="W104" s="91"/>
      <c r="X104" s="91"/>
      <c r="Y104" s="91"/>
      <c r="Z104" s="91"/>
    </row>
    <row r="105" ht="15.75" customHeight="1">
      <c r="A105" s="91"/>
      <c r="B105" s="99" t="s">
        <v>1269</v>
      </c>
      <c r="C105" s="99" t="s">
        <v>1274</v>
      </c>
      <c r="D105" s="99" t="s">
        <v>741</v>
      </c>
      <c r="E105" s="99" t="s">
        <v>1275</v>
      </c>
      <c r="F105" s="99">
        <v>0.0</v>
      </c>
      <c r="G105" s="99">
        <v>248.04</v>
      </c>
      <c r="H105" s="99">
        <v>0.0</v>
      </c>
      <c r="I105" s="99">
        <v>1.0</v>
      </c>
      <c r="J105" s="99" t="s">
        <v>965</v>
      </c>
      <c r="K105" s="99" t="s">
        <v>966</v>
      </c>
      <c r="L105" s="99" t="s">
        <v>967</v>
      </c>
      <c r="M105" s="99" t="s">
        <v>299</v>
      </c>
      <c r="N105" s="99" t="s">
        <v>1046</v>
      </c>
      <c r="O105" s="99" t="s">
        <v>1047</v>
      </c>
      <c r="P105" s="99" t="s">
        <v>968</v>
      </c>
      <c r="Q105" s="99" t="s">
        <v>1048</v>
      </c>
      <c r="R105" s="99" t="s">
        <v>1049</v>
      </c>
      <c r="S105" s="99" t="s">
        <v>1234</v>
      </c>
      <c r="T105" s="91"/>
      <c r="U105" s="91"/>
      <c r="V105" s="91"/>
      <c r="W105" s="91"/>
      <c r="X105" s="91"/>
      <c r="Y105" s="91"/>
      <c r="Z105" s="91"/>
    </row>
    <row r="106" ht="15.75" customHeight="1">
      <c r="A106" s="91"/>
      <c r="B106" s="99" t="s">
        <v>1269</v>
      </c>
      <c r="C106" s="99" t="s">
        <v>1276</v>
      </c>
      <c r="D106" s="99" t="s">
        <v>809</v>
      </c>
      <c r="E106" s="99" t="s">
        <v>1277</v>
      </c>
      <c r="F106" s="99">
        <v>0.0</v>
      </c>
      <c r="G106" s="99">
        <v>248.04</v>
      </c>
      <c r="H106" s="99">
        <v>0.0</v>
      </c>
      <c r="I106" s="99">
        <v>1.0</v>
      </c>
      <c r="J106" s="99" t="s">
        <v>965</v>
      </c>
      <c r="K106" s="99" t="s">
        <v>966</v>
      </c>
      <c r="L106" s="99" t="s">
        <v>967</v>
      </c>
      <c r="M106" s="99" t="s">
        <v>299</v>
      </c>
      <c r="N106" s="99" t="s">
        <v>1046</v>
      </c>
      <c r="O106" s="99" t="s">
        <v>1047</v>
      </c>
      <c r="P106" s="99" t="s">
        <v>968</v>
      </c>
      <c r="Q106" s="99" t="s">
        <v>1048</v>
      </c>
      <c r="R106" s="99" t="s">
        <v>1049</v>
      </c>
      <c r="S106" s="99" t="s">
        <v>1234</v>
      </c>
      <c r="T106" s="91"/>
      <c r="U106" s="91"/>
      <c r="V106" s="91"/>
      <c r="W106" s="91"/>
      <c r="X106" s="91"/>
      <c r="Y106" s="91"/>
      <c r="Z106" s="91"/>
    </row>
    <row r="107" ht="15.75" customHeight="1">
      <c r="A107" s="91"/>
      <c r="B107" s="99" t="s">
        <v>1278</v>
      </c>
      <c r="C107" s="99" t="s">
        <v>1279</v>
      </c>
      <c r="D107" s="99" t="s">
        <v>1280</v>
      </c>
      <c r="E107" s="99" t="s">
        <v>1281</v>
      </c>
      <c r="F107" s="99">
        <v>0.0</v>
      </c>
      <c r="G107" s="99">
        <v>246.42</v>
      </c>
      <c r="H107" s="99">
        <v>0.0</v>
      </c>
      <c r="I107" s="99">
        <v>1.0</v>
      </c>
      <c r="J107" s="99" t="s">
        <v>965</v>
      </c>
      <c r="K107" s="99" t="s">
        <v>1084</v>
      </c>
      <c r="L107" s="99" t="s">
        <v>967</v>
      </c>
      <c r="M107" s="99" t="s">
        <v>1026</v>
      </c>
      <c r="N107" s="99" t="s">
        <v>1046</v>
      </c>
      <c r="O107" s="99" t="s">
        <v>1047</v>
      </c>
      <c r="P107" s="99" t="s">
        <v>1190</v>
      </c>
      <c r="Q107" s="99" t="s">
        <v>1048</v>
      </c>
      <c r="R107" s="99" t="s">
        <v>1049</v>
      </c>
      <c r="S107" s="99" t="s">
        <v>1208</v>
      </c>
      <c r="T107" s="91"/>
      <c r="U107" s="91"/>
      <c r="V107" s="91"/>
      <c r="W107" s="91"/>
      <c r="X107" s="91"/>
      <c r="Y107" s="91"/>
      <c r="Z107" s="91"/>
    </row>
    <row r="108" ht="15.75" customHeight="1">
      <c r="A108" s="91"/>
      <c r="B108" s="99" t="s">
        <v>1282</v>
      </c>
      <c r="C108" s="99" t="s">
        <v>1283</v>
      </c>
      <c r="D108" s="99" t="s">
        <v>866</v>
      </c>
      <c r="E108" s="99" t="s">
        <v>1284</v>
      </c>
      <c r="F108" s="99">
        <v>0.0</v>
      </c>
      <c r="G108" s="99">
        <v>234.81</v>
      </c>
      <c r="H108" s="99">
        <v>0.0</v>
      </c>
      <c r="I108" s="99">
        <v>1.0</v>
      </c>
      <c r="J108" s="99" t="s">
        <v>965</v>
      </c>
      <c r="K108" s="99" t="s">
        <v>966</v>
      </c>
      <c r="L108" s="99" t="s">
        <v>967</v>
      </c>
      <c r="M108" s="99" t="s">
        <v>1026</v>
      </c>
      <c r="N108" s="99" t="s">
        <v>61</v>
      </c>
      <c r="O108" s="99" t="s">
        <v>1166</v>
      </c>
      <c r="P108" s="99" t="s">
        <v>968</v>
      </c>
      <c r="Q108" s="99" t="s">
        <v>61</v>
      </c>
      <c r="R108" s="99" t="s">
        <v>61</v>
      </c>
      <c r="S108" s="99" t="s">
        <v>1170</v>
      </c>
      <c r="T108" s="91"/>
      <c r="U108" s="91"/>
      <c r="V108" s="91"/>
      <c r="W108" s="91"/>
      <c r="X108" s="91"/>
      <c r="Y108" s="91"/>
      <c r="Z108" s="91"/>
    </row>
    <row r="109" ht="15.75" customHeight="1">
      <c r="A109" s="91"/>
      <c r="B109" s="99" t="s">
        <v>1285</v>
      </c>
      <c r="C109" s="99" t="s">
        <v>1286</v>
      </c>
      <c r="D109" s="99" t="s">
        <v>886</v>
      </c>
      <c r="E109" s="99" t="s">
        <v>1287</v>
      </c>
      <c r="F109" s="99">
        <v>0.0</v>
      </c>
      <c r="G109" s="99">
        <v>247.0</v>
      </c>
      <c r="H109" s="99">
        <v>0.0</v>
      </c>
      <c r="I109" s="99">
        <v>1.0</v>
      </c>
      <c r="J109" s="99" t="s">
        <v>965</v>
      </c>
      <c r="K109" s="99" t="s">
        <v>966</v>
      </c>
      <c r="L109" s="99" t="s">
        <v>967</v>
      </c>
      <c r="M109" s="99" t="s">
        <v>1026</v>
      </c>
      <c r="N109" s="99" t="s">
        <v>61</v>
      </c>
      <c r="O109" s="99" t="s">
        <v>1166</v>
      </c>
      <c r="P109" s="99" t="s">
        <v>968</v>
      </c>
      <c r="Q109" s="99" t="s">
        <v>61</v>
      </c>
      <c r="R109" s="99" t="s">
        <v>61</v>
      </c>
      <c r="S109" s="99" t="s">
        <v>1288</v>
      </c>
      <c r="T109" s="91"/>
      <c r="U109" s="91"/>
      <c r="V109" s="91"/>
      <c r="W109" s="91"/>
      <c r="X109" s="91"/>
      <c r="Y109" s="91"/>
      <c r="Z109" s="91"/>
    </row>
    <row r="110" ht="15.75" customHeight="1">
      <c r="A110" s="91"/>
      <c r="B110" s="99" t="s">
        <v>900</v>
      </c>
      <c r="C110" s="99" t="s">
        <v>1289</v>
      </c>
      <c r="D110" s="99" t="s">
        <v>899</v>
      </c>
      <c r="E110" s="99" t="s">
        <v>1287</v>
      </c>
      <c r="F110" s="99">
        <v>0.0</v>
      </c>
      <c r="G110" s="99">
        <v>247.0</v>
      </c>
      <c r="H110" s="99">
        <v>0.0</v>
      </c>
      <c r="I110" s="99">
        <v>1.0</v>
      </c>
      <c r="J110" s="99" t="s">
        <v>965</v>
      </c>
      <c r="K110" s="99" t="s">
        <v>966</v>
      </c>
      <c r="L110" s="99" t="s">
        <v>967</v>
      </c>
      <c r="M110" s="99" t="s">
        <v>1026</v>
      </c>
      <c r="N110" s="99" t="s">
        <v>1046</v>
      </c>
      <c r="O110" s="99" t="s">
        <v>1047</v>
      </c>
      <c r="P110" s="99" t="s">
        <v>968</v>
      </c>
      <c r="Q110" s="99" t="s">
        <v>1048</v>
      </c>
      <c r="R110" s="99" t="s">
        <v>1049</v>
      </c>
      <c r="S110" s="99" t="s">
        <v>1288</v>
      </c>
      <c r="T110" s="91"/>
      <c r="U110" s="91"/>
      <c r="V110" s="91"/>
      <c r="W110" s="91"/>
      <c r="X110" s="91"/>
      <c r="Y110" s="91"/>
      <c r="Z110" s="91"/>
    </row>
    <row r="111" ht="15.75" customHeight="1">
      <c r="A111" s="91"/>
      <c r="B111" s="99" t="s">
        <v>944</v>
      </c>
      <c r="C111" s="99" t="s">
        <v>1290</v>
      </c>
      <c r="D111" s="99" t="s">
        <v>943</v>
      </c>
      <c r="E111" s="99" t="s">
        <v>1291</v>
      </c>
      <c r="F111" s="99">
        <v>0.0</v>
      </c>
      <c r="G111" s="99">
        <v>247.0</v>
      </c>
      <c r="H111" s="99">
        <v>0.0</v>
      </c>
      <c r="I111" s="99">
        <v>1.0</v>
      </c>
      <c r="J111" s="99" t="s">
        <v>965</v>
      </c>
      <c r="K111" s="99" t="s">
        <v>966</v>
      </c>
      <c r="L111" s="99" t="s">
        <v>967</v>
      </c>
      <c r="M111" s="99" t="s">
        <v>1026</v>
      </c>
      <c r="N111" s="99" t="s">
        <v>1046</v>
      </c>
      <c r="O111" s="99" t="s">
        <v>1047</v>
      </c>
      <c r="P111" s="99" t="s">
        <v>968</v>
      </c>
      <c r="Q111" s="99" t="s">
        <v>1048</v>
      </c>
      <c r="R111" s="99" t="s">
        <v>1049</v>
      </c>
      <c r="S111" s="99" t="s">
        <v>1202</v>
      </c>
      <c r="T111" s="91"/>
      <c r="U111" s="91"/>
      <c r="V111" s="91"/>
      <c r="W111" s="91"/>
      <c r="X111" s="91"/>
      <c r="Y111" s="91"/>
      <c r="Z111" s="91"/>
    </row>
    <row r="112" ht="15.75" customHeight="1">
      <c r="A112" s="91"/>
      <c r="B112" s="99" t="s">
        <v>61</v>
      </c>
      <c r="C112" s="99" t="s">
        <v>1292</v>
      </c>
      <c r="D112" s="99" t="s">
        <v>1293</v>
      </c>
      <c r="E112" s="99" t="s">
        <v>1294</v>
      </c>
      <c r="F112" s="99">
        <v>0.0</v>
      </c>
      <c r="G112" s="99">
        <v>268.83</v>
      </c>
      <c r="H112" s="99">
        <v>0.0</v>
      </c>
      <c r="I112" s="99">
        <v>1.0</v>
      </c>
      <c r="J112" s="99" t="s">
        <v>965</v>
      </c>
      <c r="K112" s="99" t="s">
        <v>1019</v>
      </c>
      <c r="L112" s="99" t="s">
        <v>967</v>
      </c>
      <c r="M112" s="99" t="s">
        <v>485</v>
      </c>
      <c r="N112" s="99" t="s">
        <v>61</v>
      </c>
      <c r="O112" s="99" t="s">
        <v>1047</v>
      </c>
      <c r="P112" s="99" t="s">
        <v>968</v>
      </c>
      <c r="Q112" s="99" t="s">
        <v>61</v>
      </c>
      <c r="R112" s="99" t="s">
        <v>61</v>
      </c>
      <c r="S112" s="99" t="s">
        <v>1295</v>
      </c>
      <c r="T112" s="91"/>
      <c r="U112" s="91"/>
      <c r="V112" s="91"/>
      <c r="W112" s="91"/>
      <c r="X112" s="91"/>
      <c r="Y112" s="91"/>
      <c r="Z112" s="91"/>
    </row>
    <row r="113" ht="15.75" customHeight="1">
      <c r="A113" s="91"/>
      <c r="B113" s="99" t="s">
        <v>61</v>
      </c>
      <c r="C113" s="99" t="s">
        <v>1296</v>
      </c>
      <c r="D113" s="99" t="s">
        <v>1297</v>
      </c>
      <c r="E113" s="99" t="s">
        <v>1298</v>
      </c>
      <c r="F113" s="99">
        <v>0.0</v>
      </c>
      <c r="G113" s="99">
        <v>268.83</v>
      </c>
      <c r="H113" s="99">
        <v>0.0</v>
      </c>
      <c r="I113" s="99">
        <v>1.0</v>
      </c>
      <c r="J113" s="99" t="s">
        <v>965</v>
      </c>
      <c r="K113" s="99" t="s">
        <v>1019</v>
      </c>
      <c r="L113" s="99" t="s">
        <v>967</v>
      </c>
      <c r="M113" s="99" t="s">
        <v>485</v>
      </c>
      <c r="N113" s="99" t="s">
        <v>61</v>
      </c>
      <c r="O113" s="99" t="s">
        <v>1047</v>
      </c>
      <c r="P113" s="99" t="s">
        <v>968</v>
      </c>
      <c r="Q113" s="99" t="s">
        <v>61</v>
      </c>
      <c r="R113" s="99" t="s">
        <v>61</v>
      </c>
      <c r="S113" s="99" t="s">
        <v>1299</v>
      </c>
      <c r="T113" s="91"/>
      <c r="U113" s="91"/>
      <c r="V113" s="91"/>
      <c r="W113" s="91"/>
      <c r="X113" s="91"/>
      <c r="Y113" s="91"/>
      <c r="Z113" s="91"/>
    </row>
    <row r="114" ht="15.75" customHeight="1">
      <c r="A114" s="91"/>
      <c r="B114" s="99" t="s">
        <v>1177</v>
      </c>
      <c r="C114" s="99" t="s">
        <v>1300</v>
      </c>
      <c r="D114" s="99" t="s">
        <v>1301</v>
      </c>
      <c r="E114" s="99" t="s">
        <v>1180</v>
      </c>
      <c r="F114" s="99">
        <v>0.0</v>
      </c>
      <c r="G114" s="99">
        <v>268.83</v>
      </c>
      <c r="H114" s="99">
        <v>0.0</v>
      </c>
      <c r="I114" s="99">
        <v>1.0</v>
      </c>
      <c r="J114" s="99" t="s">
        <v>965</v>
      </c>
      <c r="K114" s="99" t="s">
        <v>1019</v>
      </c>
      <c r="L114" s="99" t="s">
        <v>967</v>
      </c>
      <c r="M114" s="99" t="s">
        <v>1181</v>
      </c>
      <c r="N114" s="99" t="s">
        <v>61</v>
      </c>
      <c r="O114" s="99" t="s">
        <v>1166</v>
      </c>
      <c r="P114" s="99" t="s">
        <v>968</v>
      </c>
      <c r="Q114" s="99" t="s">
        <v>61</v>
      </c>
      <c r="R114" s="99" t="s">
        <v>61</v>
      </c>
      <c r="S114" s="99" t="s">
        <v>1182</v>
      </c>
      <c r="T114" s="91"/>
      <c r="U114" s="91"/>
      <c r="V114" s="91"/>
      <c r="W114" s="91"/>
      <c r="X114" s="91"/>
      <c r="Y114" s="91"/>
      <c r="Z114" s="91"/>
    </row>
    <row r="115" ht="15.75" customHeight="1">
      <c r="A115" s="91"/>
      <c r="B115" s="99" t="s">
        <v>61</v>
      </c>
      <c r="C115" s="99" t="s">
        <v>1302</v>
      </c>
      <c r="D115" s="99" t="s">
        <v>1303</v>
      </c>
      <c r="E115" s="99" t="s">
        <v>1304</v>
      </c>
      <c r="F115" s="99">
        <v>0.0</v>
      </c>
      <c r="G115" s="99">
        <v>268.83</v>
      </c>
      <c r="H115" s="99">
        <v>0.0</v>
      </c>
      <c r="I115" s="99">
        <v>1.0</v>
      </c>
      <c r="J115" s="99" t="s">
        <v>965</v>
      </c>
      <c r="K115" s="99" t="s">
        <v>1019</v>
      </c>
      <c r="L115" s="99" t="s">
        <v>967</v>
      </c>
      <c r="M115" s="99" t="s">
        <v>654</v>
      </c>
      <c r="N115" s="99" t="s">
        <v>61</v>
      </c>
      <c r="O115" s="99" t="s">
        <v>1047</v>
      </c>
      <c r="P115" s="99" t="s">
        <v>968</v>
      </c>
      <c r="Q115" s="99" t="s">
        <v>61</v>
      </c>
      <c r="R115" s="99" t="s">
        <v>61</v>
      </c>
      <c r="S115" s="99" t="s">
        <v>1192</v>
      </c>
      <c r="T115" s="91"/>
      <c r="U115" s="91"/>
      <c r="V115" s="91"/>
      <c r="W115" s="91"/>
      <c r="X115" s="91"/>
      <c r="Y115" s="91"/>
      <c r="Z115" s="91"/>
    </row>
    <row r="116" ht="15.75" customHeight="1">
      <c r="A116" s="91"/>
      <c r="B116" s="99" t="s">
        <v>1183</v>
      </c>
      <c r="C116" s="99" t="s">
        <v>1305</v>
      </c>
      <c r="D116" s="99" t="s">
        <v>567</v>
      </c>
      <c r="E116" s="99" t="s">
        <v>1185</v>
      </c>
      <c r="F116" s="99">
        <v>0.0</v>
      </c>
      <c r="G116" s="99">
        <v>268.83</v>
      </c>
      <c r="H116" s="99">
        <v>0.0</v>
      </c>
      <c r="I116" s="99">
        <v>1.0</v>
      </c>
      <c r="J116" s="99" t="s">
        <v>965</v>
      </c>
      <c r="K116" s="99" t="s">
        <v>1019</v>
      </c>
      <c r="L116" s="99" t="s">
        <v>967</v>
      </c>
      <c r="M116" s="99" t="s">
        <v>1186</v>
      </c>
      <c r="N116" s="99" t="s">
        <v>61</v>
      </c>
      <c r="O116" s="99" t="s">
        <v>1166</v>
      </c>
      <c r="P116" s="99" t="s">
        <v>998</v>
      </c>
      <c r="Q116" s="99" t="s">
        <v>61</v>
      </c>
      <c r="R116" s="99" t="s">
        <v>61</v>
      </c>
      <c r="S116" s="99" t="s">
        <v>1187</v>
      </c>
      <c r="T116" s="91"/>
      <c r="U116" s="91"/>
      <c r="V116" s="91"/>
      <c r="W116" s="91"/>
      <c r="X116" s="91"/>
      <c r="Y116" s="91"/>
      <c r="Z116" s="91"/>
    </row>
    <row r="117" ht="15.75" customHeight="1">
      <c r="A117" s="91"/>
      <c r="B117" s="99" t="s">
        <v>61</v>
      </c>
      <c r="C117" s="99" t="s">
        <v>1306</v>
      </c>
      <c r="D117" s="99" t="s">
        <v>1307</v>
      </c>
      <c r="E117" s="99" t="s">
        <v>1308</v>
      </c>
      <c r="F117" s="99">
        <v>0.0</v>
      </c>
      <c r="G117" s="99">
        <v>268.83</v>
      </c>
      <c r="H117" s="99">
        <v>0.0</v>
      </c>
      <c r="I117" s="99">
        <v>1.0</v>
      </c>
      <c r="J117" s="99" t="s">
        <v>965</v>
      </c>
      <c r="K117" s="99" t="s">
        <v>1019</v>
      </c>
      <c r="L117" s="99" t="s">
        <v>967</v>
      </c>
      <c r="M117" s="99" t="s">
        <v>274</v>
      </c>
      <c r="N117" s="99" t="s">
        <v>1046</v>
      </c>
      <c r="O117" s="99" t="s">
        <v>1047</v>
      </c>
      <c r="P117" s="99" t="s">
        <v>1190</v>
      </c>
      <c r="Q117" s="99" t="s">
        <v>1048</v>
      </c>
      <c r="R117" s="99" t="s">
        <v>1049</v>
      </c>
      <c r="S117" s="99" t="s">
        <v>1295</v>
      </c>
      <c r="T117" s="91"/>
      <c r="U117" s="91"/>
      <c r="V117" s="91"/>
      <c r="W117" s="91"/>
      <c r="X117" s="91"/>
      <c r="Y117" s="91"/>
      <c r="Z117" s="91"/>
    </row>
    <row r="118" ht="15.75" customHeight="1">
      <c r="A118" s="91"/>
      <c r="B118" s="99" t="s">
        <v>61</v>
      </c>
      <c r="C118" s="99" t="s">
        <v>1309</v>
      </c>
      <c r="D118" s="99" t="s">
        <v>1310</v>
      </c>
      <c r="E118" s="99" t="s">
        <v>1311</v>
      </c>
      <c r="F118" s="99">
        <v>0.0</v>
      </c>
      <c r="G118" s="99">
        <v>291.01</v>
      </c>
      <c r="H118" s="99">
        <v>0.0</v>
      </c>
      <c r="I118" s="99">
        <v>1.0</v>
      </c>
      <c r="J118" s="99" t="s">
        <v>965</v>
      </c>
      <c r="K118" s="99" t="s">
        <v>1019</v>
      </c>
      <c r="L118" s="99" t="s">
        <v>967</v>
      </c>
      <c r="M118" s="99" t="s">
        <v>274</v>
      </c>
      <c r="N118" s="99" t="s">
        <v>1046</v>
      </c>
      <c r="O118" s="99" t="s">
        <v>1047</v>
      </c>
      <c r="P118" s="99" t="s">
        <v>1190</v>
      </c>
      <c r="Q118" s="99" t="s">
        <v>1048</v>
      </c>
      <c r="R118" s="99" t="s">
        <v>1049</v>
      </c>
      <c r="S118" s="99" t="s">
        <v>1295</v>
      </c>
      <c r="T118" s="91"/>
      <c r="U118" s="91"/>
      <c r="V118" s="91"/>
      <c r="W118" s="91"/>
      <c r="X118" s="91"/>
      <c r="Y118" s="91"/>
      <c r="Z118" s="91"/>
    </row>
    <row r="119" ht="15.75" customHeight="1">
      <c r="A119" s="91"/>
      <c r="B119" s="99" t="s">
        <v>61</v>
      </c>
      <c r="C119" s="99" t="s">
        <v>1312</v>
      </c>
      <c r="D119" s="99" t="s">
        <v>1313</v>
      </c>
      <c r="E119" s="99" t="s">
        <v>1189</v>
      </c>
      <c r="F119" s="99">
        <v>0.0</v>
      </c>
      <c r="G119" s="99">
        <v>291.01</v>
      </c>
      <c r="H119" s="99">
        <v>0.0</v>
      </c>
      <c r="I119" s="99">
        <v>1.0</v>
      </c>
      <c r="J119" s="99" t="s">
        <v>965</v>
      </c>
      <c r="K119" s="99" t="s">
        <v>1019</v>
      </c>
      <c r="L119" s="99" t="s">
        <v>967</v>
      </c>
      <c r="M119" s="99" t="s">
        <v>274</v>
      </c>
      <c r="N119" s="99" t="s">
        <v>1046</v>
      </c>
      <c r="O119" s="99" t="s">
        <v>1047</v>
      </c>
      <c r="P119" s="99" t="s">
        <v>1190</v>
      </c>
      <c r="Q119" s="99" t="s">
        <v>1048</v>
      </c>
      <c r="R119" s="99" t="s">
        <v>1191</v>
      </c>
      <c r="S119" s="99" t="s">
        <v>1192</v>
      </c>
      <c r="T119" s="91"/>
      <c r="U119" s="91"/>
      <c r="V119" s="91"/>
      <c r="W119" s="91"/>
      <c r="X119" s="91"/>
      <c r="Y119" s="91"/>
      <c r="Z119" s="91"/>
    </row>
    <row r="120" ht="15.75" customHeight="1">
      <c r="A120" s="91"/>
      <c r="B120" s="99" t="s">
        <v>61</v>
      </c>
      <c r="C120" s="99" t="s">
        <v>1314</v>
      </c>
      <c r="D120" s="99" t="s">
        <v>1315</v>
      </c>
      <c r="E120" s="99" t="s">
        <v>1316</v>
      </c>
      <c r="F120" s="99">
        <v>0.0</v>
      </c>
      <c r="G120" s="99">
        <v>291.01</v>
      </c>
      <c r="H120" s="99">
        <v>0.0</v>
      </c>
      <c r="I120" s="99">
        <v>1.0</v>
      </c>
      <c r="J120" s="99" t="s">
        <v>965</v>
      </c>
      <c r="K120" s="99" t="s">
        <v>1019</v>
      </c>
      <c r="L120" s="99" t="s">
        <v>967</v>
      </c>
      <c r="M120" s="99" t="s">
        <v>274</v>
      </c>
      <c r="N120" s="99" t="s">
        <v>61</v>
      </c>
      <c r="O120" s="99" t="s">
        <v>1047</v>
      </c>
      <c r="P120" s="99" t="s">
        <v>61</v>
      </c>
      <c r="Q120" s="99" t="s">
        <v>61</v>
      </c>
      <c r="R120" s="99" t="s">
        <v>61</v>
      </c>
      <c r="S120" s="99" t="s">
        <v>1208</v>
      </c>
      <c r="T120" s="91"/>
      <c r="U120" s="91"/>
      <c r="V120" s="91"/>
      <c r="W120" s="91"/>
      <c r="X120" s="91"/>
      <c r="Y120" s="91"/>
      <c r="Z120" s="91"/>
    </row>
    <row r="121" ht="15.75" customHeight="1">
      <c r="A121" s="91"/>
      <c r="B121" s="99" t="s">
        <v>1196</v>
      </c>
      <c r="C121" s="99" t="s">
        <v>1317</v>
      </c>
      <c r="D121" s="99" t="s">
        <v>794</v>
      </c>
      <c r="E121" s="99" t="s">
        <v>1198</v>
      </c>
      <c r="F121" s="99">
        <v>0.0</v>
      </c>
      <c r="G121" s="99">
        <v>368.84</v>
      </c>
      <c r="H121" s="99">
        <v>0.0</v>
      </c>
      <c r="I121" s="99">
        <v>1.0</v>
      </c>
      <c r="J121" s="99" t="s">
        <v>965</v>
      </c>
      <c r="K121" s="99" t="s">
        <v>1019</v>
      </c>
      <c r="L121" s="99" t="s">
        <v>967</v>
      </c>
      <c r="M121" s="99" t="s">
        <v>274</v>
      </c>
      <c r="N121" s="99" t="s">
        <v>61</v>
      </c>
      <c r="O121" s="99" t="s">
        <v>1166</v>
      </c>
      <c r="P121" s="99" t="s">
        <v>968</v>
      </c>
      <c r="Q121" s="99" t="s">
        <v>61</v>
      </c>
      <c r="R121" s="99" t="s">
        <v>61</v>
      </c>
      <c r="S121" s="99" t="s">
        <v>1170</v>
      </c>
      <c r="T121" s="91"/>
      <c r="U121" s="91"/>
      <c r="V121" s="91"/>
      <c r="W121" s="91"/>
      <c r="X121" s="91"/>
      <c r="Y121" s="91"/>
      <c r="Z121" s="91"/>
    </row>
    <row r="122" ht="15.75" customHeight="1">
      <c r="A122" s="91"/>
      <c r="B122" s="99" t="s">
        <v>61</v>
      </c>
      <c r="C122" s="99" t="s">
        <v>1318</v>
      </c>
      <c r="D122" s="99" t="s">
        <v>1319</v>
      </c>
      <c r="E122" s="99" t="s">
        <v>1320</v>
      </c>
      <c r="F122" s="99">
        <v>0.0</v>
      </c>
      <c r="G122" s="99">
        <v>291.01</v>
      </c>
      <c r="H122" s="99">
        <v>0.0</v>
      </c>
      <c r="I122" s="99">
        <v>1.0</v>
      </c>
      <c r="J122" s="99" t="s">
        <v>965</v>
      </c>
      <c r="K122" s="99" t="s">
        <v>1019</v>
      </c>
      <c r="L122" s="99" t="s">
        <v>967</v>
      </c>
      <c r="M122" s="99" t="s">
        <v>274</v>
      </c>
      <c r="N122" s="99" t="s">
        <v>61</v>
      </c>
      <c r="O122" s="99" t="s">
        <v>1047</v>
      </c>
      <c r="P122" s="99" t="s">
        <v>968</v>
      </c>
      <c r="Q122" s="99" t="s">
        <v>61</v>
      </c>
      <c r="R122" s="99" t="s">
        <v>61</v>
      </c>
      <c r="S122" s="99" t="s">
        <v>61</v>
      </c>
      <c r="T122" s="91"/>
      <c r="U122" s="91"/>
      <c r="V122" s="91"/>
      <c r="W122" s="91"/>
      <c r="X122" s="91"/>
      <c r="Y122" s="91"/>
      <c r="Z122" s="91"/>
    </row>
    <row r="123" ht="15.75" customHeight="1">
      <c r="A123" s="91"/>
      <c r="B123" s="99" t="s">
        <v>1050</v>
      </c>
      <c r="C123" s="99" t="s">
        <v>1321</v>
      </c>
      <c r="D123" s="99" t="s">
        <v>257</v>
      </c>
      <c r="E123" s="99" t="s">
        <v>1052</v>
      </c>
      <c r="F123" s="99">
        <v>0.0</v>
      </c>
      <c r="G123" s="99">
        <v>132.47</v>
      </c>
      <c r="H123" s="99">
        <v>0.0</v>
      </c>
      <c r="I123" s="99">
        <v>1.0</v>
      </c>
      <c r="J123" s="99" t="s">
        <v>965</v>
      </c>
      <c r="K123" s="99" t="s">
        <v>1019</v>
      </c>
      <c r="L123" s="99" t="s">
        <v>967</v>
      </c>
      <c r="M123" s="99" t="s">
        <v>1010</v>
      </c>
      <c r="N123" s="99" t="s">
        <v>61</v>
      </c>
      <c r="O123" s="99" t="s">
        <v>61</v>
      </c>
      <c r="P123" s="99" t="s">
        <v>968</v>
      </c>
      <c r="Q123" s="99" t="s">
        <v>61</v>
      </c>
      <c r="R123" s="99" t="s">
        <v>61</v>
      </c>
      <c r="S123" s="99" t="s">
        <v>969</v>
      </c>
      <c r="T123" s="91"/>
      <c r="U123" s="91"/>
      <c r="V123" s="91"/>
      <c r="W123" s="91"/>
      <c r="X123" s="91"/>
      <c r="Y123" s="91"/>
      <c r="Z123" s="91"/>
    </row>
    <row r="124" ht="15.75" customHeight="1">
      <c r="A124" s="91"/>
      <c r="B124" s="99" t="s">
        <v>61</v>
      </c>
      <c r="C124" s="99" t="s">
        <v>1322</v>
      </c>
      <c r="D124" s="99" t="s">
        <v>1323</v>
      </c>
      <c r="E124" s="99" t="s">
        <v>1207</v>
      </c>
      <c r="F124" s="99">
        <v>0.0</v>
      </c>
      <c r="G124" s="99">
        <v>291.01</v>
      </c>
      <c r="H124" s="99">
        <v>0.0</v>
      </c>
      <c r="I124" s="99">
        <v>1.0</v>
      </c>
      <c r="J124" s="99" t="s">
        <v>965</v>
      </c>
      <c r="K124" s="99" t="s">
        <v>1019</v>
      </c>
      <c r="L124" s="99" t="s">
        <v>967</v>
      </c>
      <c r="M124" s="99" t="s">
        <v>1010</v>
      </c>
      <c r="N124" s="99" t="s">
        <v>1046</v>
      </c>
      <c r="O124" s="99" t="s">
        <v>1047</v>
      </c>
      <c r="P124" s="99" t="s">
        <v>1190</v>
      </c>
      <c r="Q124" s="99" t="s">
        <v>1048</v>
      </c>
      <c r="R124" s="99" t="s">
        <v>1049</v>
      </c>
      <c r="S124" s="99" t="s">
        <v>1208</v>
      </c>
      <c r="T124" s="91"/>
      <c r="U124" s="91"/>
      <c r="V124" s="91"/>
      <c r="W124" s="91"/>
      <c r="X124" s="91"/>
      <c r="Y124" s="91"/>
      <c r="Z124" s="91"/>
    </row>
    <row r="125" ht="15.75" customHeight="1">
      <c r="A125" s="91"/>
      <c r="B125" s="99" t="s">
        <v>1209</v>
      </c>
      <c r="C125" s="99" t="s">
        <v>1324</v>
      </c>
      <c r="D125" s="99" t="s">
        <v>592</v>
      </c>
      <c r="E125" s="99" t="s">
        <v>1211</v>
      </c>
      <c r="F125" s="99">
        <v>0.0</v>
      </c>
      <c r="G125" s="99">
        <v>291.01</v>
      </c>
      <c r="H125" s="99">
        <v>0.0</v>
      </c>
      <c r="I125" s="99">
        <v>1.0</v>
      </c>
      <c r="J125" s="99" t="s">
        <v>965</v>
      </c>
      <c r="K125" s="99" t="s">
        <v>1019</v>
      </c>
      <c r="L125" s="99" t="s">
        <v>967</v>
      </c>
      <c r="M125" s="99" t="s">
        <v>1010</v>
      </c>
      <c r="N125" s="99" t="s">
        <v>61</v>
      </c>
      <c r="O125" s="99" t="s">
        <v>1166</v>
      </c>
      <c r="P125" s="99" t="s">
        <v>968</v>
      </c>
      <c r="Q125" s="99" t="s">
        <v>61</v>
      </c>
      <c r="R125" s="99" t="s">
        <v>61</v>
      </c>
      <c r="S125" s="99" t="s">
        <v>61</v>
      </c>
      <c r="T125" s="91"/>
      <c r="U125" s="91"/>
      <c r="V125" s="91"/>
      <c r="W125" s="91"/>
      <c r="X125" s="91"/>
      <c r="Y125" s="91"/>
      <c r="Z125" s="91"/>
    </row>
    <row r="126" ht="15.75" customHeight="1">
      <c r="A126" s="91"/>
      <c r="B126" s="99" t="s">
        <v>61</v>
      </c>
      <c r="C126" s="99" t="s">
        <v>1325</v>
      </c>
      <c r="D126" s="99" t="s">
        <v>1326</v>
      </c>
      <c r="E126" s="99" t="s">
        <v>1327</v>
      </c>
      <c r="F126" s="99">
        <v>0.0</v>
      </c>
      <c r="G126" s="99">
        <v>291.01</v>
      </c>
      <c r="H126" s="99">
        <v>0.0</v>
      </c>
      <c r="I126" s="99">
        <v>1.0</v>
      </c>
      <c r="J126" s="99" t="s">
        <v>965</v>
      </c>
      <c r="K126" s="99" t="s">
        <v>1019</v>
      </c>
      <c r="L126" s="99" t="s">
        <v>967</v>
      </c>
      <c r="M126" s="99" t="s">
        <v>1010</v>
      </c>
      <c r="N126" s="99" t="s">
        <v>1046</v>
      </c>
      <c r="O126" s="99" t="s">
        <v>1047</v>
      </c>
      <c r="P126" s="99" t="s">
        <v>968</v>
      </c>
      <c r="Q126" s="99" t="s">
        <v>1048</v>
      </c>
      <c r="R126" s="99" t="s">
        <v>1049</v>
      </c>
      <c r="S126" s="99" t="s">
        <v>61</v>
      </c>
      <c r="T126" s="91"/>
      <c r="U126" s="91"/>
      <c r="V126" s="91"/>
      <c r="W126" s="91"/>
      <c r="X126" s="91"/>
      <c r="Y126" s="91"/>
      <c r="Z126" s="91"/>
    </row>
    <row r="127" ht="15.75" customHeight="1">
      <c r="A127" s="91"/>
      <c r="B127" s="99" t="s">
        <v>61</v>
      </c>
      <c r="C127" s="99" t="s">
        <v>1328</v>
      </c>
      <c r="D127" s="99" t="s">
        <v>1329</v>
      </c>
      <c r="E127" s="99" t="s">
        <v>1214</v>
      </c>
      <c r="F127" s="99">
        <v>0.0</v>
      </c>
      <c r="G127" s="99">
        <v>271.87</v>
      </c>
      <c r="H127" s="99">
        <v>0.0</v>
      </c>
      <c r="I127" s="99">
        <v>1.0</v>
      </c>
      <c r="J127" s="99" t="s">
        <v>965</v>
      </c>
      <c r="K127" s="99" t="s">
        <v>1019</v>
      </c>
      <c r="L127" s="99" t="s">
        <v>967</v>
      </c>
      <c r="M127" s="99" t="s">
        <v>249</v>
      </c>
      <c r="N127" s="99" t="s">
        <v>1046</v>
      </c>
      <c r="O127" s="99" t="s">
        <v>1047</v>
      </c>
      <c r="P127" s="99" t="s">
        <v>968</v>
      </c>
      <c r="Q127" s="99" t="s">
        <v>1048</v>
      </c>
      <c r="R127" s="99" t="s">
        <v>1049</v>
      </c>
      <c r="S127" s="99" t="s">
        <v>1192</v>
      </c>
      <c r="T127" s="91"/>
      <c r="U127" s="91"/>
      <c r="V127" s="91"/>
      <c r="W127" s="91"/>
      <c r="X127" s="91"/>
      <c r="Y127" s="91"/>
      <c r="Z127" s="91"/>
    </row>
    <row r="128" ht="15.75" customHeight="1">
      <c r="A128" s="91"/>
      <c r="B128" s="99" t="s">
        <v>61</v>
      </c>
      <c r="C128" s="99" t="s">
        <v>1330</v>
      </c>
      <c r="D128" s="99" t="s">
        <v>1331</v>
      </c>
      <c r="E128" s="99" t="s">
        <v>1332</v>
      </c>
      <c r="F128" s="99">
        <v>0.0</v>
      </c>
      <c r="G128" s="99">
        <v>315.95</v>
      </c>
      <c r="H128" s="99">
        <v>0.0</v>
      </c>
      <c r="I128" s="99">
        <v>1.0</v>
      </c>
      <c r="J128" s="99" t="s">
        <v>965</v>
      </c>
      <c r="K128" s="99" t="s">
        <v>1019</v>
      </c>
      <c r="L128" s="99" t="s">
        <v>967</v>
      </c>
      <c r="M128" s="99" t="s">
        <v>249</v>
      </c>
      <c r="N128" s="99" t="s">
        <v>61</v>
      </c>
      <c r="O128" s="99" t="s">
        <v>61</v>
      </c>
      <c r="P128" s="99" t="s">
        <v>61</v>
      </c>
      <c r="Q128" s="99" t="s">
        <v>61</v>
      </c>
      <c r="R128" s="99" t="s">
        <v>61</v>
      </c>
      <c r="S128" s="99" t="s">
        <v>1234</v>
      </c>
      <c r="T128" s="91"/>
      <c r="U128" s="91"/>
      <c r="V128" s="91"/>
      <c r="W128" s="91"/>
      <c r="X128" s="91"/>
      <c r="Y128" s="91"/>
      <c r="Z128" s="91"/>
    </row>
    <row r="129" ht="15.75" customHeight="1">
      <c r="A129" s="91"/>
      <c r="B129" s="99" t="s">
        <v>61</v>
      </c>
      <c r="C129" s="99" t="s">
        <v>1333</v>
      </c>
      <c r="D129" s="99" t="s">
        <v>1334</v>
      </c>
      <c r="E129" s="99" t="s">
        <v>1335</v>
      </c>
      <c r="F129" s="99">
        <v>0.0</v>
      </c>
      <c r="G129" s="99">
        <v>288.66</v>
      </c>
      <c r="H129" s="99">
        <v>0.0</v>
      </c>
      <c r="I129" s="99">
        <v>1.0</v>
      </c>
      <c r="J129" s="99" t="s">
        <v>965</v>
      </c>
      <c r="K129" s="99" t="s">
        <v>1019</v>
      </c>
      <c r="L129" s="99" t="s">
        <v>967</v>
      </c>
      <c r="M129" s="99" t="s">
        <v>249</v>
      </c>
      <c r="N129" s="99" t="s">
        <v>61</v>
      </c>
      <c r="O129" s="99" t="s">
        <v>61</v>
      </c>
      <c r="P129" s="99" t="s">
        <v>61</v>
      </c>
      <c r="Q129" s="99" t="s">
        <v>61</v>
      </c>
      <c r="R129" s="99" t="s">
        <v>61</v>
      </c>
      <c r="S129" s="99" t="s">
        <v>1202</v>
      </c>
      <c r="T129" s="91"/>
      <c r="U129" s="91"/>
      <c r="V129" s="91"/>
      <c r="W129" s="91"/>
      <c r="X129" s="91"/>
      <c r="Y129" s="91"/>
      <c r="Z129" s="91"/>
    </row>
    <row r="130" ht="15.75" customHeight="1">
      <c r="A130" s="91"/>
      <c r="B130" s="99" t="s">
        <v>1219</v>
      </c>
      <c r="C130" s="99" t="s">
        <v>1336</v>
      </c>
      <c r="D130" s="99" t="s">
        <v>754</v>
      </c>
      <c r="E130" s="99" t="s">
        <v>1221</v>
      </c>
      <c r="F130" s="99">
        <v>0.0</v>
      </c>
      <c r="G130" s="99">
        <v>294.01</v>
      </c>
      <c r="H130" s="99">
        <v>0.0</v>
      </c>
      <c r="I130" s="99">
        <v>1.0</v>
      </c>
      <c r="J130" s="99" t="s">
        <v>965</v>
      </c>
      <c r="K130" s="99" t="s">
        <v>1019</v>
      </c>
      <c r="L130" s="99" t="s">
        <v>967</v>
      </c>
      <c r="M130" s="99" t="s">
        <v>249</v>
      </c>
      <c r="N130" s="99" t="s">
        <v>61</v>
      </c>
      <c r="O130" s="99" t="s">
        <v>1166</v>
      </c>
      <c r="P130" s="99" t="s">
        <v>968</v>
      </c>
      <c r="Q130" s="99" t="s">
        <v>61</v>
      </c>
      <c r="R130" s="99" t="s">
        <v>61</v>
      </c>
      <c r="S130" s="99" t="s">
        <v>1222</v>
      </c>
      <c r="T130" s="91"/>
      <c r="U130" s="91"/>
      <c r="V130" s="91"/>
      <c r="W130" s="91"/>
      <c r="X130" s="91"/>
      <c r="Y130" s="91"/>
      <c r="Z130" s="91"/>
    </row>
    <row r="131" ht="15.75" customHeight="1">
      <c r="A131" s="91"/>
      <c r="B131" s="99" t="s">
        <v>61</v>
      </c>
      <c r="C131" s="99" t="s">
        <v>1337</v>
      </c>
      <c r="D131" s="99" t="s">
        <v>1338</v>
      </c>
      <c r="E131" s="99" t="s">
        <v>1339</v>
      </c>
      <c r="F131" s="99">
        <v>0.0</v>
      </c>
      <c r="G131" s="99">
        <v>323.88</v>
      </c>
      <c r="H131" s="99">
        <v>0.0</v>
      </c>
      <c r="I131" s="99">
        <v>1.0</v>
      </c>
      <c r="J131" s="99" t="s">
        <v>965</v>
      </c>
      <c r="K131" s="99" t="s">
        <v>1019</v>
      </c>
      <c r="L131" s="99" t="s">
        <v>967</v>
      </c>
      <c r="M131" s="99" t="s">
        <v>249</v>
      </c>
      <c r="N131" s="99" t="s">
        <v>1046</v>
      </c>
      <c r="O131" s="99" t="s">
        <v>1047</v>
      </c>
      <c r="P131" s="99" t="s">
        <v>968</v>
      </c>
      <c r="Q131" s="99" t="s">
        <v>1048</v>
      </c>
      <c r="R131" s="99" t="s">
        <v>1049</v>
      </c>
      <c r="S131" s="99" t="s">
        <v>1222</v>
      </c>
      <c r="T131" s="91"/>
      <c r="U131" s="91"/>
      <c r="V131" s="91"/>
      <c r="W131" s="91"/>
      <c r="X131" s="91"/>
      <c r="Y131" s="91"/>
      <c r="Z131" s="91"/>
    </row>
    <row r="132" ht="15.75" customHeight="1">
      <c r="A132" s="91"/>
      <c r="B132" s="99" t="s">
        <v>61</v>
      </c>
      <c r="C132" s="99" t="s">
        <v>1340</v>
      </c>
      <c r="D132" s="99" t="s">
        <v>1341</v>
      </c>
      <c r="E132" s="99" t="s">
        <v>1224</v>
      </c>
      <c r="F132" s="99">
        <v>0.0</v>
      </c>
      <c r="G132" s="99">
        <v>310.65</v>
      </c>
      <c r="H132" s="99">
        <v>0.0</v>
      </c>
      <c r="I132" s="99">
        <v>1.0</v>
      </c>
      <c r="J132" s="99" t="s">
        <v>965</v>
      </c>
      <c r="K132" s="99" t="s">
        <v>1019</v>
      </c>
      <c r="L132" s="99" t="s">
        <v>967</v>
      </c>
      <c r="M132" s="99" t="s">
        <v>137</v>
      </c>
      <c r="N132" s="99" t="s">
        <v>61</v>
      </c>
      <c r="O132" s="99" t="s">
        <v>1047</v>
      </c>
      <c r="P132" s="99" t="s">
        <v>968</v>
      </c>
      <c r="Q132" s="99" t="s">
        <v>61</v>
      </c>
      <c r="R132" s="99" t="s">
        <v>61</v>
      </c>
      <c r="S132" s="99" t="s">
        <v>1192</v>
      </c>
      <c r="T132" s="91"/>
      <c r="U132" s="91"/>
      <c r="V132" s="91"/>
      <c r="W132" s="91"/>
      <c r="X132" s="91"/>
      <c r="Y132" s="91"/>
      <c r="Z132" s="91"/>
    </row>
    <row r="133" ht="15.75" customHeight="1">
      <c r="A133" s="91"/>
      <c r="B133" s="99" t="s">
        <v>61</v>
      </c>
      <c r="C133" s="99" t="s">
        <v>1342</v>
      </c>
      <c r="D133" s="99" t="s">
        <v>1343</v>
      </c>
      <c r="E133" s="99" t="s">
        <v>1226</v>
      </c>
      <c r="F133" s="99">
        <v>0.0</v>
      </c>
      <c r="G133" s="99">
        <v>340.75</v>
      </c>
      <c r="H133" s="99">
        <v>0.0</v>
      </c>
      <c r="I133" s="99">
        <v>1.0</v>
      </c>
      <c r="J133" s="99" t="s">
        <v>965</v>
      </c>
      <c r="K133" s="99" t="s">
        <v>1019</v>
      </c>
      <c r="L133" s="99" t="s">
        <v>967</v>
      </c>
      <c r="M133" s="99" t="s">
        <v>137</v>
      </c>
      <c r="N133" s="99" t="s">
        <v>1227</v>
      </c>
      <c r="O133" s="99" t="s">
        <v>1047</v>
      </c>
      <c r="P133" s="99" t="s">
        <v>1215</v>
      </c>
      <c r="Q133" s="99" t="s">
        <v>1048</v>
      </c>
      <c r="R133" s="99" t="s">
        <v>1049</v>
      </c>
      <c r="S133" s="99" t="s">
        <v>1222</v>
      </c>
      <c r="T133" s="91"/>
      <c r="U133" s="91"/>
      <c r="V133" s="91"/>
      <c r="W133" s="91"/>
      <c r="X133" s="91"/>
      <c r="Y133" s="91"/>
      <c r="Z133" s="91"/>
    </row>
    <row r="134" ht="15.75" customHeight="1">
      <c r="A134" s="91"/>
      <c r="B134" s="99" t="s">
        <v>1228</v>
      </c>
      <c r="C134" s="99" t="s">
        <v>1344</v>
      </c>
      <c r="D134" s="99" t="s">
        <v>824</v>
      </c>
      <c r="E134" s="99" t="s">
        <v>1230</v>
      </c>
      <c r="F134" s="99">
        <v>0.0</v>
      </c>
      <c r="G134" s="99">
        <v>340.75</v>
      </c>
      <c r="H134" s="99">
        <v>0.0</v>
      </c>
      <c r="I134" s="99">
        <v>1.0</v>
      </c>
      <c r="J134" s="99" t="s">
        <v>965</v>
      </c>
      <c r="K134" s="99" t="s">
        <v>1019</v>
      </c>
      <c r="L134" s="99" t="s">
        <v>967</v>
      </c>
      <c r="M134" s="99" t="s">
        <v>144</v>
      </c>
      <c r="N134" s="99" t="s">
        <v>61</v>
      </c>
      <c r="O134" s="99" t="s">
        <v>1166</v>
      </c>
      <c r="P134" s="99" t="s">
        <v>1030</v>
      </c>
      <c r="Q134" s="99" t="s">
        <v>61</v>
      </c>
      <c r="R134" s="99" t="s">
        <v>61</v>
      </c>
      <c r="S134" s="99" t="s">
        <v>1187</v>
      </c>
      <c r="T134" s="91"/>
      <c r="U134" s="91"/>
      <c r="V134" s="91"/>
      <c r="W134" s="91"/>
      <c r="X134" s="91"/>
      <c r="Y134" s="91"/>
      <c r="Z134" s="91"/>
    </row>
    <row r="135" ht="15.75" customHeight="1">
      <c r="A135" s="91"/>
      <c r="B135" s="99" t="s">
        <v>1231</v>
      </c>
      <c r="C135" s="99" t="s">
        <v>1345</v>
      </c>
      <c r="D135" s="99" t="s">
        <v>940</v>
      </c>
      <c r="E135" s="99" t="s">
        <v>1233</v>
      </c>
      <c r="F135" s="99">
        <v>0.0</v>
      </c>
      <c r="G135" s="99">
        <v>340.75</v>
      </c>
      <c r="H135" s="99">
        <v>0.0</v>
      </c>
      <c r="I135" s="99">
        <v>1.0</v>
      </c>
      <c r="J135" s="99" t="s">
        <v>965</v>
      </c>
      <c r="K135" s="99" t="s">
        <v>1019</v>
      </c>
      <c r="L135" s="99" t="s">
        <v>967</v>
      </c>
      <c r="M135" s="99" t="s">
        <v>144</v>
      </c>
      <c r="N135" s="99" t="s">
        <v>61</v>
      </c>
      <c r="O135" s="99" t="s">
        <v>1166</v>
      </c>
      <c r="P135" s="99" t="s">
        <v>1030</v>
      </c>
      <c r="Q135" s="99" t="s">
        <v>61</v>
      </c>
      <c r="R135" s="99" t="s">
        <v>61</v>
      </c>
      <c r="S135" s="99" t="s">
        <v>1234</v>
      </c>
      <c r="T135" s="91"/>
      <c r="U135" s="91"/>
      <c r="V135" s="91"/>
      <c r="W135" s="91"/>
      <c r="X135" s="91"/>
      <c r="Y135" s="91"/>
      <c r="Z135" s="91"/>
    </row>
    <row r="136" ht="15.75" customHeight="1">
      <c r="A136" s="91"/>
      <c r="B136" s="99" t="s">
        <v>61</v>
      </c>
      <c r="C136" s="99" t="s">
        <v>1346</v>
      </c>
      <c r="D136" s="99" t="s">
        <v>1347</v>
      </c>
      <c r="E136" s="99" t="s">
        <v>1233</v>
      </c>
      <c r="F136" s="99">
        <v>0.0</v>
      </c>
      <c r="G136" s="99">
        <v>370.76</v>
      </c>
      <c r="H136" s="99">
        <v>0.0</v>
      </c>
      <c r="I136" s="99">
        <v>1.0</v>
      </c>
      <c r="J136" s="99" t="s">
        <v>965</v>
      </c>
      <c r="K136" s="99" t="s">
        <v>1019</v>
      </c>
      <c r="L136" s="99" t="s">
        <v>967</v>
      </c>
      <c r="M136" s="99" t="s">
        <v>144</v>
      </c>
      <c r="N136" s="99" t="s">
        <v>61</v>
      </c>
      <c r="O136" s="99" t="s">
        <v>1047</v>
      </c>
      <c r="P136" s="99" t="s">
        <v>968</v>
      </c>
      <c r="Q136" s="99" t="s">
        <v>61</v>
      </c>
      <c r="R136" s="99" t="s">
        <v>61</v>
      </c>
      <c r="S136" s="99" t="s">
        <v>1234</v>
      </c>
      <c r="T136" s="91"/>
      <c r="U136" s="91"/>
      <c r="V136" s="91"/>
      <c r="W136" s="91"/>
      <c r="X136" s="91"/>
      <c r="Y136" s="91"/>
      <c r="Z136" s="91"/>
    </row>
    <row r="137" ht="15.75" customHeight="1">
      <c r="A137" s="91"/>
      <c r="B137" s="99" t="s">
        <v>1236</v>
      </c>
      <c r="C137" s="99" t="s">
        <v>1348</v>
      </c>
      <c r="D137" s="99" t="s">
        <v>556</v>
      </c>
      <c r="E137" s="99" t="s">
        <v>1238</v>
      </c>
      <c r="F137" s="99">
        <v>0.0</v>
      </c>
      <c r="G137" s="99">
        <v>370.76</v>
      </c>
      <c r="H137" s="99">
        <v>0.0</v>
      </c>
      <c r="I137" s="99">
        <v>1.0</v>
      </c>
      <c r="J137" s="99" t="s">
        <v>965</v>
      </c>
      <c r="K137" s="99" t="s">
        <v>1019</v>
      </c>
      <c r="L137" s="99" t="s">
        <v>967</v>
      </c>
      <c r="M137" s="99" t="s">
        <v>220</v>
      </c>
      <c r="N137" s="99" t="s">
        <v>61</v>
      </c>
      <c r="O137" s="99" t="s">
        <v>1166</v>
      </c>
      <c r="P137" s="99" t="s">
        <v>968</v>
      </c>
      <c r="Q137" s="99" t="s">
        <v>61</v>
      </c>
      <c r="R137" s="99" t="s">
        <v>61</v>
      </c>
      <c r="S137" s="99" t="s">
        <v>1192</v>
      </c>
      <c r="T137" s="91"/>
      <c r="U137" s="91"/>
      <c r="V137" s="91"/>
      <c r="W137" s="91"/>
      <c r="X137" s="91"/>
      <c r="Y137" s="91"/>
      <c r="Z137" s="91"/>
    </row>
    <row r="138" ht="15.75" customHeight="1">
      <c r="A138" s="91"/>
      <c r="B138" s="99" t="s">
        <v>1240</v>
      </c>
      <c r="C138" s="99" t="s">
        <v>1349</v>
      </c>
      <c r="D138" s="99" t="s">
        <v>915</v>
      </c>
      <c r="E138" s="99" t="s">
        <v>1242</v>
      </c>
      <c r="F138" s="99">
        <v>0.0</v>
      </c>
      <c r="G138" s="99">
        <v>370.76</v>
      </c>
      <c r="H138" s="99">
        <v>0.0</v>
      </c>
      <c r="I138" s="99">
        <v>1.0</v>
      </c>
      <c r="J138" s="99" t="s">
        <v>965</v>
      </c>
      <c r="K138" s="99" t="s">
        <v>1019</v>
      </c>
      <c r="L138" s="99" t="s">
        <v>967</v>
      </c>
      <c r="M138" s="99" t="s">
        <v>413</v>
      </c>
      <c r="N138" s="99" t="s">
        <v>61</v>
      </c>
      <c r="O138" s="99" t="s">
        <v>1166</v>
      </c>
      <c r="P138" s="99" t="s">
        <v>968</v>
      </c>
      <c r="Q138" s="99" t="s">
        <v>61</v>
      </c>
      <c r="R138" s="99" t="s">
        <v>61</v>
      </c>
      <c r="S138" s="99" t="s">
        <v>1234</v>
      </c>
      <c r="T138" s="91"/>
      <c r="U138" s="91"/>
      <c r="V138" s="91"/>
      <c r="W138" s="91"/>
      <c r="X138" s="91"/>
      <c r="Y138" s="91"/>
      <c r="Z138" s="91"/>
    </row>
    <row r="139" ht="15.75" customHeight="1">
      <c r="A139" s="91"/>
      <c r="B139" s="99" t="s">
        <v>61</v>
      </c>
      <c r="C139" s="99" t="s">
        <v>1350</v>
      </c>
      <c r="D139" s="99" t="s">
        <v>1351</v>
      </c>
      <c r="E139" s="99" t="s">
        <v>1242</v>
      </c>
      <c r="F139" s="99">
        <v>0.0</v>
      </c>
      <c r="G139" s="99">
        <v>370.76</v>
      </c>
      <c r="H139" s="99">
        <v>0.0</v>
      </c>
      <c r="I139" s="99">
        <v>1.0</v>
      </c>
      <c r="J139" s="99" t="s">
        <v>965</v>
      </c>
      <c r="K139" s="99" t="s">
        <v>1019</v>
      </c>
      <c r="L139" s="99" t="s">
        <v>967</v>
      </c>
      <c r="M139" s="99" t="s">
        <v>413</v>
      </c>
      <c r="N139" s="99" t="s">
        <v>61</v>
      </c>
      <c r="O139" s="99" t="s">
        <v>1047</v>
      </c>
      <c r="P139" s="99" t="s">
        <v>968</v>
      </c>
      <c r="Q139" s="99" t="s">
        <v>61</v>
      </c>
      <c r="R139" s="99" t="s">
        <v>61</v>
      </c>
      <c r="S139" s="99" t="s">
        <v>1192</v>
      </c>
      <c r="T139" s="91"/>
      <c r="U139" s="91"/>
      <c r="V139" s="91"/>
      <c r="W139" s="91"/>
      <c r="X139" s="91"/>
      <c r="Y139" s="91"/>
      <c r="Z139" s="91"/>
    </row>
    <row r="140" ht="15.75" customHeight="1">
      <c r="A140" s="91"/>
      <c r="B140" s="99" t="s">
        <v>1244</v>
      </c>
      <c r="C140" s="99" t="s">
        <v>1352</v>
      </c>
      <c r="D140" s="99" t="s">
        <v>918</v>
      </c>
      <c r="E140" s="99" t="s">
        <v>1246</v>
      </c>
      <c r="F140" s="99">
        <v>0.0</v>
      </c>
      <c r="G140" s="99">
        <v>370.76</v>
      </c>
      <c r="H140" s="99">
        <v>0.0</v>
      </c>
      <c r="I140" s="99">
        <v>1.0</v>
      </c>
      <c r="J140" s="99" t="s">
        <v>965</v>
      </c>
      <c r="K140" s="99" t="s">
        <v>1019</v>
      </c>
      <c r="L140" s="99" t="s">
        <v>967</v>
      </c>
      <c r="M140" s="99" t="s">
        <v>413</v>
      </c>
      <c r="N140" s="99" t="s">
        <v>61</v>
      </c>
      <c r="O140" s="99" t="s">
        <v>1166</v>
      </c>
      <c r="P140" s="99" t="s">
        <v>968</v>
      </c>
      <c r="Q140" s="99" t="s">
        <v>61</v>
      </c>
      <c r="R140" s="99" t="s">
        <v>61</v>
      </c>
      <c r="S140" s="99" t="s">
        <v>1208</v>
      </c>
      <c r="T140" s="91"/>
      <c r="U140" s="91"/>
      <c r="V140" s="91"/>
      <c r="W140" s="91"/>
      <c r="X140" s="91"/>
      <c r="Y140" s="91"/>
      <c r="Z140" s="91"/>
    </row>
    <row r="141" ht="15.75" customHeight="1">
      <c r="A141" s="91"/>
      <c r="B141" s="99" t="s">
        <v>61</v>
      </c>
      <c r="C141" s="99" t="s">
        <v>1353</v>
      </c>
      <c r="D141" s="99" t="s">
        <v>1354</v>
      </c>
      <c r="E141" s="99" t="s">
        <v>1246</v>
      </c>
      <c r="F141" s="99">
        <v>0.0</v>
      </c>
      <c r="G141" s="99">
        <v>370.76</v>
      </c>
      <c r="H141" s="99">
        <v>0.0</v>
      </c>
      <c r="I141" s="99">
        <v>1.0</v>
      </c>
      <c r="J141" s="99" t="s">
        <v>965</v>
      </c>
      <c r="K141" s="99" t="s">
        <v>1019</v>
      </c>
      <c r="L141" s="99" t="s">
        <v>967</v>
      </c>
      <c r="M141" s="99" t="s">
        <v>413</v>
      </c>
      <c r="N141" s="99" t="s">
        <v>61</v>
      </c>
      <c r="O141" s="99" t="s">
        <v>61</v>
      </c>
      <c r="P141" s="99" t="s">
        <v>61</v>
      </c>
      <c r="Q141" s="99" t="s">
        <v>61</v>
      </c>
      <c r="R141" s="99" t="s">
        <v>61</v>
      </c>
      <c r="S141" s="99" t="s">
        <v>1208</v>
      </c>
      <c r="T141" s="91"/>
      <c r="U141" s="91"/>
      <c r="V141" s="91"/>
      <c r="W141" s="91"/>
      <c r="X141" s="91"/>
      <c r="Y141" s="91"/>
      <c r="Z141" s="91"/>
    </row>
    <row r="142" ht="15.75" customHeight="1">
      <c r="A142" s="91"/>
      <c r="B142" s="99" t="s">
        <v>61</v>
      </c>
      <c r="C142" s="99" t="s">
        <v>1355</v>
      </c>
      <c r="D142" s="99" t="s">
        <v>1356</v>
      </c>
      <c r="E142" s="99" t="s">
        <v>1357</v>
      </c>
      <c r="F142" s="99">
        <v>0.0</v>
      </c>
      <c r="G142" s="99">
        <v>370.76</v>
      </c>
      <c r="H142" s="99">
        <v>0.0</v>
      </c>
      <c r="I142" s="99">
        <v>1.0</v>
      </c>
      <c r="J142" s="99" t="s">
        <v>965</v>
      </c>
      <c r="K142" s="99" t="s">
        <v>1019</v>
      </c>
      <c r="L142" s="99" t="s">
        <v>967</v>
      </c>
      <c r="M142" s="99" t="s">
        <v>413</v>
      </c>
      <c r="N142" s="99" t="s">
        <v>61</v>
      </c>
      <c r="O142" s="99" t="s">
        <v>61</v>
      </c>
      <c r="P142" s="99" t="s">
        <v>61</v>
      </c>
      <c r="Q142" s="99" t="s">
        <v>61</v>
      </c>
      <c r="R142" s="99" t="s">
        <v>61</v>
      </c>
      <c r="S142" s="99" t="s">
        <v>1187</v>
      </c>
      <c r="T142" s="91"/>
      <c r="U142" s="91"/>
      <c r="V142" s="91"/>
      <c r="W142" s="91"/>
      <c r="X142" s="91"/>
      <c r="Y142" s="91"/>
      <c r="Z142" s="91"/>
    </row>
    <row r="143" ht="15.75" customHeight="1">
      <c r="A143" s="91"/>
      <c r="B143" s="99" t="s">
        <v>61</v>
      </c>
      <c r="C143" s="99" t="s">
        <v>1358</v>
      </c>
      <c r="D143" s="99" t="s">
        <v>1359</v>
      </c>
      <c r="E143" s="99" t="s">
        <v>1249</v>
      </c>
      <c r="F143" s="99">
        <v>0.0</v>
      </c>
      <c r="G143" s="99">
        <v>370.76</v>
      </c>
      <c r="H143" s="99">
        <v>0.0</v>
      </c>
      <c r="I143" s="99">
        <v>1.0</v>
      </c>
      <c r="J143" s="99" t="s">
        <v>965</v>
      </c>
      <c r="K143" s="99" t="s">
        <v>1019</v>
      </c>
      <c r="L143" s="99" t="s">
        <v>967</v>
      </c>
      <c r="M143" s="99" t="s">
        <v>413</v>
      </c>
      <c r="N143" s="99" t="s">
        <v>61</v>
      </c>
      <c r="O143" s="99" t="s">
        <v>1047</v>
      </c>
      <c r="P143" s="99" t="s">
        <v>968</v>
      </c>
      <c r="Q143" s="99" t="s">
        <v>61</v>
      </c>
      <c r="R143" s="99" t="s">
        <v>61</v>
      </c>
      <c r="S143" s="99" t="s">
        <v>1234</v>
      </c>
      <c r="T143" s="91"/>
      <c r="U143" s="91"/>
      <c r="V143" s="91"/>
      <c r="W143" s="91"/>
      <c r="X143" s="91"/>
      <c r="Y143" s="91"/>
      <c r="Z143" s="91"/>
    </row>
    <row r="144" ht="15.75" customHeight="1">
      <c r="A144" s="91"/>
      <c r="B144" s="99" t="s">
        <v>61</v>
      </c>
      <c r="C144" s="99" t="s">
        <v>1360</v>
      </c>
      <c r="D144" s="99" t="s">
        <v>1361</v>
      </c>
      <c r="E144" s="99" t="s">
        <v>1362</v>
      </c>
      <c r="F144" s="99">
        <v>0.0</v>
      </c>
      <c r="G144" s="99">
        <v>370.76</v>
      </c>
      <c r="H144" s="99">
        <v>0.0</v>
      </c>
      <c r="I144" s="99">
        <v>1.0</v>
      </c>
      <c r="J144" s="99" t="s">
        <v>965</v>
      </c>
      <c r="K144" s="99" t="s">
        <v>1019</v>
      </c>
      <c r="L144" s="99" t="s">
        <v>967</v>
      </c>
      <c r="M144" s="99" t="s">
        <v>1063</v>
      </c>
      <c r="N144" s="99" t="s">
        <v>61</v>
      </c>
      <c r="O144" s="99" t="s">
        <v>1047</v>
      </c>
      <c r="P144" s="99" t="s">
        <v>61</v>
      </c>
      <c r="Q144" s="99" t="s">
        <v>61</v>
      </c>
      <c r="R144" s="99" t="s">
        <v>1049</v>
      </c>
      <c r="S144" s="99" t="s">
        <v>61</v>
      </c>
      <c r="T144" s="91"/>
      <c r="U144" s="91"/>
      <c r="V144" s="91"/>
      <c r="W144" s="91"/>
      <c r="X144" s="91"/>
      <c r="Y144" s="91"/>
      <c r="Z144" s="91"/>
    </row>
    <row r="145" ht="15.75" customHeight="1">
      <c r="A145" s="91"/>
      <c r="B145" s="99" t="s">
        <v>1363</v>
      </c>
      <c r="C145" s="99" t="s">
        <v>1364</v>
      </c>
      <c r="D145" s="99" t="s">
        <v>446</v>
      </c>
      <c r="E145" s="99" t="s">
        <v>1255</v>
      </c>
      <c r="F145" s="99">
        <v>0.0</v>
      </c>
      <c r="G145" s="99">
        <v>370.76</v>
      </c>
      <c r="H145" s="99">
        <v>0.0</v>
      </c>
      <c r="I145" s="99">
        <v>1.0</v>
      </c>
      <c r="J145" s="99" t="s">
        <v>965</v>
      </c>
      <c r="K145" s="99" t="s">
        <v>1019</v>
      </c>
      <c r="L145" s="99" t="s">
        <v>967</v>
      </c>
      <c r="M145" s="99" t="s">
        <v>309</v>
      </c>
      <c r="N145" s="99" t="s">
        <v>61</v>
      </c>
      <c r="O145" s="99" t="s">
        <v>1166</v>
      </c>
      <c r="P145" s="99" t="s">
        <v>998</v>
      </c>
      <c r="Q145" s="99" t="s">
        <v>61</v>
      </c>
      <c r="R145" s="99" t="s">
        <v>61</v>
      </c>
      <c r="S145" s="99" t="s">
        <v>1192</v>
      </c>
      <c r="T145" s="91"/>
      <c r="U145" s="91"/>
      <c r="V145" s="91"/>
      <c r="W145" s="91"/>
      <c r="X145" s="91"/>
      <c r="Y145" s="91"/>
      <c r="Z145" s="91"/>
    </row>
    <row r="146" ht="15.75" customHeight="1">
      <c r="A146" s="91"/>
      <c r="B146" s="99" t="s">
        <v>61</v>
      </c>
      <c r="C146" s="99" t="s">
        <v>1365</v>
      </c>
      <c r="D146" s="99" t="s">
        <v>1366</v>
      </c>
      <c r="E146" s="99" t="s">
        <v>1255</v>
      </c>
      <c r="F146" s="99">
        <v>0.0</v>
      </c>
      <c r="G146" s="99">
        <v>370.76</v>
      </c>
      <c r="H146" s="99">
        <v>0.0</v>
      </c>
      <c r="I146" s="99">
        <v>1.0</v>
      </c>
      <c r="J146" s="99" t="s">
        <v>965</v>
      </c>
      <c r="K146" s="99" t="s">
        <v>1019</v>
      </c>
      <c r="L146" s="99" t="s">
        <v>967</v>
      </c>
      <c r="M146" s="99" t="s">
        <v>309</v>
      </c>
      <c r="N146" s="99" t="s">
        <v>61</v>
      </c>
      <c r="O146" s="99" t="s">
        <v>1047</v>
      </c>
      <c r="P146" s="99" t="s">
        <v>968</v>
      </c>
      <c r="Q146" s="99" t="s">
        <v>61</v>
      </c>
      <c r="R146" s="99" t="s">
        <v>61</v>
      </c>
      <c r="S146" s="99" t="s">
        <v>1192</v>
      </c>
      <c r="T146" s="91"/>
      <c r="U146" s="91"/>
      <c r="V146" s="91"/>
      <c r="W146" s="91"/>
      <c r="X146" s="91"/>
      <c r="Y146" s="91"/>
      <c r="Z146" s="91"/>
    </row>
    <row r="147" ht="15.75" customHeight="1">
      <c r="A147" s="91"/>
      <c r="B147" s="99" t="s">
        <v>61</v>
      </c>
      <c r="C147" s="99" t="s">
        <v>1367</v>
      </c>
      <c r="D147" s="99" t="s">
        <v>1368</v>
      </c>
      <c r="E147" s="99" t="s">
        <v>1369</v>
      </c>
      <c r="F147" s="99">
        <v>0.0</v>
      </c>
      <c r="G147" s="99">
        <v>370.76</v>
      </c>
      <c r="H147" s="99">
        <v>0.0</v>
      </c>
      <c r="I147" s="99">
        <v>1.0</v>
      </c>
      <c r="J147" s="99" t="s">
        <v>965</v>
      </c>
      <c r="K147" s="99" t="s">
        <v>1019</v>
      </c>
      <c r="L147" s="99" t="s">
        <v>967</v>
      </c>
      <c r="M147" s="99" t="s">
        <v>309</v>
      </c>
      <c r="N147" s="99" t="s">
        <v>1046</v>
      </c>
      <c r="O147" s="99" t="s">
        <v>1047</v>
      </c>
      <c r="P147" s="99" t="s">
        <v>968</v>
      </c>
      <c r="Q147" s="99" t="s">
        <v>1048</v>
      </c>
      <c r="R147" s="99" t="s">
        <v>1049</v>
      </c>
      <c r="S147" s="99" t="s">
        <v>1187</v>
      </c>
      <c r="T147" s="91"/>
      <c r="U147" s="91"/>
      <c r="V147" s="91"/>
      <c r="W147" s="91"/>
      <c r="X147" s="91"/>
      <c r="Y147" s="91"/>
      <c r="Z147" s="91"/>
    </row>
    <row r="148" ht="15.75" customHeight="1">
      <c r="A148" s="91"/>
      <c r="B148" s="99" t="s">
        <v>61</v>
      </c>
      <c r="C148" s="99" t="s">
        <v>1370</v>
      </c>
      <c r="D148" s="99" t="s">
        <v>1371</v>
      </c>
      <c r="E148" s="99" t="s">
        <v>1372</v>
      </c>
      <c r="F148" s="99">
        <v>0.0</v>
      </c>
      <c r="G148" s="99">
        <v>370.76</v>
      </c>
      <c r="H148" s="99">
        <v>0.0</v>
      </c>
      <c r="I148" s="99">
        <v>1.0</v>
      </c>
      <c r="J148" s="99" t="s">
        <v>965</v>
      </c>
      <c r="K148" s="99" t="s">
        <v>1019</v>
      </c>
      <c r="L148" s="99" t="s">
        <v>967</v>
      </c>
      <c r="M148" s="99" t="s">
        <v>309</v>
      </c>
      <c r="N148" s="99" t="s">
        <v>61</v>
      </c>
      <c r="O148" s="99" t="s">
        <v>1047</v>
      </c>
      <c r="P148" s="99" t="s">
        <v>968</v>
      </c>
      <c r="Q148" s="99" t="s">
        <v>61</v>
      </c>
      <c r="R148" s="99" t="s">
        <v>61</v>
      </c>
      <c r="S148" s="99" t="s">
        <v>1234</v>
      </c>
      <c r="T148" s="91"/>
      <c r="U148" s="91"/>
      <c r="V148" s="91"/>
      <c r="W148" s="91"/>
      <c r="X148" s="91"/>
      <c r="Y148" s="91"/>
      <c r="Z148" s="91"/>
    </row>
    <row r="149" ht="15.75" customHeight="1">
      <c r="A149" s="91"/>
      <c r="B149" s="99" t="s">
        <v>1256</v>
      </c>
      <c r="C149" s="99" t="s">
        <v>1373</v>
      </c>
      <c r="D149" s="99" t="s">
        <v>876</v>
      </c>
      <c r="E149" s="99" t="s">
        <v>1258</v>
      </c>
      <c r="F149" s="99">
        <v>0.0</v>
      </c>
      <c r="G149" s="99">
        <v>370.76</v>
      </c>
      <c r="H149" s="99">
        <v>0.0</v>
      </c>
      <c r="I149" s="99">
        <v>1.0</v>
      </c>
      <c r="J149" s="99" t="s">
        <v>965</v>
      </c>
      <c r="K149" s="99" t="s">
        <v>1019</v>
      </c>
      <c r="L149" s="99" t="s">
        <v>967</v>
      </c>
      <c r="M149" s="99" t="s">
        <v>640</v>
      </c>
      <c r="N149" s="99" t="s">
        <v>61</v>
      </c>
      <c r="O149" s="99" t="s">
        <v>1166</v>
      </c>
      <c r="P149" s="99" t="s">
        <v>968</v>
      </c>
      <c r="Q149" s="99" t="s">
        <v>61</v>
      </c>
      <c r="R149" s="99" t="s">
        <v>61</v>
      </c>
      <c r="S149" s="99" t="s">
        <v>1259</v>
      </c>
      <c r="T149" s="91"/>
      <c r="U149" s="91"/>
      <c r="V149" s="91"/>
      <c r="W149" s="91"/>
      <c r="X149" s="91"/>
      <c r="Y149" s="91"/>
      <c r="Z149" s="91"/>
    </row>
    <row r="150" ht="15.75" customHeight="1">
      <c r="A150" s="91"/>
      <c r="B150" s="99" t="s">
        <v>61</v>
      </c>
      <c r="C150" s="99" t="s">
        <v>1374</v>
      </c>
      <c r="D150" s="99" t="s">
        <v>735</v>
      </c>
      <c r="E150" s="99" t="s">
        <v>1261</v>
      </c>
      <c r="F150" s="99">
        <v>0.0</v>
      </c>
      <c r="G150" s="99">
        <v>250.52</v>
      </c>
      <c r="H150" s="99">
        <v>0.0</v>
      </c>
      <c r="I150" s="99">
        <v>1.0</v>
      </c>
      <c r="J150" s="99" t="s">
        <v>965</v>
      </c>
      <c r="K150" s="99" t="s">
        <v>1019</v>
      </c>
      <c r="L150" s="99" t="s">
        <v>967</v>
      </c>
      <c r="M150" s="99" t="s">
        <v>640</v>
      </c>
      <c r="N150" s="99" t="s">
        <v>61</v>
      </c>
      <c r="O150" s="99" t="s">
        <v>61</v>
      </c>
      <c r="P150" s="99" t="s">
        <v>968</v>
      </c>
      <c r="Q150" s="99" t="s">
        <v>61</v>
      </c>
      <c r="R150" s="99" t="s">
        <v>61</v>
      </c>
      <c r="S150" s="99" t="s">
        <v>981</v>
      </c>
      <c r="T150" s="91"/>
      <c r="U150" s="91"/>
      <c r="V150" s="91"/>
      <c r="W150" s="91"/>
      <c r="X150" s="91"/>
      <c r="Y150" s="91"/>
      <c r="Z150" s="91"/>
    </row>
    <row r="151" ht="15.75" customHeight="1">
      <c r="A151" s="91"/>
      <c r="B151" s="99" t="s">
        <v>61</v>
      </c>
      <c r="C151" s="99" t="s">
        <v>1375</v>
      </c>
      <c r="D151" s="99" t="s">
        <v>1376</v>
      </c>
      <c r="E151" s="99" t="s">
        <v>1377</v>
      </c>
      <c r="F151" s="99">
        <v>0.0</v>
      </c>
      <c r="G151" s="99">
        <v>370.76</v>
      </c>
      <c r="H151" s="99">
        <v>0.0</v>
      </c>
      <c r="I151" s="99">
        <v>1.0</v>
      </c>
      <c r="J151" s="99" t="s">
        <v>965</v>
      </c>
      <c r="K151" s="99" t="s">
        <v>1019</v>
      </c>
      <c r="L151" s="99" t="s">
        <v>967</v>
      </c>
      <c r="M151" s="99" t="s">
        <v>485</v>
      </c>
      <c r="N151" s="99" t="s">
        <v>61</v>
      </c>
      <c r="O151" s="99" t="s">
        <v>1047</v>
      </c>
      <c r="P151" s="99" t="s">
        <v>968</v>
      </c>
      <c r="Q151" s="99" t="s">
        <v>61</v>
      </c>
      <c r="R151" s="99" t="s">
        <v>61</v>
      </c>
      <c r="S151" s="99" t="s">
        <v>1295</v>
      </c>
      <c r="T151" s="91"/>
      <c r="U151" s="91"/>
      <c r="V151" s="91"/>
      <c r="W151" s="91"/>
      <c r="X151" s="91"/>
      <c r="Y151" s="91"/>
      <c r="Z151" s="91"/>
    </row>
    <row r="152" ht="15.75" customHeight="1">
      <c r="A152" s="91"/>
      <c r="B152" s="99" t="s">
        <v>1378</v>
      </c>
      <c r="C152" s="99" t="s">
        <v>1379</v>
      </c>
      <c r="D152" s="99" t="s">
        <v>1380</v>
      </c>
      <c r="E152" s="99" t="s">
        <v>1266</v>
      </c>
      <c r="F152" s="99">
        <v>0.0</v>
      </c>
      <c r="G152" s="99">
        <v>370.76</v>
      </c>
      <c r="H152" s="99">
        <v>0.0</v>
      </c>
      <c r="I152" s="99">
        <v>1.0</v>
      </c>
      <c r="J152" s="99" t="s">
        <v>965</v>
      </c>
      <c r="K152" s="99" t="s">
        <v>1019</v>
      </c>
      <c r="L152" s="99" t="s">
        <v>967</v>
      </c>
      <c r="M152" s="99" t="s">
        <v>485</v>
      </c>
      <c r="N152" s="99" t="s">
        <v>1046</v>
      </c>
      <c r="O152" s="99" t="s">
        <v>1047</v>
      </c>
      <c r="P152" s="99" t="s">
        <v>1190</v>
      </c>
      <c r="Q152" s="99" t="s">
        <v>1048</v>
      </c>
      <c r="R152" s="99" t="s">
        <v>1049</v>
      </c>
      <c r="S152" s="99" t="s">
        <v>1202</v>
      </c>
      <c r="T152" s="91"/>
      <c r="U152" s="91"/>
      <c r="V152" s="91"/>
      <c r="W152" s="91"/>
      <c r="X152" s="91"/>
      <c r="Y152" s="91"/>
      <c r="Z152" s="91"/>
    </row>
    <row r="153" ht="15.75" customHeight="1">
      <c r="A153" s="91"/>
      <c r="B153" s="99" t="s">
        <v>1381</v>
      </c>
      <c r="C153" s="99" t="s">
        <v>1382</v>
      </c>
      <c r="D153" s="99" t="s">
        <v>694</v>
      </c>
      <c r="E153" s="99" t="s">
        <v>1057</v>
      </c>
      <c r="F153" s="99">
        <v>0.0</v>
      </c>
      <c r="G153" s="99">
        <v>202.28</v>
      </c>
      <c r="H153" s="99">
        <v>0.0</v>
      </c>
      <c r="I153" s="99">
        <v>1.0</v>
      </c>
      <c r="J153" s="99" t="s">
        <v>965</v>
      </c>
      <c r="K153" s="99" t="s">
        <v>1019</v>
      </c>
      <c r="L153" s="99" t="s">
        <v>967</v>
      </c>
      <c r="M153" s="99" t="s">
        <v>299</v>
      </c>
      <c r="N153" s="99" t="s">
        <v>61</v>
      </c>
      <c r="O153" s="99" t="s">
        <v>61</v>
      </c>
      <c r="P153" s="99" t="s">
        <v>968</v>
      </c>
      <c r="Q153" s="99" t="s">
        <v>61</v>
      </c>
      <c r="R153" s="99" t="s">
        <v>61</v>
      </c>
      <c r="S153" s="99" t="s">
        <v>981</v>
      </c>
      <c r="T153" s="91"/>
      <c r="U153" s="91"/>
      <c r="V153" s="91"/>
      <c r="W153" s="91"/>
      <c r="X153" s="91"/>
      <c r="Y153" s="91"/>
      <c r="Z153" s="91"/>
    </row>
    <row r="154" ht="15.75" customHeight="1">
      <c r="A154" s="91"/>
      <c r="B154" s="99" t="s">
        <v>61</v>
      </c>
      <c r="C154" s="99" t="s">
        <v>1383</v>
      </c>
      <c r="D154" s="99" t="s">
        <v>1384</v>
      </c>
      <c r="E154" s="99" t="s">
        <v>1271</v>
      </c>
      <c r="F154" s="99">
        <v>0.0</v>
      </c>
      <c r="G154" s="99">
        <v>400.48</v>
      </c>
      <c r="H154" s="99">
        <v>0.0</v>
      </c>
      <c r="I154" s="99">
        <v>1.0</v>
      </c>
      <c r="J154" s="99" t="s">
        <v>965</v>
      </c>
      <c r="K154" s="99" t="s">
        <v>1019</v>
      </c>
      <c r="L154" s="99" t="s">
        <v>967</v>
      </c>
      <c r="M154" s="99" t="s">
        <v>299</v>
      </c>
      <c r="N154" s="99" t="s">
        <v>61</v>
      </c>
      <c r="O154" s="99" t="s">
        <v>61</v>
      </c>
      <c r="P154" s="99" t="s">
        <v>61</v>
      </c>
      <c r="Q154" s="99" t="s">
        <v>61</v>
      </c>
      <c r="R154" s="99" t="s">
        <v>61</v>
      </c>
      <c r="S154" s="99" t="s">
        <v>1192</v>
      </c>
      <c r="T154" s="91"/>
      <c r="U154" s="91"/>
      <c r="V154" s="91"/>
      <c r="W154" s="91"/>
      <c r="X154" s="91"/>
      <c r="Y154" s="91"/>
      <c r="Z154" s="91"/>
    </row>
    <row r="155" ht="15.75" customHeight="1">
      <c r="A155" s="91"/>
      <c r="B155" s="99" t="s">
        <v>1381</v>
      </c>
      <c r="C155" s="99" t="s">
        <v>1385</v>
      </c>
      <c r="D155" s="99" t="s">
        <v>797</v>
      </c>
      <c r="E155" s="99" t="s">
        <v>1386</v>
      </c>
      <c r="F155" s="99">
        <v>0.0</v>
      </c>
      <c r="G155" s="99">
        <v>404.71</v>
      </c>
      <c r="H155" s="99">
        <v>0.0</v>
      </c>
      <c r="I155" s="99">
        <v>1.0</v>
      </c>
      <c r="J155" s="99" t="s">
        <v>965</v>
      </c>
      <c r="K155" s="99" t="s">
        <v>1019</v>
      </c>
      <c r="L155" s="99" t="s">
        <v>967</v>
      </c>
      <c r="M155" s="99" t="s">
        <v>299</v>
      </c>
      <c r="N155" s="99" t="s">
        <v>61</v>
      </c>
      <c r="O155" s="99" t="s">
        <v>1166</v>
      </c>
      <c r="P155" s="99" t="s">
        <v>968</v>
      </c>
      <c r="Q155" s="99" t="s">
        <v>61</v>
      </c>
      <c r="R155" s="99" t="s">
        <v>61</v>
      </c>
      <c r="S155" s="99" t="s">
        <v>1208</v>
      </c>
      <c r="T155" s="91"/>
      <c r="U155" s="91"/>
      <c r="V155" s="91"/>
      <c r="W155" s="91"/>
      <c r="X155" s="91"/>
      <c r="Y155" s="91"/>
      <c r="Z155" s="91"/>
    </row>
    <row r="156" ht="15.75" customHeight="1">
      <c r="A156" s="91"/>
      <c r="B156" s="99" t="s">
        <v>61</v>
      </c>
      <c r="C156" s="99" t="s">
        <v>1387</v>
      </c>
      <c r="D156" s="99" t="s">
        <v>1388</v>
      </c>
      <c r="E156" s="99" t="s">
        <v>1386</v>
      </c>
      <c r="F156" s="99">
        <v>0.0</v>
      </c>
      <c r="G156" s="99">
        <v>400.48</v>
      </c>
      <c r="H156" s="99">
        <v>0.0</v>
      </c>
      <c r="I156" s="99">
        <v>1.0</v>
      </c>
      <c r="J156" s="99" t="s">
        <v>965</v>
      </c>
      <c r="K156" s="99" t="s">
        <v>1019</v>
      </c>
      <c r="L156" s="99" t="s">
        <v>967</v>
      </c>
      <c r="M156" s="99" t="s">
        <v>299</v>
      </c>
      <c r="N156" s="99" t="s">
        <v>61</v>
      </c>
      <c r="O156" s="99" t="s">
        <v>61</v>
      </c>
      <c r="P156" s="99" t="s">
        <v>61</v>
      </c>
      <c r="Q156" s="99" t="s">
        <v>61</v>
      </c>
      <c r="R156" s="99" t="s">
        <v>61</v>
      </c>
      <c r="S156" s="99" t="s">
        <v>1208</v>
      </c>
      <c r="T156" s="91"/>
      <c r="U156" s="91"/>
      <c r="V156" s="91"/>
      <c r="W156" s="91"/>
      <c r="X156" s="91"/>
      <c r="Y156" s="91"/>
      <c r="Z156" s="91"/>
    </row>
    <row r="157" ht="15.75" customHeight="1">
      <c r="A157" s="91"/>
      <c r="B157" s="99" t="s">
        <v>61</v>
      </c>
      <c r="C157" s="99" t="s">
        <v>1389</v>
      </c>
      <c r="D157" s="99" t="s">
        <v>1390</v>
      </c>
      <c r="E157" s="99" t="s">
        <v>1275</v>
      </c>
      <c r="F157" s="99">
        <v>0.0</v>
      </c>
      <c r="G157" s="99">
        <v>400.48</v>
      </c>
      <c r="H157" s="99">
        <v>0.0</v>
      </c>
      <c r="I157" s="99">
        <v>1.0</v>
      </c>
      <c r="J157" s="99" t="s">
        <v>965</v>
      </c>
      <c r="K157" s="99" t="s">
        <v>1019</v>
      </c>
      <c r="L157" s="99" t="s">
        <v>967</v>
      </c>
      <c r="M157" s="99" t="s">
        <v>299</v>
      </c>
      <c r="N157" s="99" t="s">
        <v>1046</v>
      </c>
      <c r="O157" s="99" t="s">
        <v>1047</v>
      </c>
      <c r="P157" s="99" t="s">
        <v>968</v>
      </c>
      <c r="Q157" s="99" t="s">
        <v>1048</v>
      </c>
      <c r="R157" s="99" t="s">
        <v>1049</v>
      </c>
      <c r="S157" s="99" t="s">
        <v>1187</v>
      </c>
      <c r="T157" s="91"/>
      <c r="U157" s="91"/>
      <c r="V157" s="91"/>
      <c r="W157" s="91"/>
      <c r="X157" s="91"/>
      <c r="Y157" s="91"/>
      <c r="Z157" s="91"/>
    </row>
    <row r="158" ht="15.75" customHeight="1">
      <c r="A158" s="91"/>
      <c r="B158" s="99" t="s">
        <v>61</v>
      </c>
      <c r="C158" s="99" t="s">
        <v>1391</v>
      </c>
      <c r="D158" s="99" t="s">
        <v>1392</v>
      </c>
      <c r="E158" s="99" t="s">
        <v>1277</v>
      </c>
      <c r="F158" s="99">
        <v>0.0</v>
      </c>
      <c r="G158" s="99">
        <v>400.48</v>
      </c>
      <c r="H158" s="99">
        <v>0.0</v>
      </c>
      <c r="I158" s="99">
        <v>1.0</v>
      </c>
      <c r="J158" s="99" t="s">
        <v>965</v>
      </c>
      <c r="K158" s="99" t="s">
        <v>1019</v>
      </c>
      <c r="L158" s="99" t="s">
        <v>967</v>
      </c>
      <c r="M158" s="99" t="s">
        <v>299</v>
      </c>
      <c r="N158" s="99" t="s">
        <v>1046</v>
      </c>
      <c r="O158" s="99" t="s">
        <v>1047</v>
      </c>
      <c r="P158" s="99" t="s">
        <v>968</v>
      </c>
      <c r="Q158" s="99" t="s">
        <v>1048</v>
      </c>
      <c r="R158" s="99" t="s">
        <v>1049</v>
      </c>
      <c r="S158" s="99" t="s">
        <v>1234</v>
      </c>
      <c r="T158" s="91"/>
      <c r="U158" s="91"/>
      <c r="V158" s="91"/>
      <c r="W158" s="91"/>
      <c r="X158" s="91"/>
      <c r="Y158" s="91"/>
      <c r="Z158" s="91"/>
    </row>
    <row r="159" ht="15.75" customHeight="1">
      <c r="A159" s="91"/>
      <c r="B159" s="99" t="s">
        <v>61</v>
      </c>
      <c r="C159" s="99" t="s">
        <v>1393</v>
      </c>
      <c r="D159" s="99" t="s">
        <v>1394</v>
      </c>
      <c r="E159" s="99" t="s">
        <v>1395</v>
      </c>
      <c r="F159" s="99">
        <v>0.0</v>
      </c>
      <c r="G159" s="99">
        <v>400.48</v>
      </c>
      <c r="H159" s="99">
        <v>0.0</v>
      </c>
      <c r="I159" s="99">
        <v>1.0</v>
      </c>
      <c r="J159" s="99" t="s">
        <v>965</v>
      </c>
      <c r="K159" s="99" t="s">
        <v>1019</v>
      </c>
      <c r="L159" s="99" t="s">
        <v>967</v>
      </c>
      <c r="M159" s="99" t="s">
        <v>1026</v>
      </c>
      <c r="N159" s="99" t="s">
        <v>1046</v>
      </c>
      <c r="O159" s="99" t="s">
        <v>1047</v>
      </c>
      <c r="P159" s="99" t="s">
        <v>968</v>
      </c>
      <c r="Q159" s="99" t="s">
        <v>1048</v>
      </c>
      <c r="R159" s="99" t="s">
        <v>1049</v>
      </c>
      <c r="S159" s="99" t="s">
        <v>1295</v>
      </c>
      <c r="T159" s="91"/>
      <c r="U159" s="91"/>
      <c r="V159" s="91"/>
      <c r="W159" s="91"/>
      <c r="X159" s="91"/>
      <c r="Y159" s="91"/>
      <c r="Z159" s="91"/>
    </row>
    <row r="160" ht="15.75" customHeight="1">
      <c r="A160" s="91"/>
      <c r="B160" s="99" t="s">
        <v>61</v>
      </c>
      <c r="C160" s="99" t="s">
        <v>1396</v>
      </c>
      <c r="D160" s="99" t="s">
        <v>1397</v>
      </c>
      <c r="E160" s="99" t="s">
        <v>1281</v>
      </c>
      <c r="F160" s="99">
        <v>0.0</v>
      </c>
      <c r="G160" s="99">
        <v>400.48</v>
      </c>
      <c r="H160" s="99">
        <v>0.0</v>
      </c>
      <c r="I160" s="99">
        <v>1.0</v>
      </c>
      <c r="J160" s="99" t="s">
        <v>965</v>
      </c>
      <c r="K160" s="99" t="s">
        <v>1084</v>
      </c>
      <c r="L160" s="99" t="s">
        <v>967</v>
      </c>
      <c r="M160" s="99" t="s">
        <v>1026</v>
      </c>
      <c r="N160" s="99" t="s">
        <v>1046</v>
      </c>
      <c r="O160" s="99" t="s">
        <v>1047</v>
      </c>
      <c r="P160" s="99" t="s">
        <v>1190</v>
      </c>
      <c r="Q160" s="99" t="s">
        <v>1048</v>
      </c>
      <c r="R160" s="99" t="s">
        <v>1049</v>
      </c>
      <c r="S160" s="99" t="s">
        <v>1208</v>
      </c>
      <c r="T160" s="91"/>
      <c r="U160" s="91"/>
      <c r="V160" s="91"/>
      <c r="W160" s="91"/>
      <c r="X160" s="91"/>
      <c r="Y160" s="91"/>
      <c r="Z160" s="91"/>
    </row>
    <row r="161" ht="15.75" customHeight="1">
      <c r="A161" s="91"/>
      <c r="B161" s="99" t="s">
        <v>61</v>
      </c>
      <c r="C161" s="99" t="s">
        <v>1398</v>
      </c>
      <c r="D161" s="99" t="s">
        <v>862</v>
      </c>
      <c r="E161" s="99" t="s">
        <v>1284</v>
      </c>
      <c r="F161" s="99">
        <v>0.0</v>
      </c>
      <c r="G161" s="99">
        <v>400.48</v>
      </c>
      <c r="H161" s="99">
        <v>0.0</v>
      </c>
      <c r="I161" s="99">
        <v>1.0</v>
      </c>
      <c r="J161" s="99" t="s">
        <v>965</v>
      </c>
      <c r="K161" s="99" t="s">
        <v>1019</v>
      </c>
      <c r="L161" s="99" t="s">
        <v>967</v>
      </c>
      <c r="M161" s="99" t="s">
        <v>1026</v>
      </c>
      <c r="N161" s="99" t="s">
        <v>61</v>
      </c>
      <c r="O161" s="99" t="s">
        <v>1166</v>
      </c>
      <c r="P161" s="99" t="s">
        <v>968</v>
      </c>
      <c r="Q161" s="99" t="s">
        <v>61</v>
      </c>
      <c r="R161" s="99" t="s">
        <v>61</v>
      </c>
      <c r="S161" s="99" t="s">
        <v>1170</v>
      </c>
      <c r="T161" s="91"/>
      <c r="U161" s="91"/>
      <c r="V161" s="91"/>
      <c r="W161" s="91"/>
      <c r="X161" s="91"/>
      <c r="Y161" s="91"/>
      <c r="Z161" s="91"/>
    </row>
    <row r="162" ht="15.75" customHeight="1">
      <c r="A162" s="91"/>
      <c r="B162" s="99" t="s">
        <v>61</v>
      </c>
      <c r="C162" s="99" t="s">
        <v>1399</v>
      </c>
      <c r="D162" s="99" t="s">
        <v>1400</v>
      </c>
      <c r="E162" s="99" t="s">
        <v>1401</v>
      </c>
      <c r="F162" s="99">
        <v>0.0</v>
      </c>
      <c r="G162" s="99">
        <v>400.48</v>
      </c>
      <c r="H162" s="99">
        <v>0.0</v>
      </c>
      <c r="I162" s="99">
        <v>1.0</v>
      </c>
      <c r="J162" s="99" t="s">
        <v>965</v>
      </c>
      <c r="K162" s="99" t="s">
        <v>1019</v>
      </c>
      <c r="L162" s="99" t="s">
        <v>967</v>
      </c>
      <c r="M162" s="99" t="s">
        <v>1026</v>
      </c>
      <c r="N162" s="99" t="s">
        <v>1046</v>
      </c>
      <c r="O162" s="99" t="s">
        <v>1047</v>
      </c>
      <c r="P162" s="99" t="s">
        <v>968</v>
      </c>
      <c r="Q162" s="99" t="s">
        <v>1048</v>
      </c>
      <c r="R162" s="99" t="s">
        <v>1049</v>
      </c>
      <c r="S162" s="99" t="s">
        <v>1170</v>
      </c>
      <c r="T162" s="91"/>
      <c r="U162" s="91"/>
      <c r="V162" s="91"/>
      <c r="W162" s="91"/>
      <c r="X162" s="91"/>
      <c r="Y162" s="91"/>
      <c r="Z162" s="91"/>
    </row>
    <row r="163" ht="15.75" customHeight="1">
      <c r="A163" s="91"/>
      <c r="B163" s="99" t="s">
        <v>61</v>
      </c>
      <c r="C163" s="99" t="s">
        <v>1402</v>
      </c>
      <c r="D163" s="99" t="s">
        <v>1403</v>
      </c>
      <c r="E163" s="99" t="s">
        <v>1404</v>
      </c>
      <c r="F163" s="99">
        <v>0.0</v>
      </c>
      <c r="G163" s="99">
        <v>430.33</v>
      </c>
      <c r="H163" s="99">
        <v>0.0</v>
      </c>
      <c r="I163" s="99">
        <v>1.0</v>
      </c>
      <c r="J163" s="99" t="s">
        <v>965</v>
      </c>
      <c r="K163" s="99" t="s">
        <v>1019</v>
      </c>
      <c r="L163" s="99" t="s">
        <v>967</v>
      </c>
      <c r="M163" s="99" t="s">
        <v>1026</v>
      </c>
      <c r="N163" s="99" t="s">
        <v>1046</v>
      </c>
      <c r="O163" s="99" t="s">
        <v>1047</v>
      </c>
      <c r="P163" s="99" t="s">
        <v>968</v>
      </c>
      <c r="Q163" s="99" t="s">
        <v>1048</v>
      </c>
      <c r="R163" s="99" t="s">
        <v>1049</v>
      </c>
      <c r="S163" s="99" t="s">
        <v>1299</v>
      </c>
      <c r="T163" s="91"/>
      <c r="U163" s="91"/>
      <c r="V163" s="91"/>
      <c r="W163" s="91"/>
      <c r="X163" s="91"/>
      <c r="Y163" s="91"/>
      <c r="Z163" s="91"/>
    </row>
    <row r="164" ht="15.75" customHeight="1">
      <c r="A164" s="91"/>
      <c r="B164" s="99" t="s">
        <v>1285</v>
      </c>
      <c r="C164" s="99" t="s">
        <v>1405</v>
      </c>
      <c r="D164" s="99" t="s">
        <v>893</v>
      </c>
      <c r="E164" s="99" t="s">
        <v>1287</v>
      </c>
      <c r="F164" s="99">
        <v>0.0</v>
      </c>
      <c r="G164" s="99">
        <v>400.48</v>
      </c>
      <c r="H164" s="99">
        <v>0.0</v>
      </c>
      <c r="I164" s="99">
        <v>1.0</v>
      </c>
      <c r="J164" s="99" t="s">
        <v>965</v>
      </c>
      <c r="K164" s="99" t="s">
        <v>1019</v>
      </c>
      <c r="L164" s="99" t="s">
        <v>967</v>
      </c>
      <c r="M164" s="99" t="s">
        <v>1026</v>
      </c>
      <c r="N164" s="99" t="s">
        <v>61</v>
      </c>
      <c r="O164" s="99" t="s">
        <v>1166</v>
      </c>
      <c r="P164" s="99" t="s">
        <v>968</v>
      </c>
      <c r="Q164" s="99" t="s">
        <v>61</v>
      </c>
      <c r="R164" s="99" t="s">
        <v>61</v>
      </c>
      <c r="S164" s="99" t="s">
        <v>1288</v>
      </c>
      <c r="T164" s="91"/>
      <c r="U164" s="91"/>
      <c r="V164" s="91"/>
      <c r="W164" s="91"/>
      <c r="X164" s="91"/>
      <c r="Y164" s="91"/>
      <c r="Z164" s="91"/>
    </row>
    <row r="165" ht="15.75" customHeight="1">
      <c r="A165" s="91"/>
      <c r="B165" s="99" t="s">
        <v>61</v>
      </c>
      <c r="C165" s="99" t="s">
        <v>1406</v>
      </c>
      <c r="D165" s="99" t="s">
        <v>1407</v>
      </c>
      <c r="E165" s="99" t="s">
        <v>1287</v>
      </c>
      <c r="F165" s="99">
        <v>0.0</v>
      </c>
      <c r="G165" s="99">
        <v>400.48</v>
      </c>
      <c r="H165" s="99">
        <v>0.0</v>
      </c>
      <c r="I165" s="99">
        <v>1.0</v>
      </c>
      <c r="J165" s="99" t="s">
        <v>965</v>
      </c>
      <c r="K165" s="99" t="s">
        <v>1019</v>
      </c>
      <c r="L165" s="99" t="s">
        <v>967</v>
      </c>
      <c r="M165" s="99" t="s">
        <v>1026</v>
      </c>
      <c r="N165" s="99" t="s">
        <v>1046</v>
      </c>
      <c r="O165" s="99" t="s">
        <v>1047</v>
      </c>
      <c r="P165" s="99" t="s">
        <v>968</v>
      </c>
      <c r="Q165" s="99" t="s">
        <v>1048</v>
      </c>
      <c r="R165" s="99" t="s">
        <v>1049</v>
      </c>
      <c r="S165" s="99" t="s">
        <v>1288</v>
      </c>
      <c r="T165" s="91"/>
      <c r="U165" s="91"/>
      <c r="V165" s="91"/>
      <c r="W165" s="91"/>
      <c r="X165" s="91"/>
      <c r="Y165" s="91"/>
      <c r="Z165" s="91"/>
    </row>
    <row r="166" ht="15.75" customHeight="1">
      <c r="A166" s="91"/>
      <c r="B166" s="99" t="s">
        <v>1408</v>
      </c>
      <c r="C166" s="99" t="s">
        <v>1409</v>
      </c>
      <c r="D166" s="99" t="s">
        <v>330</v>
      </c>
      <c r="E166" s="99" t="s">
        <v>1410</v>
      </c>
      <c r="F166" s="99">
        <v>0.0</v>
      </c>
      <c r="G166" s="99">
        <v>81.9395</v>
      </c>
      <c r="H166" s="99">
        <v>0.0</v>
      </c>
      <c r="I166" s="99">
        <v>20.0</v>
      </c>
      <c r="J166" s="99" t="s">
        <v>965</v>
      </c>
      <c r="K166" s="99">
        <v>4.0</v>
      </c>
      <c r="L166" s="99" t="s">
        <v>967</v>
      </c>
      <c r="M166" s="99" t="s">
        <v>1126</v>
      </c>
      <c r="N166" s="99" t="s">
        <v>61</v>
      </c>
      <c r="O166" s="99" t="s">
        <v>975</v>
      </c>
      <c r="P166" s="99" t="s">
        <v>1011</v>
      </c>
      <c r="Q166" s="99" t="s">
        <v>61</v>
      </c>
      <c r="R166" s="99" t="s">
        <v>980</v>
      </c>
      <c r="S166" s="99" t="s">
        <v>981</v>
      </c>
      <c r="T166" s="91"/>
      <c r="U166" s="91"/>
      <c r="V166" s="91"/>
      <c r="W166" s="91"/>
      <c r="X166" s="91"/>
      <c r="Y166" s="91"/>
      <c r="Z166" s="91"/>
    </row>
    <row r="167" ht="15.75" customHeight="1">
      <c r="A167" s="91"/>
      <c r="B167" s="99" t="s">
        <v>1411</v>
      </c>
      <c r="C167" s="99" t="s">
        <v>1412</v>
      </c>
      <c r="D167" s="99" t="s">
        <v>552</v>
      </c>
      <c r="E167" s="99" t="s">
        <v>1413</v>
      </c>
      <c r="F167" s="99">
        <v>0.0</v>
      </c>
      <c r="G167" s="99">
        <v>57.6805</v>
      </c>
      <c r="H167" s="99">
        <v>0.0</v>
      </c>
      <c r="I167" s="99">
        <v>20.0</v>
      </c>
      <c r="J167" s="99" t="s">
        <v>965</v>
      </c>
      <c r="K167" s="99">
        <v>4.0</v>
      </c>
      <c r="L167" s="99" t="s">
        <v>967</v>
      </c>
      <c r="M167" s="99" t="s">
        <v>274</v>
      </c>
      <c r="N167" s="99" t="s">
        <v>61</v>
      </c>
      <c r="O167" s="99" t="s">
        <v>975</v>
      </c>
      <c r="P167" s="99" t="s">
        <v>976</v>
      </c>
      <c r="Q167" s="99" t="s">
        <v>61</v>
      </c>
      <c r="R167" s="99" t="s">
        <v>980</v>
      </c>
      <c r="S167" s="99" t="s">
        <v>981</v>
      </c>
      <c r="T167" s="91"/>
      <c r="U167" s="91"/>
      <c r="V167" s="91"/>
      <c r="W167" s="91"/>
      <c r="X167" s="91"/>
      <c r="Y167" s="91"/>
      <c r="Z167" s="91"/>
    </row>
    <row r="168" ht="15.75" customHeight="1">
      <c r="A168" s="91"/>
      <c r="B168" s="99" t="s">
        <v>1414</v>
      </c>
      <c r="C168" s="99" t="s">
        <v>1415</v>
      </c>
      <c r="D168" s="99" t="s">
        <v>342</v>
      </c>
      <c r="E168" s="99" t="s">
        <v>1413</v>
      </c>
      <c r="F168" s="99">
        <v>0.0</v>
      </c>
      <c r="G168" s="99">
        <v>30.094</v>
      </c>
      <c r="H168" s="99">
        <v>0.0</v>
      </c>
      <c r="I168" s="99">
        <v>20.0</v>
      </c>
      <c r="J168" s="99" t="s">
        <v>965</v>
      </c>
      <c r="K168" s="99">
        <v>4.0</v>
      </c>
      <c r="L168" s="99" t="s">
        <v>967</v>
      </c>
      <c r="M168" s="99" t="s">
        <v>274</v>
      </c>
      <c r="N168" s="99" t="s">
        <v>61</v>
      </c>
      <c r="O168" s="99" t="s">
        <v>975</v>
      </c>
      <c r="P168" s="99" t="s">
        <v>976</v>
      </c>
      <c r="Q168" s="99" t="s">
        <v>61</v>
      </c>
      <c r="R168" s="99" t="s">
        <v>980</v>
      </c>
      <c r="S168" s="99" t="s">
        <v>981</v>
      </c>
      <c r="T168" s="91"/>
      <c r="U168" s="91"/>
      <c r="V168" s="91"/>
      <c r="W168" s="91"/>
      <c r="X168" s="91"/>
      <c r="Y168" s="91"/>
      <c r="Z168" s="91"/>
    </row>
    <row r="169" ht="15.75" customHeight="1">
      <c r="A169" s="91"/>
      <c r="B169" s="99" t="s">
        <v>1416</v>
      </c>
      <c r="C169" s="99" t="s">
        <v>1417</v>
      </c>
      <c r="D169" s="99" t="s">
        <v>523</v>
      </c>
      <c r="E169" s="99" t="s">
        <v>1413</v>
      </c>
      <c r="F169" s="99">
        <v>0.0</v>
      </c>
      <c r="G169" s="99">
        <v>59.3075</v>
      </c>
      <c r="H169" s="99">
        <v>0.0</v>
      </c>
      <c r="I169" s="99">
        <v>20.0</v>
      </c>
      <c r="J169" s="99" t="s">
        <v>965</v>
      </c>
      <c r="K169" s="99">
        <v>4.0</v>
      </c>
      <c r="L169" s="99" t="s">
        <v>967</v>
      </c>
      <c r="M169" s="99" t="s">
        <v>1418</v>
      </c>
      <c r="N169" s="99" t="s">
        <v>61</v>
      </c>
      <c r="O169" s="99" t="s">
        <v>975</v>
      </c>
      <c r="P169" s="99" t="s">
        <v>976</v>
      </c>
      <c r="Q169" s="99" t="s">
        <v>61</v>
      </c>
      <c r="R169" s="99" t="s">
        <v>980</v>
      </c>
      <c r="S169" s="99" t="s">
        <v>981</v>
      </c>
      <c r="T169" s="91"/>
      <c r="U169" s="91"/>
      <c r="V169" s="91"/>
      <c r="W169" s="91"/>
      <c r="X169" s="91"/>
      <c r="Y169" s="91"/>
      <c r="Z169" s="91"/>
    </row>
    <row r="170" ht="15.75" customHeight="1">
      <c r="A170" s="91"/>
      <c r="B170" s="99" t="s">
        <v>1419</v>
      </c>
      <c r="C170" s="99" t="s">
        <v>1420</v>
      </c>
      <c r="D170" s="99" t="s">
        <v>267</v>
      </c>
      <c r="E170" s="99" t="s">
        <v>1421</v>
      </c>
      <c r="F170" s="99">
        <v>0.0</v>
      </c>
      <c r="G170" s="99">
        <v>89.79</v>
      </c>
      <c r="H170" s="99">
        <v>0.0</v>
      </c>
      <c r="I170" s="99">
        <v>20.0</v>
      </c>
      <c r="J170" s="99" t="s">
        <v>965</v>
      </c>
      <c r="K170" s="99">
        <v>4.0</v>
      </c>
      <c r="L170" s="99" t="s">
        <v>967</v>
      </c>
      <c r="M170" s="99" t="s">
        <v>645</v>
      </c>
      <c r="N170" s="99" t="s">
        <v>61</v>
      </c>
      <c r="O170" s="99" t="s">
        <v>975</v>
      </c>
      <c r="P170" s="99" t="s">
        <v>1011</v>
      </c>
      <c r="Q170" s="99" t="s">
        <v>61</v>
      </c>
      <c r="R170" s="99" t="s">
        <v>980</v>
      </c>
      <c r="S170" s="99" t="s">
        <v>981</v>
      </c>
      <c r="T170" s="91"/>
      <c r="U170" s="91"/>
      <c r="V170" s="91"/>
      <c r="W170" s="91"/>
      <c r="X170" s="91"/>
      <c r="Y170" s="91"/>
      <c r="Z170" s="91"/>
    </row>
    <row r="171" ht="15.75" customHeight="1">
      <c r="A171" s="91"/>
      <c r="B171" s="99" t="s">
        <v>247</v>
      </c>
      <c r="C171" s="99" t="s">
        <v>1422</v>
      </c>
      <c r="D171" s="99" t="s">
        <v>604</v>
      </c>
      <c r="E171" s="99" t="s">
        <v>1014</v>
      </c>
      <c r="F171" s="99">
        <v>0.0</v>
      </c>
      <c r="G171" s="99">
        <v>42.974</v>
      </c>
      <c r="H171" s="99">
        <v>0.0</v>
      </c>
      <c r="I171" s="99">
        <v>10.0</v>
      </c>
      <c r="J171" s="99" t="s">
        <v>965</v>
      </c>
      <c r="K171" s="99">
        <v>4.0</v>
      </c>
      <c r="L171" s="99" t="s">
        <v>967</v>
      </c>
      <c r="M171" s="99" t="s">
        <v>249</v>
      </c>
      <c r="N171" s="99" t="s">
        <v>61</v>
      </c>
      <c r="O171" s="99" t="s">
        <v>61</v>
      </c>
      <c r="P171" s="99" t="s">
        <v>976</v>
      </c>
      <c r="Q171" s="99" t="s">
        <v>61</v>
      </c>
      <c r="R171" s="99" t="s">
        <v>61</v>
      </c>
      <c r="S171" s="99" t="s">
        <v>61</v>
      </c>
      <c r="T171" s="91"/>
      <c r="U171" s="91"/>
      <c r="V171" s="91"/>
      <c r="W171" s="91"/>
      <c r="X171" s="91"/>
      <c r="Y171" s="91"/>
      <c r="Z171" s="91"/>
    </row>
    <row r="172" ht="15.75" customHeight="1">
      <c r="A172" s="91"/>
      <c r="B172" s="99" t="s">
        <v>1423</v>
      </c>
      <c r="C172" s="99" t="s">
        <v>1424</v>
      </c>
      <c r="D172" s="99" t="s">
        <v>460</v>
      </c>
      <c r="E172" s="99" t="s">
        <v>979</v>
      </c>
      <c r="F172" s="99">
        <v>0.0</v>
      </c>
      <c r="G172" s="99">
        <v>35.2785</v>
      </c>
      <c r="H172" s="99">
        <v>0.0</v>
      </c>
      <c r="I172" s="99">
        <v>20.0</v>
      </c>
      <c r="J172" s="99" t="s">
        <v>965</v>
      </c>
      <c r="K172" s="99">
        <v>4.0</v>
      </c>
      <c r="L172" s="99" t="s">
        <v>967</v>
      </c>
      <c r="M172" s="99" t="s">
        <v>249</v>
      </c>
      <c r="N172" s="99" t="s">
        <v>61</v>
      </c>
      <c r="O172" s="99" t="s">
        <v>975</v>
      </c>
      <c r="P172" s="99" t="s">
        <v>976</v>
      </c>
      <c r="Q172" s="99" t="s">
        <v>61</v>
      </c>
      <c r="R172" s="99" t="s">
        <v>980</v>
      </c>
      <c r="S172" s="99" t="s">
        <v>981</v>
      </c>
      <c r="T172" s="91"/>
      <c r="U172" s="91"/>
      <c r="V172" s="91"/>
      <c r="W172" s="91"/>
      <c r="X172" s="91"/>
      <c r="Y172" s="91"/>
      <c r="Z172" s="91"/>
    </row>
    <row r="173" ht="15.75" customHeight="1">
      <c r="A173" s="91"/>
      <c r="B173" s="99" t="s">
        <v>61</v>
      </c>
      <c r="C173" s="99" t="s">
        <v>1425</v>
      </c>
      <c r="D173" s="99" t="s">
        <v>1426</v>
      </c>
      <c r="E173" s="99" t="s">
        <v>979</v>
      </c>
      <c r="F173" s="99">
        <v>0.0</v>
      </c>
      <c r="G173" s="99">
        <v>54.73</v>
      </c>
      <c r="H173" s="99">
        <v>0.0</v>
      </c>
      <c r="I173" s="99">
        <v>1.0</v>
      </c>
      <c r="J173" s="99" t="s">
        <v>965</v>
      </c>
      <c r="K173" s="99" t="s">
        <v>1084</v>
      </c>
      <c r="L173" s="99" t="s">
        <v>967</v>
      </c>
      <c r="M173" s="99" t="s">
        <v>249</v>
      </c>
      <c r="N173" s="99" t="s">
        <v>61</v>
      </c>
      <c r="O173" s="99" t="s">
        <v>975</v>
      </c>
      <c r="P173" s="99" t="s">
        <v>976</v>
      </c>
      <c r="Q173" s="99" t="s">
        <v>61</v>
      </c>
      <c r="R173" s="99" t="s">
        <v>61</v>
      </c>
      <c r="S173" s="99" t="s">
        <v>981</v>
      </c>
      <c r="T173" s="91"/>
      <c r="U173" s="91"/>
      <c r="V173" s="91"/>
      <c r="W173" s="91"/>
      <c r="X173" s="91"/>
      <c r="Y173" s="91"/>
      <c r="Z173" s="91"/>
    </row>
    <row r="174" ht="15.75" customHeight="1">
      <c r="A174" s="91"/>
      <c r="B174" s="99" t="s">
        <v>1427</v>
      </c>
      <c r="C174" s="99" t="s">
        <v>1428</v>
      </c>
      <c r="D174" s="99" t="s">
        <v>123</v>
      </c>
      <c r="E174" s="99" t="s">
        <v>993</v>
      </c>
      <c r="F174" s="99">
        <v>0.0</v>
      </c>
      <c r="G174" s="99">
        <v>86.38</v>
      </c>
      <c r="H174" s="99">
        <v>0.0</v>
      </c>
      <c r="I174" s="99">
        <v>20.0</v>
      </c>
      <c r="J174" s="99" t="s">
        <v>965</v>
      </c>
      <c r="K174" s="99">
        <v>4.0</v>
      </c>
      <c r="L174" s="99" t="s">
        <v>967</v>
      </c>
      <c r="M174" s="99" t="s">
        <v>220</v>
      </c>
      <c r="N174" s="99" t="s">
        <v>61</v>
      </c>
      <c r="O174" s="99" t="s">
        <v>975</v>
      </c>
      <c r="P174" s="99" t="s">
        <v>994</v>
      </c>
      <c r="Q174" s="99" t="s">
        <v>61</v>
      </c>
      <c r="R174" s="99" t="s">
        <v>980</v>
      </c>
      <c r="S174" s="99" t="s">
        <v>981</v>
      </c>
      <c r="T174" s="91"/>
      <c r="U174" s="91"/>
      <c r="V174" s="91"/>
      <c r="W174" s="91"/>
      <c r="X174" s="91"/>
      <c r="Y174" s="91"/>
      <c r="Z174" s="91"/>
    </row>
    <row r="175" ht="15.75" customHeight="1">
      <c r="A175" s="91"/>
      <c r="B175" s="99" t="s">
        <v>1429</v>
      </c>
      <c r="C175" s="99" t="s">
        <v>1430</v>
      </c>
      <c r="D175" s="99" t="s">
        <v>124</v>
      </c>
      <c r="E175" s="99" t="s">
        <v>993</v>
      </c>
      <c r="F175" s="99">
        <v>0.0</v>
      </c>
      <c r="G175" s="99">
        <v>86.38</v>
      </c>
      <c r="H175" s="99">
        <v>0.0</v>
      </c>
      <c r="I175" s="99">
        <v>20.0</v>
      </c>
      <c r="J175" s="99" t="s">
        <v>965</v>
      </c>
      <c r="K175" s="99">
        <v>4.0</v>
      </c>
      <c r="L175" s="99" t="s">
        <v>967</v>
      </c>
      <c r="M175" s="99" t="s">
        <v>220</v>
      </c>
      <c r="N175" s="99" t="s">
        <v>61</v>
      </c>
      <c r="O175" s="99" t="s">
        <v>975</v>
      </c>
      <c r="P175" s="99" t="s">
        <v>994</v>
      </c>
      <c r="Q175" s="99" t="s">
        <v>61</v>
      </c>
      <c r="R175" s="99" t="s">
        <v>980</v>
      </c>
      <c r="S175" s="99" t="s">
        <v>981</v>
      </c>
      <c r="T175" s="91"/>
      <c r="U175" s="91"/>
      <c r="V175" s="91"/>
      <c r="W175" s="91"/>
      <c r="X175" s="91"/>
      <c r="Y175" s="91"/>
      <c r="Z175" s="91"/>
    </row>
    <row r="176" ht="15.75" customHeight="1">
      <c r="A176" s="91"/>
      <c r="B176" s="99" t="s">
        <v>1431</v>
      </c>
      <c r="C176" s="99" t="s">
        <v>1432</v>
      </c>
      <c r="D176" s="99" t="s">
        <v>419</v>
      </c>
      <c r="E176" s="99" t="s">
        <v>1001</v>
      </c>
      <c r="F176" s="99">
        <v>0.0</v>
      </c>
      <c r="G176" s="99">
        <v>40.4655</v>
      </c>
      <c r="H176" s="99">
        <v>0.0</v>
      </c>
      <c r="I176" s="99">
        <v>20.0</v>
      </c>
      <c r="J176" s="99" t="s">
        <v>965</v>
      </c>
      <c r="K176" s="99">
        <v>4.0</v>
      </c>
      <c r="L176" s="99" t="s">
        <v>967</v>
      </c>
      <c r="M176" s="99" t="s">
        <v>413</v>
      </c>
      <c r="N176" s="99" t="s">
        <v>61</v>
      </c>
      <c r="O176" s="99" t="s">
        <v>975</v>
      </c>
      <c r="P176" s="99" t="s">
        <v>976</v>
      </c>
      <c r="Q176" s="99" t="s">
        <v>61</v>
      </c>
      <c r="R176" s="99" t="s">
        <v>980</v>
      </c>
      <c r="S176" s="99" t="s">
        <v>981</v>
      </c>
      <c r="T176" s="91"/>
      <c r="U176" s="91"/>
      <c r="V176" s="91"/>
      <c r="W176" s="91"/>
      <c r="X176" s="91"/>
      <c r="Y176" s="91"/>
      <c r="Z176" s="91"/>
    </row>
    <row r="177" ht="15.75" customHeight="1">
      <c r="A177" s="91"/>
      <c r="B177" s="99" t="s">
        <v>307</v>
      </c>
      <c r="C177" s="99" t="s">
        <v>1433</v>
      </c>
      <c r="D177" s="99" t="s">
        <v>306</v>
      </c>
      <c r="E177" s="99" t="s">
        <v>1434</v>
      </c>
      <c r="F177" s="99">
        <v>0.0</v>
      </c>
      <c r="G177" s="99">
        <v>558.03</v>
      </c>
      <c r="H177" s="99">
        <v>0.0</v>
      </c>
      <c r="I177" s="99">
        <v>1.0</v>
      </c>
      <c r="J177" s="99" t="s">
        <v>965</v>
      </c>
      <c r="K177" s="99" t="s">
        <v>1084</v>
      </c>
      <c r="L177" s="99" t="s">
        <v>967</v>
      </c>
      <c r="M177" s="99" t="s">
        <v>309</v>
      </c>
      <c r="N177" s="99" t="s">
        <v>61</v>
      </c>
      <c r="O177" s="99" t="s">
        <v>1166</v>
      </c>
      <c r="P177" s="99" t="s">
        <v>976</v>
      </c>
      <c r="Q177" s="99" t="s">
        <v>1435</v>
      </c>
      <c r="R177" s="99" t="s">
        <v>1436</v>
      </c>
      <c r="S177" s="99" t="s">
        <v>1259</v>
      </c>
      <c r="T177" s="91"/>
      <c r="U177" s="91"/>
      <c r="V177" s="91"/>
      <c r="W177" s="91"/>
      <c r="X177" s="91"/>
      <c r="Y177" s="91"/>
      <c r="Z177" s="91"/>
    </row>
    <row r="178" ht="15.75" customHeight="1">
      <c r="A178" s="91"/>
      <c r="B178" s="99" t="s">
        <v>1437</v>
      </c>
      <c r="C178" s="99" t="s">
        <v>1438</v>
      </c>
      <c r="D178" s="99" t="s">
        <v>1439</v>
      </c>
      <c r="E178" s="99" t="s">
        <v>973</v>
      </c>
      <c r="F178" s="99">
        <v>0.0</v>
      </c>
      <c r="G178" s="99">
        <v>49.9515</v>
      </c>
      <c r="H178" s="99">
        <v>0.0</v>
      </c>
      <c r="I178" s="99">
        <v>20.0</v>
      </c>
      <c r="J178" s="99" t="s">
        <v>965</v>
      </c>
      <c r="K178" s="99">
        <v>4.0</v>
      </c>
      <c r="L178" s="99" t="s">
        <v>967</v>
      </c>
      <c r="M178" s="99" t="s">
        <v>974</v>
      </c>
      <c r="N178" s="99" t="s">
        <v>61</v>
      </c>
      <c r="O178" s="99" t="s">
        <v>975</v>
      </c>
      <c r="P178" s="99" t="s">
        <v>976</v>
      </c>
      <c r="Q178" s="99" t="s">
        <v>61</v>
      </c>
      <c r="R178" s="99" t="s">
        <v>984</v>
      </c>
      <c r="S178" s="99" t="s">
        <v>981</v>
      </c>
      <c r="T178" s="91"/>
      <c r="U178" s="91"/>
      <c r="V178" s="91"/>
      <c r="W178" s="91"/>
      <c r="X178" s="91"/>
      <c r="Y178" s="91"/>
      <c r="Z178" s="91"/>
    </row>
    <row r="179" ht="15.75" customHeight="1">
      <c r="A179" s="91"/>
      <c r="B179" s="99" t="s">
        <v>1440</v>
      </c>
      <c r="C179" s="99" t="s">
        <v>1441</v>
      </c>
      <c r="D179" s="99" t="s">
        <v>452</v>
      </c>
      <c r="E179" s="99" t="s">
        <v>1410</v>
      </c>
      <c r="F179" s="99">
        <v>0.0</v>
      </c>
      <c r="G179" s="99">
        <v>86.1085</v>
      </c>
      <c r="H179" s="99">
        <v>0.0</v>
      </c>
      <c r="I179" s="99">
        <v>20.0</v>
      </c>
      <c r="J179" s="99" t="s">
        <v>965</v>
      </c>
      <c r="K179" s="99">
        <v>7.0</v>
      </c>
      <c r="L179" s="99" t="s">
        <v>967</v>
      </c>
      <c r="M179" s="99" t="s">
        <v>1126</v>
      </c>
      <c r="N179" s="99" t="s">
        <v>61</v>
      </c>
      <c r="O179" s="99" t="s">
        <v>975</v>
      </c>
      <c r="P179" s="99" t="s">
        <v>1011</v>
      </c>
      <c r="Q179" s="99" t="s">
        <v>61</v>
      </c>
      <c r="R179" s="99" t="s">
        <v>980</v>
      </c>
      <c r="S179" s="99" t="s">
        <v>981</v>
      </c>
      <c r="T179" s="91"/>
      <c r="U179" s="91"/>
      <c r="V179" s="91"/>
      <c r="W179" s="91"/>
      <c r="X179" s="91"/>
      <c r="Y179" s="91"/>
      <c r="Z179" s="91"/>
    </row>
    <row r="180" ht="15.75" customHeight="1">
      <c r="A180" s="91"/>
      <c r="B180" s="99" t="s">
        <v>1442</v>
      </c>
      <c r="C180" s="99" t="s">
        <v>1443</v>
      </c>
      <c r="D180" s="99" t="s">
        <v>493</v>
      </c>
      <c r="E180" s="99" t="s">
        <v>1413</v>
      </c>
      <c r="F180" s="99">
        <v>0.0</v>
      </c>
      <c r="G180" s="99">
        <v>50.7115</v>
      </c>
      <c r="H180" s="99">
        <v>0.0</v>
      </c>
      <c r="I180" s="99">
        <v>20.0</v>
      </c>
      <c r="J180" s="99" t="s">
        <v>965</v>
      </c>
      <c r="K180" s="99">
        <v>7.0</v>
      </c>
      <c r="L180" s="99" t="s">
        <v>967</v>
      </c>
      <c r="M180" s="99" t="s">
        <v>274</v>
      </c>
      <c r="N180" s="99" t="s">
        <v>61</v>
      </c>
      <c r="O180" s="99" t="s">
        <v>975</v>
      </c>
      <c r="P180" s="99" t="s">
        <v>976</v>
      </c>
      <c r="Q180" s="99" t="s">
        <v>61</v>
      </c>
      <c r="R180" s="99" t="s">
        <v>980</v>
      </c>
      <c r="S180" s="99" t="s">
        <v>981</v>
      </c>
      <c r="T180" s="91"/>
      <c r="U180" s="91"/>
      <c r="V180" s="91"/>
      <c r="W180" s="91"/>
      <c r="X180" s="91"/>
      <c r="Y180" s="91"/>
      <c r="Z180" s="91"/>
    </row>
    <row r="181" ht="15.75" customHeight="1">
      <c r="A181" s="91"/>
      <c r="B181" s="99" t="s">
        <v>1444</v>
      </c>
      <c r="C181" s="99" t="s">
        <v>1445</v>
      </c>
      <c r="D181" s="99" t="s">
        <v>619</v>
      </c>
      <c r="E181" s="99" t="s">
        <v>1421</v>
      </c>
      <c r="F181" s="99">
        <v>0.0</v>
      </c>
      <c r="G181" s="99">
        <v>89.79</v>
      </c>
      <c r="H181" s="99">
        <v>0.0</v>
      </c>
      <c r="I181" s="99">
        <v>20.0</v>
      </c>
      <c r="J181" s="99" t="s">
        <v>965</v>
      </c>
      <c r="K181" s="99">
        <v>7.0</v>
      </c>
      <c r="L181" s="99" t="s">
        <v>967</v>
      </c>
      <c r="M181" s="99" t="s">
        <v>645</v>
      </c>
      <c r="N181" s="99" t="s">
        <v>61</v>
      </c>
      <c r="O181" s="99" t="s">
        <v>975</v>
      </c>
      <c r="P181" s="99" t="s">
        <v>1011</v>
      </c>
      <c r="Q181" s="99" t="s">
        <v>61</v>
      </c>
      <c r="R181" s="99" t="s">
        <v>980</v>
      </c>
      <c r="S181" s="99" t="s">
        <v>981</v>
      </c>
      <c r="T181" s="91"/>
      <c r="U181" s="91"/>
      <c r="V181" s="91"/>
      <c r="W181" s="91"/>
      <c r="X181" s="91"/>
      <c r="Y181" s="91"/>
      <c r="Z181" s="91"/>
    </row>
    <row r="182" ht="15.75" customHeight="1">
      <c r="A182" s="91"/>
      <c r="B182" s="99" t="s">
        <v>1446</v>
      </c>
      <c r="C182" s="99" t="s">
        <v>1447</v>
      </c>
      <c r="D182" s="99" t="s">
        <v>456</v>
      </c>
      <c r="E182" s="99" t="s">
        <v>979</v>
      </c>
      <c r="F182" s="99">
        <v>0.0</v>
      </c>
      <c r="G182" s="99">
        <v>50.7115</v>
      </c>
      <c r="H182" s="99">
        <v>0.0</v>
      </c>
      <c r="I182" s="99">
        <v>20.0</v>
      </c>
      <c r="J182" s="99" t="s">
        <v>965</v>
      </c>
      <c r="K182" s="99">
        <v>7.0</v>
      </c>
      <c r="L182" s="99" t="s">
        <v>967</v>
      </c>
      <c r="M182" s="99" t="s">
        <v>249</v>
      </c>
      <c r="N182" s="99" t="s">
        <v>61</v>
      </c>
      <c r="O182" s="99" t="s">
        <v>975</v>
      </c>
      <c r="P182" s="99" t="s">
        <v>994</v>
      </c>
      <c r="Q182" s="99" t="s">
        <v>61</v>
      </c>
      <c r="R182" s="99" t="s">
        <v>61</v>
      </c>
      <c r="S182" s="99" t="s">
        <v>61</v>
      </c>
      <c r="T182" s="91"/>
      <c r="U182" s="91"/>
      <c r="V182" s="91"/>
      <c r="W182" s="91"/>
      <c r="X182" s="91"/>
      <c r="Y182" s="91"/>
      <c r="Z182" s="91"/>
    </row>
    <row r="183" ht="15.75" customHeight="1">
      <c r="A183" s="91"/>
      <c r="B183" s="99" t="s">
        <v>1448</v>
      </c>
      <c r="C183" s="99" t="s">
        <v>1449</v>
      </c>
      <c r="D183" s="99" t="s">
        <v>924</v>
      </c>
      <c r="E183" s="99" t="s">
        <v>979</v>
      </c>
      <c r="F183" s="99">
        <v>0.0</v>
      </c>
      <c r="G183" s="99">
        <v>50.7115</v>
      </c>
      <c r="H183" s="99">
        <v>0.0</v>
      </c>
      <c r="I183" s="99">
        <v>20.0</v>
      </c>
      <c r="J183" s="99" t="s">
        <v>965</v>
      </c>
      <c r="K183" s="99">
        <v>7.0</v>
      </c>
      <c r="L183" s="99" t="s">
        <v>967</v>
      </c>
      <c r="M183" s="99" t="s">
        <v>249</v>
      </c>
      <c r="N183" s="99" t="s">
        <v>61</v>
      </c>
      <c r="O183" s="99" t="s">
        <v>975</v>
      </c>
      <c r="P183" s="99" t="s">
        <v>994</v>
      </c>
      <c r="Q183" s="99" t="s">
        <v>61</v>
      </c>
      <c r="R183" s="99" t="s">
        <v>61</v>
      </c>
      <c r="S183" s="99" t="s">
        <v>61</v>
      </c>
      <c r="T183" s="91"/>
      <c r="U183" s="91"/>
      <c r="V183" s="91"/>
      <c r="W183" s="91"/>
      <c r="X183" s="91"/>
      <c r="Y183" s="91"/>
      <c r="Z183" s="91"/>
    </row>
    <row r="184" ht="15.75" customHeight="1">
      <c r="A184" s="91"/>
      <c r="B184" s="99" t="s">
        <v>1450</v>
      </c>
      <c r="C184" s="99" t="s">
        <v>1451</v>
      </c>
      <c r="D184" s="99" t="s">
        <v>126</v>
      </c>
      <c r="E184" s="99" t="s">
        <v>993</v>
      </c>
      <c r="F184" s="99">
        <v>0.0</v>
      </c>
      <c r="G184" s="99">
        <v>86.38</v>
      </c>
      <c r="H184" s="99">
        <v>0.0</v>
      </c>
      <c r="I184" s="99">
        <v>20.0</v>
      </c>
      <c r="J184" s="99" t="s">
        <v>965</v>
      </c>
      <c r="K184" s="99">
        <v>7.0</v>
      </c>
      <c r="L184" s="99" t="s">
        <v>967</v>
      </c>
      <c r="M184" s="99" t="s">
        <v>220</v>
      </c>
      <c r="N184" s="99" t="s">
        <v>61</v>
      </c>
      <c r="O184" s="99" t="s">
        <v>975</v>
      </c>
      <c r="P184" s="99" t="s">
        <v>994</v>
      </c>
      <c r="Q184" s="99" t="s">
        <v>61</v>
      </c>
      <c r="R184" s="99" t="s">
        <v>980</v>
      </c>
      <c r="S184" s="99" t="s">
        <v>981</v>
      </c>
      <c r="T184" s="91"/>
      <c r="U184" s="91"/>
      <c r="V184" s="91"/>
      <c r="W184" s="91"/>
      <c r="X184" s="91"/>
      <c r="Y184" s="91"/>
      <c r="Z184" s="91"/>
    </row>
    <row r="185" ht="15.75" customHeight="1">
      <c r="A185" s="91"/>
      <c r="B185" s="99" t="s">
        <v>1452</v>
      </c>
      <c r="C185" s="99" t="s">
        <v>1453</v>
      </c>
      <c r="D185" s="99" t="s">
        <v>127</v>
      </c>
      <c r="E185" s="99" t="s">
        <v>993</v>
      </c>
      <c r="F185" s="99">
        <v>0.0</v>
      </c>
      <c r="G185" s="99">
        <v>86.38</v>
      </c>
      <c r="H185" s="99">
        <v>0.0</v>
      </c>
      <c r="I185" s="99">
        <v>20.0</v>
      </c>
      <c r="J185" s="99" t="s">
        <v>965</v>
      </c>
      <c r="K185" s="99">
        <v>7.0</v>
      </c>
      <c r="L185" s="99" t="s">
        <v>967</v>
      </c>
      <c r="M185" s="99" t="s">
        <v>220</v>
      </c>
      <c r="N185" s="99" t="s">
        <v>61</v>
      </c>
      <c r="O185" s="99" t="s">
        <v>975</v>
      </c>
      <c r="P185" s="99" t="s">
        <v>994</v>
      </c>
      <c r="Q185" s="99" t="s">
        <v>61</v>
      </c>
      <c r="R185" s="99" t="s">
        <v>980</v>
      </c>
      <c r="S185" s="99" t="s">
        <v>981</v>
      </c>
      <c r="T185" s="91"/>
      <c r="U185" s="91"/>
      <c r="V185" s="91"/>
      <c r="W185" s="91"/>
      <c r="X185" s="91"/>
      <c r="Y185" s="91"/>
      <c r="Z185" s="91"/>
    </row>
    <row r="186" ht="15.75" customHeight="1">
      <c r="A186" s="91"/>
      <c r="B186" s="99" t="s">
        <v>1454</v>
      </c>
      <c r="C186" s="99" t="s">
        <v>1455</v>
      </c>
      <c r="D186" s="99" t="s">
        <v>405</v>
      </c>
      <c r="E186" s="99" t="s">
        <v>1069</v>
      </c>
      <c r="F186" s="99">
        <v>0.0</v>
      </c>
      <c r="G186" s="99">
        <v>89.456</v>
      </c>
      <c r="H186" s="99">
        <v>0.0</v>
      </c>
      <c r="I186" s="99">
        <v>20.0</v>
      </c>
      <c r="J186" s="99" t="s">
        <v>965</v>
      </c>
      <c r="K186" s="99">
        <v>7.0</v>
      </c>
      <c r="L186" s="99" t="s">
        <v>967</v>
      </c>
      <c r="M186" s="99" t="s">
        <v>408</v>
      </c>
      <c r="N186" s="99" t="s">
        <v>61</v>
      </c>
      <c r="O186" s="99" t="s">
        <v>975</v>
      </c>
      <c r="P186" s="99" t="s">
        <v>976</v>
      </c>
      <c r="Q186" s="99" t="s">
        <v>61</v>
      </c>
      <c r="R186" s="99" t="s">
        <v>980</v>
      </c>
      <c r="S186" s="99" t="s">
        <v>981</v>
      </c>
      <c r="T186" s="91"/>
      <c r="U186" s="91"/>
      <c r="V186" s="91"/>
      <c r="W186" s="91"/>
      <c r="X186" s="91"/>
      <c r="Y186" s="91"/>
      <c r="Z186" s="91"/>
    </row>
    <row r="187" ht="15.75" customHeight="1">
      <c r="A187" s="91"/>
      <c r="B187" s="99" t="s">
        <v>1456</v>
      </c>
      <c r="C187" s="99" t="s">
        <v>1457</v>
      </c>
      <c r="D187" s="99" t="s">
        <v>442</v>
      </c>
      <c r="E187" s="99" t="s">
        <v>1001</v>
      </c>
      <c r="F187" s="99">
        <v>0.0</v>
      </c>
      <c r="G187" s="99">
        <v>79.3495</v>
      </c>
      <c r="H187" s="99">
        <v>0.0</v>
      </c>
      <c r="I187" s="99">
        <v>20.0</v>
      </c>
      <c r="J187" s="99" t="s">
        <v>965</v>
      </c>
      <c r="K187" s="99">
        <v>7.0</v>
      </c>
      <c r="L187" s="99" t="s">
        <v>967</v>
      </c>
      <c r="M187" s="99" t="s">
        <v>413</v>
      </c>
      <c r="N187" s="99" t="s">
        <v>61</v>
      </c>
      <c r="O187" s="99" t="s">
        <v>975</v>
      </c>
      <c r="P187" s="99" t="s">
        <v>976</v>
      </c>
      <c r="Q187" s="99" t="s">
        <v>61</v>
      </c>
      <c r="R187" s="99" t="s">
        <v>980</v>
      </c>
      <c r="S187" s="99" t="s">
        <v>981</v>
      </c>
      <c r="T187" s="91"/>
      <c r="U187" s="91"/>
      <c r="V187" s="91"/>
      <c r="W187" s="91"/>
      <c r="X187" s="91"/>
      <c r="Y187" s="91"/>
      <c r="Z187" s="91"/>
    </row>
    <row r="188" ht="15.75" customHeight="1">
      <c r="A188" s="91"/>
      <c r="B188" s="99" t="s">
        <v>1458</v>
      </c>
      <c r="C188" s="99" t="s">
        <v>1459</v>
      </c>
      <c r="D188" s="99" t="s">
        <v>530</v>
      </c>
      <c r="E188" s="99" t="s">
        <v>989</v>
      </c>
      <c r="F188" s="99">
        <v>0.0</v>
      </c>
      <c r="G188" s="99">
        <v>84.6485</v>
      </c>
      <c r="H188" s="99">
        <v>0.0</v>
      </c>
      <c r="I188" s="99">
        <v>20.0</v>
      </c>
      <c r="J188" s="99" t="s">
        <v>965</v>
      </c>
      <c r="K188" s="99">
        <v>7.0</v>
      </c>
      <c r="L188" s="99" t="s">
        <v>967</v>
      </c>
      <c r="M188" s="99" t="s">
        <v>299</v>
      </c>
      <c r="N188" s="99" t="s">
        <v>61</v>
      </c>
      <c r="O188" s="99" t="s">
        <v>975</v>
      </c>
      <c r="P188" s="99" t="s">
        <v>976</v>
      </c>
      <c r="Q188" s="99" t="s">
        <v>61</v>
      </c>
      <c r="R188" s="99" t="s">
        <v>990</v>
      </c>
      <c r="S188" s="99" t="s">
        <v>981</v>
      </c>
      <c r="T188" s="91"/>
      <c r="U188" s="91"/>
      <c r="V188" s="91"/>
      <c r="W188" s="91"/>
      <c r="X188" s="91"/>
      <c r="Y188" s="91"/>
      <c r="Z188" s="91"/>
    </row>
    <row r="189" ht="15.75" customHeight="1">
      <c r="A189" s="91"/>
      <c r="B189" s="99" t="s">
        <v>1460</v>
      </c>
      <c r="C189" s="99" t="s">
        <v>1461</v>
      </c>
      <c r="D189" s="99" t="s">
        <v>1462</v>
      </c>
      <c r="E189" s="99" t="s">
        <v>1463</v>
      </c>
      <c r="F189" s="99">
        <v>0.0</v>
      </c>
      <c r="G189" s="99">
        <v>558.03</v>
      </c>
      <c r="H189" s="99">
        <v>0.0</v>
      </c>
      <c r="I189" s="99">
        <v>1.0</v>
      </c>
      <c r="J189" s="99" t="s">
        <v>965</v>
      </c>
      <c r="K189" s="99" t="s">
        <v>1084</v>
      </c>
      <c r="L189" s="99" t="s">
        <v>967</v>
      </c>
      <c r="M189" s="99" t="s">
        <v>1063</v>
      </c>
      <c r="N189" s="99" t="s">
        <v>61</v>
      </c>
      <c r="O189" s="99" t="s">
        <v>1166</v>
      </c>
      <c r="P189" s="99" t="s">
        <v>1011</v>
      </c>
      <c r="Q189" s="99" t="s">
        <v>1464</v>
      </c>
      <c r="R189" s="99" t="s">
        <v>1465</v>
      </c>
      <c r="S189" s="99" t="s">
        <v>1466</v>
      </c>
      <c r="T189" s="91"/>
      <c r="U189" s="91"/>
      <c r="V189" s="91"/>
      <c r="W189" s="91"/>
      <c r="X189" s="91"/>
      <c r="Y189" s="91"/>
      <c r="Z189" s="91"/>
    </row>
    <row r="190" ht="15.75" customHeight="1">
      <c r="A190" s="91"/>
      <c r="B190" s="99" t="s">
        <v>1467</v>
      </c>
      <c r="C190" s="99" t="s">
        <v>1468</v>
      </c>
      <c r="D190" s="99" t="s">
        <v>1469</v>
      </c>
      <c r="E190" s="99" t="s">
        <v>1470</v>
      </c>
      <c r="F190" s="99">
        <v>0.0</v>
      </c>
      <c r="G190" s="99">
        <v>57.18</v>
      </c>
      <c r="H190" s="99">
        <v>0.0</v>
      </c>
      <c r="I190" s="99">
        <v>1.0</v>
      </c>
      <c r="J190" s="99" t="s">
        <v>965</v>
      </c>
      <c r="K190" s="99" t="s">
        <v>1084</v>
      </c>
      <c r="L190" s="99" t="s">
        <v>967</v>
      </c>
      <c r="M190" s="99" t="s">
        <v>1010</v>
      </c>
      <c r="N190" s="99" t="s">
        <v>1471</v>
      </c>
      <c r="O190" s="99" t="s">
        <v>1472</v>
      </c>
      <c r="P190" s="99" t="s">
        <v>1190</v>
      </c>
      <c r="Q190" s="99" t="s">
        <v>1473</v>
      </c>
      <c r="R190" s="99" t="s">
        <v>1474</v>
      </c>
      <c r="S190" s="99" t="s">
        <v>61</v>
      </c>
      <c r="T190" s="91"/>
      <c r="U190" s="91"/>
      <c r="V190" s="91"/>
      <c r="W190" s="91"/>
      <c r="X190" s="91"/>
      <c r="Y190" s="91"/>
      <c r="Z190" s="91"/>
    </row>
    <row r="191" ht="15.75" customHeight="1">
      <c r="A191" s="91"/>
      <c r="B191" s="99" t="s">
        <v>1475</v>
      </c>
      <c r="C191" s="99" t="s">
        <v>1476</v>
      </c>
      <c r="D191" s="99" t="s">
        <v>1477</v>
      </c>
      <c r="E191" s="99" t="s">
        <v>1470</v>
      </c>
      <c r="F191" s="99">
        <v>0.0</v>
      </c>
      <c r="G191" s="99">
        <v>60.87</v>
      </c>
      <c r="H191" s="99">
        <v>0.0</v>
      </c>
      <c r="I191" s="99">
        <v>1.0</v>
      </c>
      <c r="J191" s="99" t="s">
        <v>965</v>
      </c>
      <c r="K191" s="99" t="s">
        <v>1084</v>
      </c>
      <c r="L191" s="99" t="s">
        <v>967</v>
      </c>
      <c r="M191" s="99" t="s">
        <v>1010</v>
      </c>
      <c r="N191" s="99" t="s">
        <v>1478</v>
      </c>
      <c r="O191" s="99" t="s">
        <v>1472</v>
      </c>
      <c r="P191" s="99" t="s">
        <v>1190</v>
      </c>
      <c r="Q191" s="99" t="s">
        <v>61</v>
      </c>
      <c r="R191" s="99" t="s">
        <v>61</v>
      </c>
      <c r="S191" s="99" t="s">
        <v>61</v>
      </c>
      <c r="T191" s="91"/>
      <c r="U191" s="91"/>
      <c r="V191" s="91"/>
      <c r="W191" s="91"/>
      <c r="X191" s="91"/>
      <c r="Y191" s="91"/>
      <c r="Z191" s="91"/>
    </row>
    <row r="192" ht="15.75" customHeight="1">
      <c r="A192" s="91"/>
      <c r="B192" s="99" t="s">
        <v>585</v>
      </c>
      <c r="C192" s="99" t="s">
        <v>1479</v>
      </c>
      <c r="D192" s="99" t="s">
        <v>584</v>
      </c>
      <c r="E192" s="99" t="s">
        <v>1480</v>
      </c>
      <c r="F192" s="99">
        <v>0.0</v>
      </c>
      <c r="G192" s="99">
        <v>558.03</v>
      </c>
      <c r="H192" s="99">
        <v>0.0</v>
      </c>
      <c r="I192" s="99">
        <v>1.0</v>
      </c>
      <c r="J192" s="99" t="s">
        <v>965</v>
      </c>
      <c r="K192" s="99" t="s">
        <v>1084</v>
      </c>
      <c r="L192" s="99" t="s">
        <v>967</v>
      </c>
      <c r="M192" s="99" t="s">
        <v>1085</v>
      </c>
      <c r="N192" s="99" t="s">
        <v>1046</v>
      </c>
      <c r="O192" s="99" t="s">
        <v>1047</v>
      </c>
      <c r="P192" s="99" t="s">
        <v>968</v>
      </c>
      <c r="Q192" s="99" t="s">
        <v>1048</v>
      </c>
      <c r="R192" s="99" t="s">
        <v>1049</v>
      </c>
      <c r="S192" s="99" t="s">
        <v>1187</v>
      </c>
      <c r="T192" s="91"/>
      <c r="U192" s="91"/>
      <c r="V192" s="91"/>
      <c r="W192" s="91"/>
      <c r="X192" s="91"/>
      <c r="Y192" s="91"/>
      <c r="Z192" s="91"/>
    </row>
    <row r="193" ht="15.75" customHeight="1">
      <c r="A193" s="91"/>
      <c r="B193" s="99" t="s">
        <v>1481</v>
      </c>
      <c r="C193" s="99" t="s">
        <v>1482</v>
      </c>
      <c r="D193" s="99" t="s">
        <v>714</v>
      </c>
      <c r="E193" s="99" t="s">
        <v>1125</v>
      </c>
      <c r="F193" s="99">
        <v>0.0</v>
      </c>
      <c r="G193" s="99">
        <v>372.53</v>
      </c>
      <c r="H193" s="99">
        <v>0.0</v>
      </c>
      <c r="I193" s="99">
        <v>1.0</v>
      </c>
      <c r="J193" s="99" t="s">
        <v>965</v>
      </c>
      <c r="K193" s="99" t="s">
        <v>1084</v>
      </c>
      <c r="L193" s="99" t="s">
        <v>967</v>
      </c>
      <c r="M193" s="99" t="s">
        <v>1186</v>
      </c>
      <c r="N193" s="99" t="s">
        <v>61</v>
      </c>
      <c r="O193" s="99" t="s">
        <v>61</v>
      </c>
      <c r="P193" s="99" t="s">
        <v>998</v>
      </c>
      <c r="Q193" s="99" t="s">
        <v>61</v>
      </c>
      <c r="R193" s="99" t="s">
        <v>61</v>
      </c>
      <c r="S193" s="99" t="s">
        <v>61</v>
      </c>
      <c r="T193" s="91"/>
      <c r="U193" s="91"/>
      <c r="V193" s="91"/>
      <c r="W193" s="91"/>
      <c r="X193" s="91"/>
      <c r="Y193" s="91"/>
      <c r="Z193" s="91"/>
    </row>
    <row r="194" ht="15.75" customHeight="1">
      <c r="A194" s="91"/>
      <c r="B194" s="99" t="s">
        <v>581</v>
      </c>
      <c r="C194" s="99" t="s">
        <v>1483</v>
      </c>
      <c r="D194" s="99" t="s">
        <v>580</v>
      </c>
      <c r="E194" s="99" t="s">
        <v>1484</v>
      </c>
      <c r="F194" s="99">
        <v>0.0</v>
      </c>
      <c r="G194" s="99">
        <v>558.03</v>
      </c>
      <c r="H194" s="99">
        <v>0.0</v>
      </c>
      <c r="I194" s="99">
        <v>1.0</v>
      </c>
      <c r="J194" s="99" t="s">
        <v>965</v>
      </c>
      <c r="K194" s="99" t="s">
        <v>1084</v>
      </c>
      <c r="L194" s="99" t="s">
        <v>967</v>
      </c>
      <c r="M194" s="99" t="s">
        <v>1186</v>
      </c>
      <c r="N194" s="99" t="s">
        <v>61</v>
      </c>
      <c r="O194" s="99" t="s">
        <v>1166</v>
      </c>
      <c r="P194" s="99" t="s">
        <v>998</v>
      </c>
      <c r="Q194" s="99" t="s">
        <v>61</v>
      </c>
      <c r="R194" s="99" t="s">
        <v>61</v>
      </c>
      <c r="S194" s="99" t="s">
        <v>1234</v>
      </c>
      <c r="T194" s="91"/>
      <c r="U194" s="91"/>
      <c r="V194" s="91"/>
      <c r="W194" s="91"/>
      <c r="X194" s="91"/>
      <c r="Y194" s="91"/>
      <c r="Z194" s="91"/>
    </row>
    <row r="195" ht="15.75" customHeight="1">
      <c r="A195" s="91"/>
      <c r="B195" s="99" t="s">
        <v>1485</v>
      </c>
      <c r="C195" s="99" t="s">
        <v>1486</v>
      </c>
      <c r="D195" s="99" t="s">
        <v>847</v>
      </c>
      <c r="E195" s="99" t="s">
        <v>1487</v>
      </c>
      <c r="F195" s="99">
        <v>0.0</v>
      </c>
      <c r="G195" s="99">
        <v>616.57</v>
      </c>
      <c r="H195" s="99">
        <v>0.0</v>
      </c>
      <c r="I195" s="99">
        <v>1.0</v>
      </c>
      <c r="J195" s="99" t="s">
        <v>965</v>
      </c>
      <c r="K195" s="99" t="s">
        <v>1084</v>
      </c>
      <c r="L195" s="99" t="s">
        <v>967</v>
      </c>
      <c r="M195" s="99" t="s">
        <v>1186</v>
      </c>
      <c r="N195" s="99" t="s">
        <v>1046</v>
      </c>
      <c r="O195" s="99" t="s">
        <v>1047</v>
      </c>
      <c r="P195" s="99" t="s">
        <v>968</v>
      </c>
      <c r="Q195" s="99" t="s">
        <v>1048</v>
      </c>
      <c r="R195" s="99" t="s">
        <v>1049</v>
      </c>
      <c r="S195" s="99" t="s">
        <v>1234</v>
      </c>
      <c r="T195" s="91"/>
      <c r="U195" s="91"/>
      <c r="V195" s="91"/>
      <c r="W195" s="91"/>
      <c r="X195" s="91"/>
      <c r="Y195" s="91"/>
      <c r="Z195" s="91"/>
    </row>
    <row r="196" ht="15.75" customHeight="1">
      <c r="A196" s="91"/>
      <c r="B196" s="99" t="s">
        <v>1488</v>
      </c>
      <c r="C196" s="99" t="s">
        <v>1489</v>
      </c>
      <c r="D196" s="99" t="s">
        <v>1490</v>
      </c>
      <c r="E196" s="99" t="s">
        <v>1491</v>
      </c>
      <c r="F196" s="99">
        <v>0.0</v>
      </c>
      <c r="G196" s="99">
        <v>81.01</v>
      </c>
      <c r="H196" s="99">
        <v>0.0</v>
      </c>
      <c r="I196" s="99">
        <v>1.0</v>
      </c>
      <c r="J196" s="99" t="s">
        <v>965</v>
      </c>
      <c r="K196" s="99" t="s">
        <v>1084</v>
      </c>
      <c r="L196" s="99" t="s">
        <v>967</v>
      </c>
      <c r="M196" s="99" t="s">
        <v>485</v>
      </c>
      <c r="N196" s="99" t="s">
        <v>61</v>
      </c>
      <c r="O196" s="99" t="s">
        <v>975</v>
      </c>
      <c r="P196" s="99" t="s">
        <v>976</v>
      </c>
      <c r="Q196" s="99" t="s">
        <v>61</v>
      </c>
      <c r="R196" s="99" t="s">
        <v>61</v>
      </c>
      <c r="S196" s="99" t="s">
        <v>981</v>
      </c>
      <c r="T196" s="91"/>
      <c r="U196" s="91"/>
      <c r="V196" s="91"/>
      <c r="W196" s="91"/>
      <c r="X196" s="91"/>
      <c r="Y196" s="91"/>
      <c r="Z196" s="91"/>
    </row>
    <row r="197" ht="15.75" customHeight="1">
      <c r="A197" s="91"/>
      <c r="B197" s="99" t="s">
        <v>1492</v>
      </c>
      <c r="C197" s="99" t="s">
        <v>1493</v>
      </c>
      <c r="D197" s="99" t="s">
        <v>1494</v>
      </c>
      <c r="E197" s="99" t="s">
        <v>1495</v>
      </c>
      <c r="F197" s="99">
        <v>0.0</v>
      </c>
      <c r="G197" s="99">
        <v>616.57</v>
      </c>
      <c r="H197" s="99">
        <v>0.0</v>
      </c>
      <c r="I197" s="99">
        <v>1.0</v>
      </c>
      <c r="J197" s="99" t="s">
        <v>965</v>
      </c>
      <c r="K197" s="99" t="s">
        <v>1084</v>
      </c>
      <c r="L197" s="99" t="s">
        <v>967</v>
      </c>
      <c r="M197" s="99" t="s">
        <v>1063</v>
      </c>
      <c r="N197" s="99" t="s">
        <v>61</v>
      </c>
      <c r="O197" s="99" t="s">
        <v>1166</v>
      </c>
      <c r="P197" s="99" t="s">
        <v>1011</v>
      </c>
      <c r="Q197" s="99" t="s">
        <v>1464</v>
      </c>
      <c r="R197" s="99" t="s">
        <v>1465</v>
      </c>
      <c r="S197" s="99" t="s">
        <v>1466</v>
      </c>
      <c r="T197" s="91"/>
      <c r="U197" s="91"/>
      <c r="V197" s="91"/>
      <c r="W197" s="91"/>
      <c r="X197" s="91"/>
      <c r="Y197" s="91"/>
      <c r="Z197" s="91"/>
    </row>
    <row r="198" ht="15.75" customHeight="1">
      <c r="A198" s="91"/>
      <c r="B198" s="99" t="s">
        <v>1496</v>
      </c>
      <c r="C198" s="99" t="s">
        <v>1497</v>
      </c>
      <c r="D198" s="99" t="s">
        <v>1498</v>
      </c>
      <c r="E198" s="99" t="s">
        <v>979</v>
      </c>
      <c r="F198" s="99">
        <v>0.0</v>
      </c>
      <c r="G198" s="99">
        <v>63.47</v>
      </c>
      <c r="H198" s="99">
        <v>0.0</v>
      </c>
      <c r="I198" s="99">
        <v>1.0</v>
      </c>
      <c r="J198" s="99" t="s">
        <v>965</v>
      </c>
      <c r="K198" s="99" t="s">
        <v>1084</v>
      </c>
      <c r="L198" s="99" t="s">
        <v>967</v>
      </c>
      <c r="M198" s="99" t="s">
        <v>249</v>
      </c>
      <c r="N198" s="99" t="s">
        <v>61</v>
      </c>
      <c r="O198" s="99" t="s">
        <v>975</v>
      </c>
      <c r="P198" s="99" t="s">
        <v>976</v>
      </c>
      <c r="Q198" s="99" t="s">
        <v>61</v>
      </c>
      <c r="R198" s="99" t="s">
        <v>61</v>
      </c>
      <c r="S198" s="99" t="s">
        <v>981</v>
      </c>
      <c r="T198" s="91"/>
      <c r="U198" s="91"/>
      <c r="V198" s="91"/>
      <c r="W198" s="91"/>
      <c r="X198" s="91"/>
      <c r="Y198" s="91"/>
      <c r="Z198" s="91"/>
    </row>
    <row r="199" ht="15.75" customHeight="1">
      <c r="A199" s="91"/>
      <c r="B199" s="99" t="s">
        <v>1499</v>
      </c>
      <c r="C199" s="99" t="s">
        <v>1500</v>
      </c>
      <c r="D199" s="99" t="s">
        <v>561</v>
      </c>
      <c r="E199" s="99" t="s">
        <v>1501</v>
      </c>
      <c r="F199" s="99">
        <v>0.0</v>
      </c>
      <c r="G199" s="99">
        <v>209.86</v>
      </c>
      <c r="H199" s="99">
        <v>0.0</v>
      </c>
      <c r="I199" s="99">
        <v>1.0</v>
      </c>
      <c r="J199" s="99" t="s">
        <v>965</v>
      </c>
      <c r="K199" s="99" t="s">
        <v>1084</v>
      </c>
      <c r="L199" s="99" t="s">
        <v>967</v>
      </c>
      <c r="M199" s="99" t="s">
        <v>1109</v>
      </c>
      <c r="N199" s="99" t="s">
        <v>1046</v>
      </c>
      <c r="O199" s="99" t="s">
        <v>1047</v>
      </c>
      <c r="P199" s="99" t="s">
        <v>968</v>
      </c>
      <c r="Q199" s="99" t="s">
        <v>1048</v>
      </c>
      <c r="R199" s="99" t="s">
        <v>1049</v>
      </c>
      <c r="S199" s="99" t="s">
        <v>1295</v>
      </c>
      <c r="T199" s="91"/>
      <c r="U199" s="91"/>
      <c r="V199" s="91"/>
      <c r="W199" s="91"/>
      <c r="X199" s="91"/>
      <c r="Y199" s="91"/>
      <c r="Z199" s="91"/>
    </row>
    <row r="200" ht="15.75" customHeight="1">
      <c r="A200" s="91"/>
      <c r="B200" s="99" t="s">
        <v>61</v>
      </c>
      <c r="C200" s="99" t="s">
        <v>1502</v>
      </c>
      <c r="D200" s="99" t="s">
        <v>718</v>
      </c>
      <c r="E200" s="99" t="s">
        <v>993</v>
      </c>
      <c r="F200" s="99">
        <v>0.0</v>
      </c>
      <c r="G200" s="99">
        <v>216.88</v>
      </c>
      <c r="H200" s="99">
        <v>0.0</v>
      </c>
      <c r="I200" s="99">
        <v>1.0</v>
      </c>
      <c r="J200" s="99" t="s">
        <v>965</v>
      </c>
      <c r="K200" s="99" t="s">
        <v>1084</v>
      </c>
      <c r="L200" s="99" t="s">
        <v>967</v>
      </c>
      <c r="M200" s="99" t="s">
        <v>220</v>
      </c>
      <c r="N200" s="99" t="s">
        <v>61</v>
      </c>
      <c r="O200" s="99" t="s">
        <v>975</v>
      </c>
      <c r="P200" s="99" t="s">
        <v>994</v>
      </c>
      <c r="Q200" s="99" t="s">
        <v>61</v>
      </c>
      <c r="R200" s="99" t="s">
        <v>61</v>
      </c>
      <c r="S200" s="99" t="s">
        <v>981</v>
      </c>
      <c r="T200" s="91"/>
      <c r="U200" s="91"/>
      <c r="V200" s="91"/>
      <c r="W200" s="91"/>
      <c r="X200" s="91"/>
      <c r="Y200" s="91"/>
      <c r="Z200" s="91"/>
    </row>
    <row r="201" ht="15.75" customHeight="1">
      <c r="A201" s="91"/>
      <c r="B201" s="99" t="s">
        <v>1503</v>
      </c>
      <c r="C201" s="99" t="s">
        <v>1504</v>
      </c>
      <c r="D201" s="99" t="s">
        <v>850</v>
      </c>
      <c r="E201" s="99" t="s">
        <v>1505</v>
      </c>
      <c r="F201" s="99">
        <v>0.0</v>
      </c>
      <c r="G201" s="99">
        <v>858.23</v>
      </c>
      <c r="H201" s="99">
        <v>0.0</v>
      </c>
      <c r="I201" s="99">
        <v>1.0</v>
      </c>
      <c r="J201" s="99" t="s">
        <v>965</v>
      </c>
      <c r="K201" s="99" t="s">
        <v>1084</v>
      </c>
      <c r="L201" s="99" t="s">
        <v>967</v>
      </c>
      <c r="M201" s="99" t="s">
        <v>220</v>
      </c>
      <c r="N201" s="99" t="s">
        <v>1046</v>
      </c>
      <c r="O201" s="99" t="s">
        <v>1047</v>
      </c>
      <c r="P201" s="99" t="s">
        <v>968</v>
      </c>
      <c r="Q201" s="99" t="s">
        <v>1048</v>
      </c>
      <c r="R201" s="99" t="s">
        <v>1049</v>
      </c>
      <c r="S201" s="99" t="s">
        <v>1208</v>
      </c>
      <c r="T201" s="91"/>
      <c r="U201" s="91"/>
      <c r="V201" s="91"/>
      <c r="W201" s="91"/>
      <c r="X201" s="91"/>
      <c r="Y201" s="91"/>
      <c r="Z201" s="91"/>
    </row>
    <row r="202" ht="15.75" customHeight="1">
      <c r="A202" s="91"/>
      <c r="B202" s="99" t="s">
        <v>1506</v>
      </c>
      <c r="C202" s="99" t="s">
        <v>1507</v>
      </c>
      <c r="D202" s="99" t="s">
        <v>120</v>
      </c>
      <c r="E202" s="99" t="s">
        <v>1022</v>
      </c>
      <c r="F202" s="99">
        <v>0.0</v>
      </c>
      <c r="G202" s="99">
        <v>216.88</v>
      </c>
      <c r="H202" s="99">
        <v>0.0</v>
      </c>
      <c r="I202" s="99">
        <v>1.0</v>
      </c>
      <c r="J202" s="99" t="s">
        <v>965</v>
      </c>
      <c r="K202" s="99" t="s">
        <v>1084</v>
      </c>
      <c r="L202" s="99" t="s">
        <v>967</v>
      </c>
      <c r="M202" s="99" t="s">
        <v>220</v>
      </c>
      <c r="N202" s="99" t="s">
        <v>61</v>
      </c>
      <c r="O202" s="99" t="s">
        <v>61</v>
      </c>
      <c r="P202" s="99" t="s">
        <v>1508</v>
      </c>
      <c r="Q202" s="99" t="s">
        <v>61</v>
      </c>
      <c r="R202" s="99" t="s">
        <v>61</v>
      </c>
      <c r="S202" s="99" t="s">
        <v>981</v>
      </c>
      <c r="T202" s="91"/>
      <c r="U202" s="91"/>
      <c r="V202" s="91"/>
      <c r="W202" s="91"/>
      <c r="X202" s="91"/>
      <c r="Y202" s="91"/>
      <c r="Z202" s="91"/>
    </row>
    <row r="203" ht="15.75" customHeight="1">
      <c r="A203" s="91"/>
      <c r="B203" s="99" t="s">
        <v>1509</v>
      </c>
      <c r="C203" s="99" t="s">
        <v>1510</v>
      </c>
      <c r="D203" s="99" t="s">
        <v>1511</v>
      </c>
      <c r="E203" s="99" t="s">
        <v>973</v>
      </c>
      <c r="F203" s="99">
        <v>0.0</v>
      </c>
      <c r="G203" s="99">
        <v>68.61</v>
      </c>
      <c r="H203" s="99">
        <v>0.0</v>
      </c>
      <c r="I203" s="99">
        <v>1.0</v>
      </c>
      <c r="J203" s="99" t="s">
        <v>965</v>
      </c>
      <c r="K203" s="99" t="s">
        <v>1084</v>
      </c>
      <c r="L203" s="99" t="s">
        <v>967</v>
      </c>
      <c r="M203" s="99" t="s">
        <v>974</v>
      </c>
      <c r="N203" s="99" t="s">
        <v>61</v>
      </c>
      <c r="O203" s="99" t="s">
        <v>975</v>
      </c>
      <c r="P203" s="99" t="s">
        <v>1005</v>
      </c>
      <c r="Q203" s="99" t="s">
        <v>61</v>
      </c>
      <c r="R203" s="99" t="s">
        <v>61</v>
      </c>
      <c r="S203" s="99" t="s">
        <v>981</v>
      </c>
      <c r="T203" s="91"/>
      <c r="U203" s="91"/>
      <c r="V203" s="91"/>
      <c r="W203" s="91"/>
      <c r="X203" s="91"/>
      <c r="Y203" s="91"/>
      <c r="Z203" s="91"/>
    </row>
    <row r="204" ht="15.75" customHeight="1">
      <c r="A204" s="91"/>
      <c r="B204" s="99" t="s">
        <v>1512</v>
      </c>
      <c r="C204" s="99" t="s">
        <v>1513</v>
      </c>
      <c r="D204" s="99" t="s">
        <v>373</v>
      </c>
      <c r="E204" s="99" t="s">
        <v>1514</v>
      </c>
      <c r="F204" s="99">
        <v>0.0</v>
      </c>
      <c r="G204" s="99" t="s">
        <v>967</v>
      </c>
      <c r="H204" s="99">
        <v>0.0</v>
      </c>
      <c r="I204" s="99">
        <v>0.0</v>
      </c>
      <c r="J204" s="99" t="s">
        <v>965</v>
      </c>
      <c r="K204" s="99" t="s">
        <v>1084</v>
      </c>
      <c r="L204" s="99" t="s">
        <v>967</v>
      </c>
      <c r="M204" s="99" t="s">
        <v>485</v>
      </c>
      <c r="N204" s="99" t="s">
        <v>61</v>
      </c>
      <c r="O204" s="99" t="s">
        <v>975</v>
      </c>
      <c r="P204" s="99" t="s">
        <v>976</v>
      </c>
      <c r="Q204" s="99" t="s">
        <v>1435</v>
      </c>
      <c r="R204" s="99" t="s">
        <v>1436</v>
      </c>
      <c r="S204" s="99" t="s">
        <v>1208</v>
      </c>
      <c r="T204" s="91"/>
      <c r="U204" s="91"/>
      <c r="V204" s="91"/>
      <c r="W204" s="91"/>
      <c r="X204" s="91"/>
      <c r="Y204" s="91"/>
      <c r="Z204" s="91"/>
    </row>
    <row r="205" ht="15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5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5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5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5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5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5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5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5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5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5.7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5.7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5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5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5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5.7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5.7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5.7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5.7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5.7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5.7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5.7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5.7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5.7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5.7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5.7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5.7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5.7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5.7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5.7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5.7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5.7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5.7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5.7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5.7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5.7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5.7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5.7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5.7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5.7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5.7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5.7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5.7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5.7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5.7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5.7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5.7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5.7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5.7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5.7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5.7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5.7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5.7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5.7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5.7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5.7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5.7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5.7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5.7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5.7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5.7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5.7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5.7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5.7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5.7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5.7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5.7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5.7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5.7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5.7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5.7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5.7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5.7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5.7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5.7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5.7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5.7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5.7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5.7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5.7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5.7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5.7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5.7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5.7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5.7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5.7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5.7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5.7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5.7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5.7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5.7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5.7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5.7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5.7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5.7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5.7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5.7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5.7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5.7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5.7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5.7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5.7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5.7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5.7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5.7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5.7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5.7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5.7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5.7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5.7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5.7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5.7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5.7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5.7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5.7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5.7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5.7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5.7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5.7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5.7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5.7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5.7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5.7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5.7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5.7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5.7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5.7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5.7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5.7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5.7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5.7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5.7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5.7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5.7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5.7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5.7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5.7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5.7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5.7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5.7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5.7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5.7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5.7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5.7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5.7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5.7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5.7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5.7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5.7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5.7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5.7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5.7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5.7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5.7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5.7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5.7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5.7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5.7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5.7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5.7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5.7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5.7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5.7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5.7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5.7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5.7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5.7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5.7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5.7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5.7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5.7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5.7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5.7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5.7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5.7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5.7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5.7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5.7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5.7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5.7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5.7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5.7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5.7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5.7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5.7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5.7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5.7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5.7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5.7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5.7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5.7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5.7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5.7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5.7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5.7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5.7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5.7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5.7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5.7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5.7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5.7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5.7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5.7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5.7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5.7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5.7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5.7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5.7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5.7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5.7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5.7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5.7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5.7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5.7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5.7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5.7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5.7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5.7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5.7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5.7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5.7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5.7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5.7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5.7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5.7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5.7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5.7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5.7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5.7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5.7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5.7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5.7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5.7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5.7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5.7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5.7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5.7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5.7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5.7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5.7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5.7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5.7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5.7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5.7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5.7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5.7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5.7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5.7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5.7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5.7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5.7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5.7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5.7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5.7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5.7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5.7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5.7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5.7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5.7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5.7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5.7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5.7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5.7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5.7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5.7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5.7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5.7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5.7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5.7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5.7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5.7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5.7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5.7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5.7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5.7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5.7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5.7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5.7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5.7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5.7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5.7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5.7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5.7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5.7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5.7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5.7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5.7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5.7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5.7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5.7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5.7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5.7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5.7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5.7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5.7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5.7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5.7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5.7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5.7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5.7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5.7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5.7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5.7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5.7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5.7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5.7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5.7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5.7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5.7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5.7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5.7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5.7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5.7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5.7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5.7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5.7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5.7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5.7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5.7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5.7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5.7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5.7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5.7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5.7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5.7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5.7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5.7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5.7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5.7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5.7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5.7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5.7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5.7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5.7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5.7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5.7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5.7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5.7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5.7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5.7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5.7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5.7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5.7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5.7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5.7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5.7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5.7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5.7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5.7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5.7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5.7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5.7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5.7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5.7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5.7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5.7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5.7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5.7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5.7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5.7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5.7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5.7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5.7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5.7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5.7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5.7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5.7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5.7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5.7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5.7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5.7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5.7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5.7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5.7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5.7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5.7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5.7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5.7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5.7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5.7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5.7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5.7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5.7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5.7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5.7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5.7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5.7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5.7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5.7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5.7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5.7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5.7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5.7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5.7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5.7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5.7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5.7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5.7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5.7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5.7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5.7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5.7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5.7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5.7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5.7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5.7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5.7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5.7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5.7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5.7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5.7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5.7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5.7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5.7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5.7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5.7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5.7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5.7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5.7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5.7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5.7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5.7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5.7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5.7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5.7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5.7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5.7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5.7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5.7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5.7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5.7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5.7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5.7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5.7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5.7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5.7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5.7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5.7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5.7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5.7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5.7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5.7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5.7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5.7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5.7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5.7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5.7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5.7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5.7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5.7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5.7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5.7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5.7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5.7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5.7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5.7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5.7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5.7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5.7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5.7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5.7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5.7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5.7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5.7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5.7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5.7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5.7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5.7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5.7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5.7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5.7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5.7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5.7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5.7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5.7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5.7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5.7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5.7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5.7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5.7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5.7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5.7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5.7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5.7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5.7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5.7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5.7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5.7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5.7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5.7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5.7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5.7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5.7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5.7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5.7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5.7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5.7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5.7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5.7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5.7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5.7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5.7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5.7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5.7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5.7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5.7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5.7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5.7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5.7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5.7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5.7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5.7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5.7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5.7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5.7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5.7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5.7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5.7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5.7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5.7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5.7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5.7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5.7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5.7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5.7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5.7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5.7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5.7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5.7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5.7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5.7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5.7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5.7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5.7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5.7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5.7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5.7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5.7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5.7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5.7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5.7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5.7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5.7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5.7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5.7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5.7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5.7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5.7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5.7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5.7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5.7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5.7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5.7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5.7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5.7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5.7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5.7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5.7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5.7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5.7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5.7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5.7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5.7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5.7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5.7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5.7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5.7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5.7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5.7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5.7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5.7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5.7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5.7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5.7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5.7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5.7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5.7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5.7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5.7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5.7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5.7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5.7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5.7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5.7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5.7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5.7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5.7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5.7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5.7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5.7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5.7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5.7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5.7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5.7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5.7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5.7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5.7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5.7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5.7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5.7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5.7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5.7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5.7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5.7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5.7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5.7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5.7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5.7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5.7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5.7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5.7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5.7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5.7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5.7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5.7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5.7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5.7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5.7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5.7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5.7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5.7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5.7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5.7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5.7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5.7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5.7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5.7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5.7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5.7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5.7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5.7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5.7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5.7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5.7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5.7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5.7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5.7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5.7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5.7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5.7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5.7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5.7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5.7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5.7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5.7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5.7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5.7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5.7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5.7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5.7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5.7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5.7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5.7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5.7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5.7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5.7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5.7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5.7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5.7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5.7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5.7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5.7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5.7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5.7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5.7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5.7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5.7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5.7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5.7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5.7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5.7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5.7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5.7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5.7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5.7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5.7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5.7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5.7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5.7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5.7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5.7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5.7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5.7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5.7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5.7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5.7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5.7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5.7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5.7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5.7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5.7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5.7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5.7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5.7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5.7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5.7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5.7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5.7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5.7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5.7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5.7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5.7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5.7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5.7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5.7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5.7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5.7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5.7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5.7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5.7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5.7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5.7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5.7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5.7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5.7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5.7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5.7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5.7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5.7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5.7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5.7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5.7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5.7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5.7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5.7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5.7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5.7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5.7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5.7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5.7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5.7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5.7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5.7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5.7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5.7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5.7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5.7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5.7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5.7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5.7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5.7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5.7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5.7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5.7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5.7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5.7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5.7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5.7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5.7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5.7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5.7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5.7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5.7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5.7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5.7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5.7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5.7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5.7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5.7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5.7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5.7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5.7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5.7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5.7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5.7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5.7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5.7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5.7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5.7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5.7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5.7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5.7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5.7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5.7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5.7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5.7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5.7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5.7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5.7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5.7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5.7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5.7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5.7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5.7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5.7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5.7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5.7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5.7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5.7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5.7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5.7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5.7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5.7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5.7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5.7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5.7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printOptions/>
  <pageMargins bottom="0.75" footer="0.0" header="0.0" left="0.25" right="0.25" top="0.75"/>
  <pageSetup scale="21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.5"/>
    <col customWidth="1" min="2" max="2" width="15.9"/>
    <col customWidth="1" min="3" max="4" width="12.6"/>
    <col customWidth="1" min="5" max="5" width="10.0"/>
    <col customWidth="1" min="6" max="7" width="9.7"/>
    <col customWidth="1" min="8" max="8" width="20.4"/>
    <col customWidth="1" min="9" max="9" width="9.7"/>
    <col customWidth="1" min="10" max="16" width="9.5"/>
  </cols>
  <sheetData>
    <row r="1">
      <c r="A1" s="136"/>
      <c r="B1" s="137" t="s">
        <v>1515</v>
      </c>
      <c r="C1" s="138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ht="39.75" customHeight="1">
      <c r="A2" s="136"/>
      <c r="B2" s="139" t="s">
        <v>1516</v>
      </c>
      <c r="C2" s="138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ht="15.75" customHeight="1">
      <c r="A3" s="136"/>
      <c r="B3" s="136"/>
      <c r="C3" s="138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ht="15.75" customHeight="1">
      <c r="A4" s="136"/>
      <c r="B4" s="140" t="s">
        <v>5</v>
      </c>
      <c r="C4" s="140" t="s">
        <v>6</v>
      </c>
      <c r="D4" s="140" t="s">
        <v>72</v>
      </c>
      <c r="E4" s="140" t="s">
        <v>73</v>
      </c>
      <c r="F4" s="140" t="s">
        <v>1517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</row>
    <row r="5" ht="19.5" customHeight="1">
      <c r="A5" s="136"/>
      <c r="B5" s="141"/>
      <c r="C5" s="141"/>
      <c r="D5" s="141"/>
      <c r="E5" s="141"/>
      <c r="F5" s="141"/>
      <c r="G5" s="142"/>
      <c r="H5" s="142"/>
      <c r="I5" s="142"/>
      <c r="J5" s="136"/>
      <c r="K5" s="136"/>
      <c r="L5" s="136"/>
      <c r="M5" s="136"/>
      <c r="N5" s="136"/>
      <c r="O5" s="136"/>
      <c r="P5" s="136"/>
    </row>
    <row r="6" ht="19.5" customHeight="1">
      <c r="A6" s="136"/>
      <c r="B6" s="143" t="s">
        <v>7</v>
      </c>
      <c r="C6" s="144" t="s">
        <v>8</v>
      </c>
      <c r="D6" s="144">
        <v>2000.0</v>
      </c>
      <c r="E6" s="145" t="s">
        <v>77</v>
      </c>
      <c r="F6" s="146"/>
      <c r="G6" s="142"/>
      <c r="H6" s="142"/>
      <c r="I6" s="142"/>
      <c r="J6" s="136"/>
      <c r="K6" s="136"/>
      <c r="L6" s="136"/>
      <c r="M6" s="136"/>
      <c r="N6" s="136"/>
      <c r="O6" s="136"/>
      <c r="P6" s="136"/>
    </row>
    <row r="7" ht="19.5" customHeight="1">
      <c r="A7" s="136"/>
      <c r="B7" s="143" t="s">
        <v>9</v>
      </c>
      <c r="C7" s="144" t="s">
        <v>10</v>
      </c>
      <c r="D7" s="144">
        <v>50.0</v>
      </c>
      <c r="E7" s="145" t="s">
        <v>77</v>
      </c>
      <c r="F7" s="146"/>
      <c r="G7" s="142"/>
      <c r="H7" s="142"/>
      <c r="I7" s="142"/>
      <c r="J7" s="136"/>
      <c r="K7" s="136"/>
      <c r="L7" s="136"/>
      <c r="M7" s="136"/>
      <c r="N7" s="136"/>
      <c r="O7" s="136"/>
      <c r="P7" s="136"/>
    </row>
    <row r="8" ht="19.5" customHeight="1">
      <c r="A8" s="136"/>
      <c r="B8" s="143" t="s">
        <v>11</v>
      </c>
      <c r="C8" s="144" t="s">
        <v>12</v>
      </c>
      <c r="D8" s="144" t="s">
        <v>606</v>
      </c>
      <c r="E8" s="145" t="s">
        <v>77</v>
      </c>
      <c r="F8" s="147"/>
      <c r="G8" s="142"/>
      <c r="H8" s="142"/>
      <c r="I8" s="142"/>
      <c r="J8" s="136"/>
      <c r="K8" s="136"/>
      <c r="L8" s="136"/>
      <c r="M8" s="136"/>
      <c r="N8" s="136"/>
      <c r="O8" s="136"/>
      <c r="P8" s="136"/>
    </row>
    <row r="9" ht="19.5" customHeight="1">
      <c r="A9" s="136"/>
      <c r="B9" s="143" t="s">
        <v>13</v>
      </c>
      <c r="C9" s="144" t="s">
        <v>14</v>
      </c>
      <c r="D9" s="144">
        <v>85.0</v>
      </c>
      <c r="E9" s="145" t="s">
        <v>77</v>
      </c>
      <c r="F9" s="146"/>
      <c r="G9" s="142"/>
      <c r="H9" s="142"/>
      <c r="I9" s="142"/>
      <c r="J9" s="136"/>
      <c r="K9" s="136"/>
      <c r="L9" s="136"/>
      <c r="M9" s="136"/>
      <c r="N9" s="136"/>
      <c r="O9" s="136"/>
      <c r="P9" s="136"/>
    </row>
    <row r="10" ht="19.5" customHeight="1">
      <c r="A10" s="136"/>
      <c r="B10" s="143" t="s">
        <v>15</v>
      </c>
      <c r="C10" s="144" t="s">
        <v>16</v>
      </c>
      <c r="D10" s="144">
        <v>300.0</v>
      </c>
      <c r="E10" s="145" t="s">
        <v>77</v>
      </c>
      <c r="F10" s="148" t="s">
        <v>1518</v>
      </c>
      <c r="G10" s="149" t="s">
        <v>1519</v>
      </c>
      <c r="H10" s="142"/>
      <c r="I10" s="142"/>
      <c r="J10" s="136"/>
      <c r="K10" s="136"/>
      <c r="L10" s="136"/>
      <c r="M10" s="136"/>
      <c r="N10" s="136"/>
      <c r="O10" s="136"/>
      <c r="P10" s="136"/>
    </row>
    <row r="11" ht="19.5" customHeight="1">
      <c r="A11" s="136"/>
      <c r="B11" s="143" t="s">
        <v>17</v>
      </c>
      <c r="C11" s="144" t="s">
        <v>18</v>
      </c>
      <c r="D11" s="144">
        <v>500.0</v>
      </c>
      <c r="E11" s="145" t="s">
        <v>77</v>
      </c>
      <c r="F11" s="146"/>
      <c r="G11" s="149" t="s">
        <v>1520</v>
      </c>
      <c r="H11" s="142"/>
      <c r="I11" s="142"/>
      <c r="J11" s="136"/>
      <c r="K11" s="136"/>
      <c r="L11" s="136"/>
      <c r="M11" s="136"/>
      <c r="N11" s="136"/>
      <c r="O11" s="136"/>
      <c r="P11" s="136"/>
    </row>
    <row r="12" ht="19.5" customHeight="1">
      <c r="A12" s="136"/>
      <c r="B12" s="143" t="s">
        <v>19</v>
      </c>
      <c r="C12" s="144" t="s">
        <v>20</v>
      </c>
      <c r="D12" s="144">
        <v>2000.0</v>
      </c>
      <c r="E12" s="145" t="s">
        <v>77</v>
      </c>
      <c r="F12" s="146"/>
      <c r="G12" s="142"/>
      <c r="H12" s="142"/>
      <c r="I12" s="142"/>
      <c r="J12" s="136"/>
      <c r="K12" s="136"/>
      <c r="L12" s="136"/>
      <c r="M12" s="136"/>
      <c r="N12" s="136"/>
      <c r="O12" s="136"/>
      <c r="P12" s="136"/>
    </row>
    <row r="13" ht="19.5" customHeight="1">
      <c r="A13" s="136"/>
      <c r="B13" s="143" t="s">
        <v>21</v>
      </c>
      <c r="C13" s="144" t="s">
        <v>22</v>
      </c>
      <c r="D13" s="144">
        <v>500.0</v>
      </c>
      <c r="E13" s="145" t="s">
        <v>86</v>
      </c>
      <c r="F13" s="146"/>
      <c r="G13" s="142"/>
      <c r="H13" s="142"/>
      <c r="I13" s="142"/>
      <c r="J13" s="136"/>
      <c r="K13" s="136"/>
      <c r="L13" s="136"/>
      <c r="M13" s="136"/>
      <c r="N13" s="136"/>
      <c r="O13" s="136"/>
      <c r="P13" s="136"/>
    </row>
    <row r="14" ht="19.5" customHeight="1">
      <c r="A14" s="136"/>
      <c r="B14" s="143" t="s">
        <v>23</v>
      </c>
      <c r="C14" s="144" t="s">
        <v>24</v>
      </c>
      <c r="D14" s="144">
        <v>1200.0</v>
      </c>
      <c r="E14" s="145" t="s">
        <v>77</v>
      </c>
      <c r="F14" s="148" t="s">
        <v>1518</v>
      </c>
      <c r="G14" s="149" t="s">
        <v>1519</v>
      </c>
      <c r="H14" s="142"/>
      <c r="I14" s="142"/>
      <c r="J14" s="136"/>
      <c r="K14" s="136"/>
      <c r="L14" s="136"/>
      <c r="M14" s="136"/>
      <c r="N14" s="136"/>
      <c r="O14" s="136"/>
      <c r="P14" s="136"/>
    </row>
    <row r="15" ht="19.5" customHeight="1">
      <c r="A15" s="136"/>
      <c r="B15" s="143" t="s">
        <v>25</v>
      </c>
      <c r="C15" s="144" t="s">
        <v>26</v>
      </c>
      <c r="D15" s="144">
        <v>7.0</v>
      </c>
      <c r="E15" s="145" t="s">
        <v>77</v>
      </c>
      <c r="F15" s="146"/>
      <c r="G15" s="142"/>
      <c r="H15" s="142"/>
      <c r="I15" s="142"/>
      <c r="J15" s="136"/>
      <c r="K15" s="136"/>
      <c r="L15" s="136"/>
      <c r="M15" s="136"/>
      <c r="N15" s="136"/>
      <c r="O15" s="136"/>
      <c r="P15" s="136"/>
    </row>
    <row r="16" ht="19.5" customHeight="1">
      <c r="A16" s="136"/>
      <c r="B16" s="143" t="s">
        <v>27</v>
      </c>
      <c r="C16" s="144" t="s">
        <v>28</v>
      </c>
      <c r="D16" s="144">
        <v>3300.0</v>
      </c>
      <c r="E16" s="145" t="s">
        <v>77</v>
      </c>
      <c r="F16" s="146"/>
      <c r="G16" s="142"/>
      <c r="H16" s="142"/>
      <c r="I16" s="142"/>
      <c r="J16" s="136"/>
      <c r="K16" s="136"/>
      <c r="L16" s="136"/>
      <c r="M16" s="136"/>
      <c r="N16" s="136"/>
      <c r="O16" s="136"/>
      <c r="P16" s="136"/>
    </row>
    <row r="17" ht="19.5" customHeight="1">
      <c r="A17" s="136"/>
      <c r="B17" s="143" t="s">
        <v>29</v>
      </c>
      <c r="C17" s="144" t="s">
        <v>30</v>
      </c>
      <c r="D17" s="144">
        <v>500.0</v>
      </c>
      <c r="E17" s="145" t="s">
        <v>77</v>
      </c>
      <c r="F17" s="150"/>
      <c r="G17" s="136"/>
      <c r="H17" s="136"/>
      <c r="I17" s="136"/>
      <c r="J17" s="136"/>
      <c r="K17" s="136"/>
      <c r="L17" s="136"/>
      <c r="M17" s="136"/>
      <c r="N17" s="136"/>
      <c r="O17" s="136"/>
      <c r="P17" s="136"/>
    </row>
    <row r="18" ht="19.5" customHeight="1">
      <c r="A18" s="136"/>
      <c r="B18" s="143" t="s">
        <v>31</v>
      </c>
      <c r="C18" s="144" t="s">
        <v>32</v>
      </c>
      <c r="D18" s="144">
        <v>800.0</v>
      </c>
      <c r="E18" s="145" t="s">
        <v>77</v>
      </c>
      <c r="F18" s="146"/>
      <c r="G18" s="142"/>
      <c r="H18" s="142"/>
      <c r="I18" s="142"/>
      <c r="J18" s="136"/>
      <c r="K18" s="136"/>
      <c r="L18" s="136"/>
      <c r="M18" s="136"/>
      <c r="N18" s="136"/>
      <c r="O18" s="136"/>
      <c r="P18" s="136"/>
    </row>
    <row r="19" ht="19.5" customHeight="1">
      <c r="A19" s="136"/>
      <c r="B19" s="143" t="s">
        <v>33</v>
      </c>
      <c r="C19" s="144" t="s">
        <v>34</v>
      </c>
      <c r="D19" s="144">
        <v>20.0</v>
      </c>
      <c r="E19" s="145" t="s">
        <v>77</v>
      </c>
      <c r="F19" s="148" t="s">
        <v>1518</v>
      </c>
      <c r="G19" s="142"/>
      <c r="H19" s="142"/>
      <c r="I19" s="142"/>
      <c r="J19" s="136"/>
      <c r="K19" s="136"/>
      <c r="L19" s="136"/>
      <c r="M19" s="136"/>
      <c r="N19" s="136"/>
      <c r="O19" s="136"/>
      <c r="P19" s="136"/>
    </row>
    <row r="20" ht="19.5" customHeight="1">
      <c r="A20" s="136"/>
      <c r="B20" s="143" t="s">
        <v>35</v>
      </c>
      <c r="C20" s="144" t="s">
        <v>36</v>
      </c>
      <c r="D20" s="144">
        <v>30.0</v>
      </c>
      <c r="E20" s="145" t="s">
        <v>77</v>
      </c>
      <c r="F20" s="146"/>
      <c r="G20" s="142"/>
      <c r="H20" s="142"/>
      <c r="I20" s="142"/>
      <c r="J20" s="136"/>
      <c r="K20" s="136"/>
      <c r="L20" s="136"/>
      <c r="M20" s="136"/>
      <c r="N20" s="136"/>
      <c r="O20" s="136"/>
      <c r="P20" s="136"/>
    </row>
    <row r="21" ht="19.5" customHeight="1">
      <c r="A21" s="136"/>
      <c r="B21" s="143" t="s">
        <v>37</v>
      </c>
      <c r="C21" s="144" t="s">
        <v>38</v>
      </c>
      <c r="D21" s="144" t="s">
        <v>606</v>
      </c>
      <c r="E21" s="144" t="s">
        <v>606</v>
      </c>
      <c r="F21" s="148" t="s">
        <v>1518</v>
      </c>
      <c r="G21" s="142"/>
      <c r="H21" s="142"/>
      <c r="I21" s="142"/>
      <c r="J21" s="136"/>
      <c r="K21" s="136"/>
      <c r="L21" s="136"/>
      <c r="M21" s="136"/>
      <c r="N21" s="136"/>
      <c r="O21" s="136"/>
      <c r="P21" s="136"/>
    </row>
    <row r="22" ht="19.5" customHeight="1">
      <c r="A22" s="136"/>
      <c r="B22" s="143" t="s">
        <v>1521</v>
      </c>
      <c r="C22" s="144" t="s">
        <v>40</v>
      </c>
      <c r="D22" s="144">
        <v>50.0</v>
      </c>
      <c r="E22" s="145" t="s">
        <v>77</v>
      </c>
      <c r="F22" s="146"/>
      <c r="G22" s="142"/>
      <c r="H22" s="142"/>
      <c r="I22" s="142"/>
      <c r="J22" s="136"/>
      <c r="K22" s="136"/>
      <c r="L22" s="136"/>
      <c r="M22" s="136"/>
      <c r="N22" s="136"/>
      <c r="O22" s="136"/>
      <c r="P22" s="136"/>
    </row>
    <row r="23" ht="19.5" customHeight="1">
      <c r="A23" s="136"/>
      <c r="B23" s="143" t="s">
        <v>41</v>
      </c>
      <c r="C23" s="144" t="s">
        <v>42</v>
      </c>
      <c r="D23" s="144">
        <v>50.0</v>
      </c>
      <c r="E23" s="145" t="s">
        <v>77</v>
      </c>
      <c r="F23" s="148" t="s">
        <v>1518</v>
      </c>
      <c r="G23" s="142"/>
      <c r="H23" s="142"/>
      <c r="I23" s="142"/>
      <c r="J23" s="136"/>
      <c r="K23" s="136"/>
      <c r="L23" s="136"/>
      <c r="M23" s="136"/>
      <c r="N23" s="136"/>
      <c r="O23" s="136"/>
      <c r="P23" s="136"/>
    </row>
    <row r="24" ht="19.5" customHeight="1">
      <c r="A24" s="136"/>
      <c r="B24" s="143" t="s">
        <v>43</v>
      </c>
      <c r="C24" s="144" t="s">
        <v>44</v>
      </c>
      <c r="D24" s="144" t="s">
        <v>606</v>
      </c>
      <c r="E24" s="145" t="s">
        <v>77</v>
      </c>
      <c r="F24" s="146"/>
      <c r="G24" s="142"/>
      <c r="H24" s="142"/>
      <c r="I24" s="142"/>
      <c r="J24" s="136"/>
      <c r="K24" s="136"/>
      <c r="L24" s="136"/>
      <c r="M24" s="136"/>
      <c r="N24" s="136"/>
      <c r="O24" s="136"/>
      <c r="P24" s="136"/>
    </row>
    <row r="25" ht="19.5" customHeight="1">
      <c r="A25" s="136"/>
      <c r="B25" s="143" t="s">
        <v>45</v>
      </c>
      <c r="C25" s="144" t="s">
        <v>46</v>
      </c>
      <c r="D25" s="144">
        <v>6000.0</v>
      </c>
      <c r="E25" s="145" t="s">
        <v>77</v>
      </c>
      <c r="F25" s="146"/>
      <c r="G25" s="142"/>
      <c r="H25" s="142"/>
      <c r="I25" s="142"/>
      <c r="J25" s="136"/>
      <c r="K25" s="136"/>
      <c r="L25" s="136"/>
      <c r="M25" s="136"/>
      <c r="N25" s="136"/>
      <c r="O25" s="136"/>
      <c r="P25" s="136"/>
    </row>
    <row r="26" ht="19.5" customHeight="1">
      <c r="A26" s="136"/>
      <c r="B26" s="143" t="s">
        <v>47</v>
      </c>
      <c r="C26" s="144" t="s">
        <v>48</v>
      </c>
      <c r="D26" s="144">
        <v>150.0</v>
      </c>
      <c r="E26" s="145" t="s">
        <v>86</v>
      </c>
      <c r="F26" s="146"/>
      <c r="G26" s="142"/>
      <c r="H26" s="142"/>
      <c r="I26" s="142"/>
      <c r="J26" s="136"/>
      <c r="K26" s="136"/>
      <c r="L26" s="136"/>
      <c r="M26" s="136"/>
      <c r="N26" s="136"/>
      <c r="O26" s="136"/>
      <c r="P26" s="136"/>
    </row>
    <row r="27" ht="19.5" customHeight="1">
      <c r="A27" s="136"/>
      <c r="B27" s="143" t="s">
        <v>49</v>
      </c>
      <c r="C27" s="144" t="s">
        <v>50</v>
      </c>
      <c r="D27" s="144">
        <v>900.0</v>
      </c>
      <c r="E27" s="145" t="s">
        <v>77</v>
      </c>
      <c r="F27" s="146"/>
      <c r="G27" s="142"/>
      <c r="H27" s="142"/>
      <c r="I27" s="142"/>
      <c r="J27" s="136"/>
      <c r="K27" s="136"/>
      <c r="L27" s="136"/>
      <c r="M27" s="136"/>
      <c r="N27" s="136"/>
      <c r="O27" s="136"/>
      <c r="P27" s="136"/>
    </row>
    <row r="28" ht="19.5" customHeight="1">
      <c r="A28" s="136"/>
      <c r="B28" s="143" t="s">
        <v>51</v>
      </c>
      <c r="C28" s="144" t="s">
        <v>52</v>
      </c>
      <c r="D28" s="144">
        <v>700.0</v>
      </c>
      <c r="E28" s="145" t="s">
        <v>77</v>
      </c>
      <c r="F28" s="146"/>
      <c r="G28" s="142"/>
      <c r="H28" s="142"/>
      <c r="I28" s="142"/>
      <c r="J28" s="136"/>
      <c r="K28" s="136"/>
      <c r="L28" s="136"/>
      <c r="M28" s="136"/>
      <c r="N28" s="136"/>
      <c r="O28" s="136"/>
      <c r="P28" s="136"/>
    </row>
    <row r="29" ht="19.5" customHeight="1">
      <c r="A29" s="136"/>
      <c r="B29" s="143" t="s">
        <v>53</v>
      </c>
      <c r="C29" s="144" t="s">
        <v>54</v>
      </c>
      <c r="D29" s="144">
        <v>100.0</v>
      </c>
      <c r="E29" s="145" t="s">
        <v>77</v>
      </c>
      <c r="F29" s="148" t="s">
        <v>1518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6"/>
    </row>
    <row r="30" ht="19.5" customHeight="1">
      <c r="A30" s="136"/>
      <c r="B30" s="143" t="s">
        <v>55</v>
      </c>
      <c r="C30" s="144" t="s">
        <v>56</v>
      </c>
      <c r="D30" s="144">
        <v>500.0</v>
      </c>
      <c r="E30" s="145" t="s">
        <v>77</v>
      </c>
      <c r="F30" s="150"/>
      <c r="G30" s="136"/>
      <c r="H30" s="136"/>
      <c r="I30" s="136"/>
      <c r="J30" s="136"/>
      <c r="K30" s="136"/>
      <c r="L30" s="136"/>
      <c r="M30" s="136"/>
      <c r="N30" s="136"/>
      <c r="O30" s="136"/>
      <c r="P30" s="136"/>
    </row>
    <row r="31" ht="15.75" customHeight="1">
      <c r="A31" s="136"/>
      <c r="B31" s="143" t="s">
        <v>57</v>
      </c>
      <c r="C31" s="144" t="s">
        <v>58</v>
      </c>
      <c r="D31" s="144" t="s">
        <v>606</v>
      </c>
      <c r="E31" s="145" t="s">
        <v>77</v>
      </c>
      <c r="F31" s="150"/>
      <c r="G31" s="136"/>
      <c r="H31" s="136"/>
      <c r="I31" s="136"/>
      <c r="J31" s="136"/>
      <c r="K31" s="136"/>
      <c r="L31" s="136"/>
      <c r="M31" s="136"/>
      <c r="N31" s="136"/>
      <c r="O31" s="136"/>
      <c r="P31" s="136"/>
    </row>
    <row r="32" ht="15.75" customHeight="1">
      <c r="A32" s="136"/>
      <c r="B32" s="136"/>
      <c r="C32" s="136"/>
      <c r="D32" s="151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</row>
    <row r="33" ht="15.7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</row>
    <row r="34" ht="15.7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</row>
    <row r="35" ht="15.7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</row>
    <row r="36" ht="15.7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</row>
    <row r="37" ht="15.75" customHeight="1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ht="15.75" customHeight="1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</row>
    <row r="39" ht="15.75" customHeight="1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</row>
    <row r="40" ht="15.75" customHeight="1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</row>
    <row r="41" ht="15.75" customHeight="1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</row>
    <row r="42" ht="15.7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</row>
    <row r="43" ht="15.75" customHeight="1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</row>
    <row r="44" ht="15.75" customHeight="1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</row>
    <row r="45" ht="15.75" customHeight="1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</row>
    <row r="46" ht="15.7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</row>
    <row r="47" ht="15.75" customHeight="1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</row>
    <row r="48" ht="15.75" customHeight="1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</row>
    <row r="49" ht="15.75" customHeigh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</row>
    <row r="50" ht="15.75" customHeight="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</row>
    <row r="51" ht="15.7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</row>
    <row r="52" ht="15.7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</row>
    <row r="53" ht="15.75" customHeight="1">
      <c r="A53" s="136"/>
      <c r="B53" s="136"/>
      <c r="C53" s="152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</row>
    <row r="54" ht="15.7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</row>
    <row r="55" ht="15.7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</row>
    <row r="56" ht="15.7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</row>
    <row r="57" ht="15.7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</row>
    <row r="58" ht="15.7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</row>
    <row r="59" ht="15.7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</row>
    <row r="60" ht="15.7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</row>
    <row r="61" ht="15.7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</row>
    <row r="62" ht="15.7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</row>
    <row r="63" ht="15.7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</row>
    <row r="64" ht="15.7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</row>
    <row r="65" ht="15.7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</row>
    <row r="66" ht="15.7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</row>
    <row r="67" ht="15.7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</row>
    <row r="68" ht="15.7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</row>
    <row r="69" ht="15.7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</row>
    <row r="70" ht="15.7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</row>
    <row r="71" ht="15.75" customHeight="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</row>
    <row r="72" ht="15.75" customHeight="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</row>
    <row r="73" ht="15.7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</row>
    <row r="74" ht="15.7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</row>
    <row r="75" ht="15.7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</row>
    <row r="76" ht="15.7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</row>
    <row r="77" ht="15.7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</row>
    <row r="78" ht="15.7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</row>
    <row r="79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</row>
    <row r="80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</row>
    <row r="81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</row>
    <row r="82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</row>
    <row r="83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</row>
    <row r="84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</row>
    <row r="85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</row>
    <row r="8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</row>
    <row r="87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</row>
    <row r="88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</row>
    <row r="89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</row>
    <row r="90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</row>
    <row r="91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</row>
    <row r="92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</row>
    <row r="93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</row>
    <row r="94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</row>
    <row r="95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</row>
    <row r="9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</row>
    <row r="97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</row>
    <row r="98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</row>
    <row r="99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</row>
    <row r="100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</row>
    <row r="101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</row>
    <row r="102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</row>
    <row r="103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</row>
    <row r="104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</row>
    <row r="105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</row>
    <row r="10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</row>
    <row r="107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</row>
    <row r="108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</row>
    <row r="109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</row>
    <row r="110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</row>
    <row r="111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</row>
    <row r="112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</row>
    <row r="113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</row>
    <row r="114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</row>
    <row r="115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</row>
    <row r="11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</row>
    <row r="117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</row>
    <row r="118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</row>
    <row r="119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</row>
    <row r="120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</row>
    <row r="121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</row>
    <row r="122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</row>
    <row r="123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</row>
    <row r="124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</row>
    <row r="125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</row>
    <row r="1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</row>
    <row r="127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</row>
    <row r="128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</row>
    <row r="129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</row>
    <row r="130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</row>
    <row r="131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</row>
    <row r="132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</row>
    <row r="133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</row>
    <row r="134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</row>
    <row r="135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</row>
    <row r="13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</row>
    <row r="137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</row>
    <row r="138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</row>
    <row r="139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</row>
    <row r="140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</row>
    <row r="141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</row>
    <row r="142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</row>
    <row r="143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</row>
    <row r="144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</row>
    <row r="145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</row>
    <row r="14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</row>
    <row r="147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</row>
    <row r="148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</row>
    <row r="149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</row>
    <row r="150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</row>
    <row r="151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</row>
    <row r="152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</row>
    <row r="153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</row>
    <row r="154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</row>
    <row r="155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</row>
    <row r="15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</row>
    <row r="157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</row>
    <row r="158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</row>
    <row r="159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</row>
    <row r="160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</row>
    <row r="161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</row>
    <row r="162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</row>
    <row r="163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</row>
    <row r="164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</row>
    <row r="165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</row>
    <row r="16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</row>
    <row r="167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</row>
    <row r="168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</row>
    <row r="169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</row>
    <row r="170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</row>
    <row r="171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</row>
    <row r="172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</row>
    <row r="173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</row>
    <row r="174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</row>
    <row r="175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</row>
    <row r="17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</row>
    <row r="177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</row>
    <row r="178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</row>
    <row r="179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</row>
    <row r="180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</row>
    <row r="181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</row>
    <row r="182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</row>
    <row r="183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</row>
    <row r="184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</row>
    <row r="185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</row>
    <row r="18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</row>
    <row r="187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</row>
    <row r="188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</row>
    <row r="189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</row>
    <row r="190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</row>
    <row r="191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</row>
    <row r="192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</row>
    <row r="193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</row>
    <row r="194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</row>
    <row r="195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</row>
    <row r="19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</row>
    <row r="197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</row>
    <row r="198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</row>
    <row r="199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</row>
    <row r="200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</row>
    <row r="201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</row>
    <row r="202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</row>
    <row r="203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</row>
    <row r="204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</row>
    <row r="205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</row>
    <row r="20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</row>
    <row r="207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</row>
    <row r="208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</row>
    <row r="209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</row>
    <row r="210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</row>
    <row r="211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</row>
    <row r="212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</row>
    <row r="213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</row>
    <row r="214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</row>
    <row r="215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</row>
    <row r="21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</row>
    <row r="217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</row>
    <row r="218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</row>
    <row r="219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</row>
    <row r="220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</row>
    <row r="221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</row>
    <row r="222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</row>
    <row r="223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</row>
    <row r="224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</row>
    <row r="225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</row>
    <row r="2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</row>
    <row r="227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</row>
    <row r="228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</row>
    <row r="229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</row>
    <row r="230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</row>
    <row r="231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</row>
    <row r="232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</row>
    <row r="233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</row>
    <row r="234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</row>
    <row r="235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</row>
    <row r="23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</row>
    <row r="237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</row>
    <row r="238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</row>
    <row r="239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</row>
    <row r="240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</row>
    <row r="241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</row>
    <row r="242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</row>
    <row r="243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</row>
    <row r="244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</row>
    <row r="245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</row>
    <row r="24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</row>
    <row r="247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</row>
    <row r="248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</row>
    <row r="249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</row>
    <row r="250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</row>
    <row r="251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</row>
    <row r="252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</row>
    <row r="253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</row>
    <row r="254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</row>
    <row r="255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</row>
    <row r="25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</row>
    <row r="257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</row>
    <row r="258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</row>
    <row r="259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</row>
    <row r="260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</row>
    <row r="261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</row>
    <row r="262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</row>
    <row r="263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</row>
    <row r="264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</row>
    <row r="265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</row>
    <row r="26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</row>
    <row r="267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</row>
    <row r="268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</row>
    <row r="269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</row>
    <row r="270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</row>
    <row r="271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</row>
    <row r="272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</row>
    <row r="273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</row>
    <row r="274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</row>
    <row r="275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</row>
    <row r="276" ht="15.7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</row>
    <row r="277" ht="15.7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</row>
    <row r="278" ht="15.7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</row>
    <row r="279" ht="15.75" customHeight="1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</row>
    <row r="280" ht="15.75" customHeight="1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</row>
    <row r="281" ht="15.75" customHeight="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</row>
    <row r="282" ht="15.75" customHeight="1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</row>
    <row r="283" ht="15.75" customHeight="1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</row>
    <row r="284" ht="15.75" customHeight="1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</row>
    <row r="285" ht="15.75" customHeight="1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</row>
    <row r="286" ht="15.75" customHeight="1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</row>
    <row r="287" ht="15.75" customHeight="1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</row>
    <row r="288" ht="15.75" customHeight="1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</row>
    <row r="289" ht="15.75" customHeight="1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</row>
    <row r="290" ht="15.75" customHeight="1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</row>
    <row r="291" ht="15.75" customHeight="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</row>
    <row r="292" ht="15.75" customHeight="1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</row>
    <row r="293" ht="15.75" customHeight="1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</row>
    <row r="294" ht="15.7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</row>
    <row r="295" ht="15.75" customHeight="1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</row>
    <row r="296" ht="15.75" customHeight="1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</row>
    <row r="297" ht="15.75" customHeight="1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</row>
    <row r="298" ht="15.75" customHeight="1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</row>
    <row r="299" ht="15.75" customHeight="1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</row>
    <row r="300" ht="15.75" customHeight="1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</row>
    <row r="301" ht="15.75" customHeight="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</row>
    <row r="302" ht="15.75" customHeight="1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</row>
    <row r="303" ht="15.75" customHeight="1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</row>
    <row r="304" ht="15.75" customHeight="1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</row>
    <row r="305" ht="15.75" customHeight="1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</row>
    <row r="306" ht="15.75" customHeight="1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</row>
    <row r="307" ht="15.75" customHeight="1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</row>
    <row r="308" ht="15.75" customHeight="1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</row>
    <row r="309" ht="15.75" customHeight="1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</row>
    <row r="310" ht="15.75" customHeight="1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</row>
    <row r="311" ht="15.75" customHeight="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</row>
    <row r="312" ht="15.75" customHeight="1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</row>
    <row r="313" ht="15.75" customHeigh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</row>
    <row r="314" ht="15.75" customHeight="1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</row>
    <row r="315" ht="15.75" customHeight="1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</row>
    <row r="316" ht="15.75" customHeight="1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</row>
    <row r="317" ht="15.75" customHeight="1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</row>
    <row r="318" ht="15.75" customHeight="1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</row>
    <row r="319" ht="15.75" customHeight="1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</row>
    <row r="320" ht="15.75" customHeight="1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</row>
    <row r="321" ht="15.75" customHeight="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</row>
    <row r="322" ht="15.75" customHeight="1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</row>
    <row r="323" ht="15.75" customHeight="1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</row>
    <row r="324" ht="15.75" customHeight="1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</row>
    <row r="325" ht="15.75" customHeight="1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</row>
    <row r="326" ht="15.75" customHeight="1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</row>
    <row r="327" ht="15.75" customHeight="1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</row>
    <row r="328" ht="15.75" customHeight="1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</row>
    <row r="329" ht="15.75" customHeight="1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</row>
    <row r="330" ht="15.75" customHeight="1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</row>
    <row r="331" ht="15.75" customHeight="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</row>
    <row r="332" ht="15.75" customHeight="1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</row>
    <row r="333" ht="15.75" customHeight="1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</row>
    <row r="334" ht="15.75" customHeight="1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</row>
    <row r="335" ht="15.75" customHeight="1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</row>
    <row r="336" ht="15.75" customHeight="1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</row>
    <row r="337" ht="15.75" customHeight="1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</row>
    <row r="338" ht="15.75" customHeight="1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</row>
    <row r="339" ht="15.75" customHeight="1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</row>
    <row r="340" ht="15.75" customHeight="1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</row>
    <row r="341" ht="15.75" customHeight="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</row>
    <row r="342" ht="15.75" customHeight="1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</row>
    <row r="343" ht="15.75" customHeight="1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</row>
    <row r="344" ht="15.75" customHeight="1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</row>
    <row r="345" ht="15.75" customHeight="1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</row>
    <row r="346" ht="15.75" customHeight="1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</row>
    <row r="347" ht="15.75" customHeight="1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</row>
    <row r="348" ht="15.75" customHeight="1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</row>
    <row r="349" ht="15.75" customHeight="1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</row>
    <row r="350" ht="15.75" customHeight="1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</row>
    <row r="351" ht="15.75" customHeight="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</row>
    <row r="352" ht="15.75" customHeight="1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</row>
    <row r="353" ht="15.75" customHeight="1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</row>
    <row r="354" ht="15.75" customHeight="1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</row>
    <row r="355" ht="15.75" customHeight="1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</row>
    <row r="356" ht="15.75" customHeight="1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</row>
    <row r="357" ht="15.75" customHeight="1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</row>
    <row r="358" ht="15.75" customHeight="1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</row>
    <row r="359" ht="15.75" customHeight="1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</row>
    <row r="360" ht="15.75" customHeight="1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</row>
    <row r="361" ht="15.75" customHeight="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</row>
    <row r="362" ht="15.75" customHeight="1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</row>
    <row r="363" ht="15.75" customHeight="1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</row>
    <row r="364" ht="15.75" customHeight="1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</row>
    <row r="365" ht="15.75" customHeight="1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</row>
    <row r="366" ht="15.75" customHeight="1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</row>
    <row r="367" ht="15.75" customHeight="1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</row>
    <row r="368" ht="15.75" customHeight="1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</row>
    <row r="369" ht="15.75" customHeight="1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</row>
    <row r="370" ht="15.75" customHeight="1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</row>
    <row r="371" ht="15.75" customHeight="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</row>
    <row r="372" ht="15.75" customHeight="1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</row>
    <row r="373" ht="15.75" customHeight="1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</row>
    <row r="374" ht="15.75" customHeight="1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</row>
    <row r="375" ht="15.75" customHeight="1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</row>
    <row r="376" ht="15.75" customHeight="1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</row>
    <row r="377" ht="15.75" customHeight="1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</row>
    <row r="378" ht="15.75" customHeight="1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</row>
    <row r="379" ht="15.75" customHeight="1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</row>
    <row r="380" ht="15.75" customHeight="1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</row>
    <row r="381" ht="15.75" customHeight="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</row>
    <row r="382" ht="15.75" customHeight="1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</row>
    <row r="383" ht="15.75" customHeight="1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</row>
    <row r="384" ht="15.75" customHeight="1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</row>
    <row r="385" ht="15.75" customHeight="1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</row>
    <row r="386" ht="15.75" customHeight="1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</row>
    <row r="387" ht="15.75" customHeight="1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</row>
    <row r="388" ht="15.75" customHeight="1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</row>
    <row r="389" ht="15.75" customHeight="1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</row>
    <row r="390" ht="15.75" customHeight="1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</row>
    <row r="391" ht="15.75" customHeight="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</row>
    <row r="392" ht="15.75" customHeight="1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</row>
    <row r="393" ht="15.75" customHeight="1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</row>
    <row r="394" ht="15.75" customHeight="1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</row>
    <row r="395" ht="15.75" customHeight="1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</row>
    <row r="396" ht="15.75" customHeight="1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</row>
    <row r="397" ht="15.75" customHeight="1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</row>
    <row r="398" ht="15.75" customHeight="1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</row>
    <row r="399" ht="15.75" customHeight="1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</row>
    <row r="400" ht="15.75" customHeight="1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</row>
    <row r="401" ht="15.75" customHeight="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</row>
    <row r="402" ht="15.75" customHeight="1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</row>
    <row r="403" ht="15.75" customHeight="1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</row>
    <row r="404" ht="15.75" customHeight="1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</row>
    <row r="405" ht="15.75" customHeight="1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</row>
    <row r="406" ht="15.75" customHeight="1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</row>
    <row r="407" ht="15.75" customHeight="1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</row>
    <row r="408" ht="15.75" customHeight="1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</row>
    <row r="409" ht="15.75" customHeight="1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</row>
    <row r="410" ht="15.75" customHeight="1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</row>
    <row r="411" ht="15.75" customHeight="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</row>
    <row r="412" ht="15.75" customHeight="1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</row>
    <row r="413" ht="15.75" customHeight="1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</row>
    <row r="414" ht="15.75" customHeight="1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</row>
    <row r="415" ht="15.75" customHeight="1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</row>
    <row r="416" ht="15.75" customHeight="1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</row>
    <row r="417" ht="15.75" customHeight="1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</row>
    <row r="418" ht="15.75" customHeight="1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</row>
    <row r="419" ht="15.75" customHeight="1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</row>
    <row r="420" ht="15.75" customHeight="1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</row>
    <row r="421" ht="15.75" customHeight="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</row>
    <row r="422" ht="15.75" customHeight="1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</row>
    <row r="423" ht="15.75" customHeight="1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</row>
    <row r="424" ht="15.75" customHeight="1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</row>
    <row r="425" ht="15.75" customHeight="1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</row>
    <row r="426" ht="15.75" customHeight="1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</row>
    <row r="427" ht="15.75" customHeight="1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</row>
    <row r="428" ht="15.75" customHeight="1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</row>
    <row r="429" ht="15.75" customHeight="1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</row>
    <row r="430" ht="15.75" customHeight="1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</row>
    <row r="431" ht="15.75" customHeight="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</row>
    <row r="432" ht="15.75" customHeight="1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</row>
    <row r="433" ht="15.75" customHeight="1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</row>
    <row r="434" ht="15.75" customHeight="1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</row>
    <row r="435" ht="15.75" customHeight="1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</row>
    <row r="436" ht="15.75" customHeight="1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</row>
    <row r="437" ht="15.75" customHeight="1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</row>
    <row r="438" ht="15.75" customHeight="1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</row>
    <row r="439" ht="15.75" customHeight="1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</row>
    <row r="440" ht="15.75" customHeight="1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</row>
    <row r="441" ht="15.75" customHeight="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</row>
    <row r="442" ht="15.75" customHeight="1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</row>
    <row r="443" ht="15.75" customHeight="1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</row>
    <row r="444" ht="15.75" customHeight="1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</row>
    <row r="445" ht="15.75" customHeight="1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</row>
    <row r="446" ht="15.75" customHeight="1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</row>
    <row r="447" ht="15.75" customHeight="1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</row>
    <row r="448" ht="15.75" customHeight="1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</row>
    <row r="449" ht="15.75" customHeight="1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</row>
    <row r="450" ht="15.75" customHeight="1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</row>
    <row r="451" ht="15.75" customHeight="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</row>
    <row r="452" ht="15.75" customHeight="1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</row>
    <row r="453" ht="15.75" customHeight="1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</row>
    <row r="454" ht="15.75" customHeight="1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</row>
    <row r="455" ht="15.75" customHeight="1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</row>
    <row r="456" ht="15.75" customHeight="1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</row>
    <row r="457" ht="15.75" customHeight="1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</row>
    <row r="458" ht="15.75" customHeight="1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</row>
    <row r="459" ht="15.75" customHeight="1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</row>
    <row r="460" ht="15.75" customHeight="1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</row>
    <row r="461" ht="15.75" customHeight="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</row>
    <row r="462" ht="15.75" customHeight="1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</row>
    <row r="463" ht="15.75" customHeight="1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</row>
    <row r="464" ht="15.75" customHeight="1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</row>
    <row r="465" ht="15.75" customHeight="1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</row>
    <row r="466" ht="15.7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</row>
    <row r="467" ht="15.7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</row>
    <row r="468" ht="15.7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</row>
    <row r="469" ht="15.7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</row>
    <row r="470" ht="15.7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</row>
    <row r="471" ht="15.7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</row>
    <row r="472" ht="15.7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</row>
    <row r="473" ht="15.7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</row>
    <row r="474" ht="15.7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</row>
    <row r="475" ht="15.7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</row>
    <row r="476" ht="15.7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</row>
    <row r="477" ht="15.7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</row>
    <row r="478" ht="15.7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</row>
    <row r="479" ht="15.7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</row>
    <row r="480" ht="15.7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</row>
    <row r="481" ht="15.7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</row>
    <row r="482" ht="15.7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</row>
    <row r="483" ht="15.7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</row>
    <row r="484" ht="15.7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</row>
    <row r="485" ht="15.7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</row>
    <row r="486" ht="15.7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</row>
    <row r="487" ht="15.7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</row>
    <row r="488" ht="15.7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</row>
    <row r="489" ht="15.7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</row>
    <row r="490" ht="15.7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</row>
    <row r="491" ht="15.7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</row>
    <row r="492" ht="15.7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</row>
    <row r="493" ht="15.7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</row>
    <row r="494" ht="15.7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</row>
    <row r="495" ht="15.7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</row>
    <row r="496" ht="15.7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</row>
    <row r="497" ht="15.7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</row>
    <row r="498" ht="15.7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</row>
    <row r="499" ht="15.7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</row>
    <row r="500" ht="15.7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</row>
    <row r="501" ht="15.7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</row>
    <row r="502" ht="15.7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</row>
    <row r="503" ht="15.7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</row>
    <row r="504" ht="15.7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</row>
    <row r="505" ht="15.7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</row>
    <row r="506" ht="15.7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</row>
    <row r="507" ht="15.7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</row>
    <row r="508" ht="15.7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</row>
    <row r="509" ht="15.7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</row>
    <row r="510" ht="15.7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</row>
    <row r="511" ht="15.7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</row>
    <row r="512" ht="15.7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</row>
    <row r="513" ht="15.7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</row>
    <row r="514" ht="15.7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</row>
    <row r="515" ht="15.7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</row>
    <row r="516" ht="15.7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</row>
    <row r="517" ht="15.7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</row>
    <row r="518" ht="15.7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</row>
    <row r="519" ht="15.7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</row>
    <row r="520" ht="15.7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</row>
    <row r="521" ht="15.7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</row>
    <row r="522" ht="15.7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</row>
    <row r="523" ht="15.7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</row>
    <row r="524" ht="15.7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</row>
    <row r="525" ht="15.7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</row>
    <row r="526" ht="15.7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</row>
    <row r="527" ht="15.7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</row>
    <row r="528" ht="15.7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</row>
    <row r="529" ht="15.7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</row>
    <row r="530" ht="15.7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</row>
    <row r="531" ht="15.7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</row>
    <row r="532" ht="15.7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</row>
    <row r="533" ht="15.7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</row>
    <row r="534" ht="15.7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</row>
    <row r="535" ht="15.7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</row>
    <row r="536" ht="15.7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</row>
    <row r="537" ht="15.7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</row>
    <row r="538" ht="15.7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</row>
    <row r="539" ht="15.7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</row>
    <row r="540" ht="15.7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</row>
    <row r="541" ht="15.7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</row>
    <row r="542" ht="15.7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</row>
    <row r="543" ht="15.7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</row>
    <row r="544" ht="15.7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</row>
    <row r="545" ht="15.7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</row>
    <row r="546" ht="15.7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</row>
    <row r="547" ht="15.7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</row>
    <row r="548" ht="15.7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</row>
    <row r="549" ht="15.7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</row>
    <row r="550" ht="15.7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</row>
    <row r="551" ht="15.7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</row>
    <row r="552" ht="15.7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</row>
    <row r="553" ht="15.7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</row>
    <row r="554" ht="15.7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</row>
    <row r="555" ht="15.7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</row>
    <row r="556" ht="15.7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</row>
    <row r="557" ht="15.7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</row>
    <row r="558" ht="15.7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</row>
    <row r="559" ht="15.7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</row>
    <row r="560" ht="15.7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</row>
    <row r="561" ht="15.7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</row>
    <row r="562" ht="15.7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</row>
    <row r="563" ht="15.7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</row>
    <row r="564" ht="15.7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</row>
    <row r="565" ht="15.7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</row>
    <row r="566" ht="15.7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</row>
    <row r="567" ht="15.7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</row>
    <row r="568" ht="15.7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</row>
    <row r="569" ht="15.7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</row>
    <row r="570" ht="15.7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</row>
    <row r="571" ht="15.7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</row>
    <row r="572" ht="15.7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</row>
    <row r="573" ht="15.7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</row>
    <row r="574" ht="15.7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</row>
    <row r="575" ht="15.7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</row>
    <row r="576" ht="15.7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</row>
    <row r="577" ht="15.7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</row>
    <row r="578" ht="15.7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</row>
    <row r="579" ht="15.7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</row>
    <row r="580" ht="15.7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</row>
    <row r="581" ht="15.7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</row>
    <row r="582" ht="15.7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</row>
    <row r="583" ht="15.7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</row>
    <row r="584" ht="15.7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</row>
    <row r="585" ht="15.7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</row>
    <row r="586" ht="15.7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</row>
    <row r="587" ht="15.7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</row>
    <row r="588" ht="15.7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</row>
    <row r="589" ht="15.7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</row>
    <row r="590" ht="15.7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</row>
    <row r="591" ht="15.7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</row>
    <row r="592" ht="15.7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</row>
    <row r="593" ht="15.7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</row>
    <row r="594" ht="15.7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</row>
    <row r="595" ht="15.7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</row>
    <row r="596" ht="15.7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</row>
    <row r="597" ht="15.7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</row>
    <row r="598" ht="15.7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</row>
    <row r="599" ht="15.7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</row>
    <row r="600" ht="15.7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</row>
    <row r="601" ht="15.7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</row>
    <row r="602" ht="15.7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</row>
    <row r="603" ht="15.7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</row>
    <row r="604" ht="15.7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</row>
    <row r="605" ht="15.7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</row>
    <row r="606" ht="15.7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</row>
    <row r="607" ht="15.7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</row>
    <row r="608" ht="15.7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</row>
    <row r="609" ht="15.7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</row>
    <row r="610" ht="15.7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</row>
    <row r="611" ht="15.7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</row>
    <row r="612" ht="15.7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</row>
    <row r="613" ht="15.7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</row>
    <row r="614" ht="15.7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</row>
    <row r="615" ht="15.7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</row>
    <row r="616" ht="15.7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</row>
    <row r="617" ht="15.7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</row>
    <row r="618" ht="15.7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</row>
    <row r="619" ht="15.7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</row>
    <row r="620" ht="15.7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</row>
    <row r="621" ht="15.7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</row>
    <row r="622" ht="15.7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</row>
    <row r="623" ht="15.7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</row>
    <row r="624" ht="15.7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</row>
    <row r="625" ht="15.7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</row>
    <row r="626" ht="15.7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</row>
    <row r="627" ht="15.7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</row>
    <row r="628" ht="15.7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</row>
    <row r="629" ht="15.7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</row>
    <row r="630" ht="15.7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</row>
    <row r="631" ht="15.7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</row>
    <row r="632" ht="15.7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</row>
    <row r="633" ht="15.7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</row>
    <row r="634" ht="15.7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</row>
    <row r="635" ht="15.7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</row>
    <row r="636" ht="15.7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</row>
    <row r="637" ht="15.7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</row>
    <row r="638" ht="15.7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</row>
    <row r="639" ht="15.7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</row>
    <row r="640" ht="15.7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</row>
    <row r="641" ht="15.7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</row>
    <row r="642" ht="15.7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</row>
    <row r="643" ht="15.7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</row>
    <row r="644" ht="15.7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</row>
    <row r="645" ht="15.7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</row>
    <row r="646" ht="15.7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</row>
    <row r="647" ht="15.7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</row>
    <row r="648" ht="15.7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</row>
    <row r="649" ht="15.7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</row>
    <row r="650" ht="15.7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</row>
    <row r="651" ht="15.7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</row>
    <row r="652" ht="15.7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</row>
    <row r="653" ht="15.7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</row>
    <row r="654" ht="15.7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</row>
    <row r="655" ht="15.7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</row>
    <row r="656" ht="15.7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</row>
    <row r="657" ht="15.7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</row>
    <row r="658" ht="15.7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</row>
    <row r="659" ht="15.7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</row>
    <row r="660" ht="15.7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</row>
    <row r="661" ht="15.7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</row>
    <row r="662" ht="15.7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</row>
    <row r="663" ht="15.7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</row>
    <row r="664" ht="15.7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</row>
    <row r="665" ht="15.7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</row>
    <row r="666" ht="15.7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</row>
    <row r="667" ht="15.7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</row>
    <row r="668" ht="15.7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</row>
    <row r="669" ht="15.7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</row>
    <row r="670" ht="15.7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</row>
    <row r="671" ht="15.7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</row>
    <row r="672" ht="15.7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</row>
    <row r="673" ht="15.7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</row>
    <row r="674" ht="15.7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</row>
    <row r="675" ht="15.7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</row>
    <row r="676" ht="15.7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</row>
    <row r="677" ht="15.7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</row>
    <row r="678" ht="15.7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</row>
    <row r="679" ht="15.7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</row>
    <row r="680" ht="15.7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</row>
    <row r="681" ht="15.7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</row>
    <row r="682" ht="15.7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</row>
    <row r="683" ht="15.7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</row>
    <row r="684" ht="15.7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</row>
    <row r="685" ht="15.7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</row>
    <row r="686" ht="15.7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</row>
    <row r="687" ht="15.7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</row>
    <row r="688" ht="15.7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</row>
    <row r="689" ht="15.7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</row>
    <row r="690" ht="15.7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</row>
    <row r="691" ht="15.7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</row>
    <row r="692" ht="15.7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</row>
    <row r="693" ht="15.7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</row>
    <row r="694" ht="15.7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</row>
    <row r="695" ht="15.7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</row>
    <row r="696" ht="15.7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</row>
    <row r="697" ht="15.7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</row>
    <row r="698" ht="15.7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</row>
    <row r="699" ht="15.7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</row>
    <row r="700" ht="15.7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</row>
    <row r="701" ht="15.7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</row>
    <row r="702" ht="15.7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</row>
    <row r="703" ht="15.7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</row>
    <row r="704" ht="15.7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</row>
    <row r="705" ht="15.7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</row>
    <row r="706" ht="15.7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</row>
    <row r="707" ht="15.7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</row>
    <row r="708" ht="15.7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</row>
    <row r="709" ht="15.7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</row>
    <row r="710" ht="15.7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</row>
    <row r="711" ht="15.7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</row>
    <row r="712" ht="15.7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</row>
    <row r="713" ht="15.7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</row>
    <row r="714" ht="15.7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</row>
    <row r="715" ht="15.7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</row>
    <row r="716" ht="15.7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</row>
    <row r="717" ht="15.7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</row>
    <row r="718" ht="15.7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</row>
    <row r="719" ht="15.7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</row>
    <row r="720" ht="15.7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</row>
    <row r="721" ht="15.7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</row>
    <row r="722" ht="15.7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</row>
    <row r="723" ht="15.7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</row>
    <row r="724" ht="15.7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</row>
    <row r="725" ht="15.7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</row>
    <row r="726" ht="15.7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</row>
    <row r="727" ht="15.7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</row>
    <row r="728" ht="15.7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</row>
    <row r="729" ht="15.7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</row>
    <row r="730" ht="15.7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</row>
    <row r="731" ht="15.7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</row>
    <row r="732" ht="15.7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</row>
    <row r="733" ht="15.7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</row>
    <row r="734" ht="15.7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</row>
    <row r="735" ht="15.7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</row>
    <row r="736" ht="15.7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</row>
    <row r="737" ht="15.7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</row>
    <row r="738" ht="15.7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</row>
    <row r="739" ht="15.7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</row>
    <row r="740" ht="15.7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</row>
    <row r="741" ht="15.7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</row>
    <row r="742" ht="15.7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</row>
    <row r="743" ht="15.7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</row>
    <row r="744" ht="15.7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</row>
    <row r="745" ht="15.7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</row>
    <row r="746" ht="15.7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</row>
    <row r="747" ht="15.7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</row>
    <row r="748" ht="15.7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</row>
    <row r="749" ht="15.7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</row>
    <row r="750" ht="15.7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</row>
    <row r="751" ht="15.7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</row>
    <row r="752" ht="15.7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</row>
    <row r="753" ht="15.7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</row>
    <row r="754" ht="15.7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</row>
    <row r="755" ht="15.7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</row>
    <row r="756" ht="15.7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</row>
    <row r="757" ht="15.7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</row>
    <row r="758" ht="15.7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</row>
    <row r="759" ht="15.7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</row>
    <row r="760" ht="15.7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</row>
    <row r="761" ht="15.7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</row>
    <row r="762" ht="15.7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</row>
    <row r="763" ht="15.7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</row>
    <row r="764" ht="15.7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</row>
    <row r="765" ht="15.7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</row>
    <row r="766" ht="15.7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</row>
    <row r="767" ht="15.7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</row>
    <row r="768" ht="15.7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</row>
    <row r="769" ht="15.7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</row>
    <row r="770" ht="15.7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</row>
    <row r="771" ht="15.7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</row>
    <row r="772" ht="15.7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</row>
    <row r="773" ht="15.7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</row>
    <row r="774" ht="15.7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</row>
    <row r="775" ht="15.7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</row>
    <row r="776" ht="15.7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</row>
    <row r="777" ht="15.7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</row>
    <row r="778" ht="15.7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</row>
    <row r="779" ht="15.7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</row>
    <row r="780" ht="15.7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</row>
    <row r="781" ht="15.7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</row>
    <row r="782" ht="15.7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</row>
    <row r="783" ht="15.7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</row>
    <row r="784" ht="15.7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</row>
    <row r="785" ht="15.7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</row>
    <row r="786" ht="15.7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</row>
    <row r="787" ht="15.7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</row>
    <row r="788" ht="15.7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</row>
    <row r="789" ht="15.7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</row>
    <row r="790" ht="15.7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</row>
    <row r="791" ht="15.7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</row>
    <row r="792" ht="15.7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</row>
    <row r="793" ht="15.7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</row>
    <row r="794" ht="15.7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</row>
    <row r="795" ht="15.7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</row>
    <row r="796" ht="15.7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</row>
    <row r="797" ht="15.7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</row>
    <row r="798" ht="15.7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</row>
    <row r="799" ht="15.7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</row>
    <row r="800" ht="15.7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</row>
    <row r="801" ht="15.7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</row>
    <row r="802" ht="15.7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</row>
    <row r="803" ht="15.7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</row>
    <row r="804" ht="15.7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</row>
    <row r="805" ht="15.7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</row>
    <row r="806" ht="15.7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</row>
    <row r="807" ht="15.7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</row>
    <row r="808" ht="15.7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</row>
    <row r="809" ht="15.7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</row>
    <row r="810" ht="15.7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</row>
    <row r="811" ht="15.7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</row>
    <row r="812" ht="15.7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</row>
    <row r="813" ht="15.7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</row>
    <row r="814" ht="15.7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</row>
    <row r="815" ht="15.7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</row>
    <row r="816" ht="15.7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</row>
    <row r="817" ht="15.7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</row>
    <row r="818" ht="15.7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</row>
    <row r="819" ht="15.7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</row>
    <row r="820" ht="15.7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</row>
    <row r="821" ht="15.7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</row>
    <row r="822" ht="15.7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</row>
    <row r="823" ht="15.7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</row>
    <row r="824" ht="15.7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</row>
    <row r="825" ht="15.7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</row>
    <row r="826" ht="15.7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</row>
    <row r="827" ht="15.7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</row>
    <row r="828" ht="15.7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</row>
    <row r="829" ht="15.7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</row>
    <row r="830" ht="15.7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</row>
    <row r="831" ht="15.7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</row>
    <row r="832" ht="15.7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</row>
    <row r="833" ht="15.7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</row>
    <row r="834" ht="15.7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</row>
    <row r="835" ht="15.7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</row>
    <row r="836" ht="15.7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</row>
    <row r="837" ht="15.7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</row>
    <row r="838" ht="15.7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</row>
    <row r="839" ht="15.7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</row>
    <row r="840" ht="15.7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</row>
    <row r="841" ht="15.7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</row>
    <row r="842" ht="15.7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</row>
    <row r="843" ht="15.7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</row>
    <row r="844" ht="15.7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</row>
    <row r="845" ht="15.7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</row>
    <row r="846" ht="15.7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</row>
    <row r="847" ht="15.7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</row>
    <row r="848" ht="15.7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</row>
    <row r="849" ht="15.7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</row>
    <row r="850" ht="15.7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</row>
    <row r="851" ht="15.7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</row>
    <row r="852" ht="15.7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</row>
    <row r="853" ht="15.7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</row>
    <row r="854" ht="15.7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</row>
    <row r="855" ht="15.7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</row>
    <row r="856" ht="15.7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</row>
    <row r="857" ht="15.7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</row>
    <row r="858" ht="15.7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</row>
    <row r="859" ht="15.7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</row>
    <row r="860" ht="15.7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</row>
    <row r="861" ht="15.7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</row>
    <row r="862" ht="15.7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</row>
    <row r="863" ht="15.7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</row>
    <row r="864" ht="15.7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</row>
    <row r="865" ht="15.7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</row>
    <row r="866" ht="15.7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</row>
    <row r="867" ht="15.7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</row>
    <row r="868" ht="15.7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</row>
    <row r="869" ht="15.7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</row>
    <row r="870" ht="15.7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</row>
    <row r="871" ht="15.7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</row>
    <row r="872" ht="15.7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</row>
    <row r="873" ht="15.7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</row>
    <row r="874" ht="15.7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</row>
    <row r="875" ht="15.7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</row>
    <row r="876" ht="15.7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</row>
    <row r="877" ht="15.7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</row>
    <row r="878" ht="15.7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</row>
    <row r="879" ht="15.7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</row>
    <row r="880" ht="15.7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</row>
    <row r="881" ht="15.7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</row>
    <row r="882" ht="15.7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</row>
    <row r="883" ht="15.7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</row>
    <row r="884" ht="15.7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</row>
    <row r="885" ht="15.7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</row>
    <row r="886" ht="15.7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</row>
    <row r="887" ht="15.7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</row>
    <row r="888" ht="15.7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</row>
    <row r="889" ht="15.7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</row>
    <row r="890" ht="15.7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</row>
    <row r="891" ht="15.7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</row>
    <row r="892" ht="15.7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</row>
    <row r="893" ht="15.7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</row>
    <row r="894" ht="15.7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</row>
    <row r="895" ht="15.7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</row>
    <row r="896" ht="15.7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</row>
    <row r="897" ht="15.7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</row>
    <row r="898" ht="15.7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</row>
    <row r="899" ht="15.7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</row>
    <row r="900" ht="15.7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</row>
    <row r="901" ht="15.7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</row>
    <row r="902" ht="15.7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</row>
    <row r="903" ht="15.7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</row>
    <row r="904" ht="15.7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</row>
    <row r="905" ht="15.7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</row>
    <row r="906" ht="15.7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</row>
    <row r="907" ht="15.7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</row>
    <row r="908" ht="15.7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</row>
    <row r="909" ht="15.7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</row>
    <row r="910" ht="15.7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</row>
    <row r="911" ht="15.7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</row>
    <row r="912" ht="15.7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</row>
    <row r="913" ht="15.7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</row>
    <row r="914" ht="15.7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</row>
    <row r="915" ht="15.7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</row>
    <row r="916" ht="15.7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</row>
    <row r="917" ht="15.7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</row>
    <row r="918" ht="15.7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</row>
    <row r="919" ht="15.7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</row>
    <row r="920" ht="15.7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</row>
    <row r="921" ht="15.7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</row>
    <row r="922" ht="15.7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</row>
    <row r="923" ht="15.7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</row>
    <row r="924" ht="15.7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</row>
    <row r="925" ht="15.7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</row>
    <row r="926" ht="15.7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</row>
    <row r="927" ht="15.7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</row>
    <row r="928" ht="15.7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</row>
    <row r="929" ht="15.7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</row>
    <row r="930" ht="15.7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</row>
    <row r="931" ht="15.7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</row>
    <row r="932" ht="15.7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</row>
    <row r="933" ht="15.7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</row>
    <row r="934" ht="15.7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</row>
    <row r="935" ht="15.7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</row>
    <row r="936" ht="15.7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</row>
    <row r="937" ht="15.7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</row>
    <row r="938" ht="15.7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</row>
    <row r="939" ht="15.7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</row>
    <row r="940" ht="15.7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</row>
    <row r="941" ht="15.7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</row>
    <row r="942" ht="15.7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</row>
    <row r="943" ht="15.7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</row>
    <row r="944" ht="15.7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</row>
    <row r="945" ht="15.7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</row>
    <row r="946" ht="15.7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</row>
    <row r="947" ht="15.7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</row>
    <row r="948" ht="15.7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</row>
    <row r="949" ht="15.7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</row>
    <row r="950" ht="15.7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</row>
    <row r="951" ht="15.7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</row>
    <row r="952" ht="15.7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</row>
    <row r="953" ht="15.7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</row>
    <row r="954" ht="15.7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</row>
    <row r="955" ht="15.7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</row>
    <row r="956" ht="15.7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</row>
    <row r="957" ht="15.7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</row>
    <row r="958" ht="15.7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</row>
    <row r="959" ht="15.7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</row>
    <row r="960" ht="15.7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</row>
    <row r="961" ht="15.7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</row>
    <row r="962" ht="15.7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</row>
    <row r="963" ht="15.7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</row>
    <row r="964" ht="15.7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</row>
    <row r="965" ht="15.7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</row>
    <row r="966" ht="15.7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</row>
    <row r="967" ht="15.7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</row>
    <row r="968" ht="15.7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</row>
    <row r="969" ht="15.7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</row>
    <row r="970" ht="15.7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</row>
    <row r="971" ht="15.7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</row>
    <row r="972" ht="15.7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</row>
    <row r="973" ht="15.7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</row>
    <row r="974" ht="15.7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</row>
    <row r="975" ht="15.7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</row>
    <row r="976" ht="15.7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</row>
    <row r="977" ht="15.7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</row>
    <row r="978" ht="15.7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</row>
    <row r="979" ht="15.7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</row>
    <row r="980" ht="15.7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</row>
    <row r="981" ht="15.7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</row>
    <row r="982" ht="15.7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</row>
    <row r="983" ht="15.7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</row>
    <row r="984" ht="15.7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</row>
    <row r="985" ht="15.7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</row>
    <row r="986" ht="15.7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</row>
    <row r="987" ht="15.7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</row>
    <row r="988" ht="15.7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</row>
    <row r="989" ht="15.7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</row>
    <row r="990" ht="15.7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</row>
    <row r="991" ht="15.7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</row>
    <row r="992" ht="15.7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</row>
    <row r="993" ht="15.7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</row>
  </sheetData>
  <mergeCells count="5">
    <mergeCell ref="B4:B5"/>
    <mergeCell ref="C4:C5"/>
    <mergeCell ref="D4:D5"/>
    <mergeCell ref="E4:E5"/>
    <mergeCell ref="F4:F5"/>
  </mergeCells>
  <hyperlinks>
    <hyperlink r:id="rId1" ref="B2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</hyperlinks>
  <printOptions/>
  <pageMargins bottom="0.75" footer="0.0" header="0.0" left="0.25" right="0.25" top="0.75"/>
  <pageSetup orientation="portrait"/>
  <drawing r:id="rId2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2024-11-11T20:53:01Z</dcterms:created>
  <dc:creator>Brendan Harrington</dc:creator>
</cp:coreProperties>
</file>