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2435" windowHeight="57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Sheet1!$A$4:$K$46</definedName>
  </definedNames>
  <calcPr calcId="145621"/>
</workbook>
</file>

<file path=xl/calcChain.xml><?xml version="1.0" encoding="utf-8"?>
<calcChain xmlns="http://schemas.openxmlformats.org/spreadsheetml/2006/main">
  <c r="C15" i="1" l="1"/>
  <c r="C13" i="1"/>
  <c r="C12" i="1"/>
  <c r="C11" i="1"/>
  <c r="E30" i="1"/>
  <c r="J30" i="1" s="1"/>
  <c r="E29" i="1"/>
  <c r="J29" i="1" s="1"/>
  <c r="E27" i="1"/>
  <c r="E26" i="1"/>
  <c r="J26" i="1" s="1"/>
  <c r="E25" i="1"/>
  <c r="J25" i="1" s="1"/>
  <c r="E24" i="1"/>
  <c r="J24" i="1" s="1"/>
  <c r="E17" i="1"/>
  <c r="J17" i="1" s="1"/>
  <c r="E16" i="1"/>
  <c r="E13" i="1"/>
  <c r="J13" i="1" s="1"/>
  <c r="E12" i="1"/>
  <c r="J12" i="1" s="1"/>
  <c r="E11" i="1"/>
  <c r="J11" i="1" s="1"/>
  <c r="E9" i="1"/>
  <c r="J9" i="1" s="1"/>
  <c r="E8" i="1"/>
  <c r="J8" i="1" s="1"/>
  <c r="J34" i="1"/>
  <c r="J37" i="1"/>
  <c r="J18" i="1"/>
  <c r="J32" i="1"/>
  <c r="J14" i="1"/>
  <c r="J15" i="1"/>
  <c r="J19" i="1"/>
  <c r="J20" i="1"/>
  <c r="J21" i="1"/>
  <c r="J33" i="1"/>
  <c r="J35" i="1"/>
  <c r="J36" i="1"/>
  <c r="J16" i="1" l="1"/>
  <c r="J42" i="1" s="1"/>
  <c r="J43" i="1" l="1"/>
  <c r="J44" i="1" s="1"/>
  <c r="C14" i="1" s="1"/>
</calcChain>
</file>

<file path=xl/sharedStrings.xml><?xml version="1.0" encoding="utf-8"?>
<sst xmlns="http://schemas.openxmlformats.org/spreadsheetml/2006/main" count="107" uniqueCount="82">
  <si>
    <t>Part #</t>
  </si>
  <si>
    <t>Supplier</t>
  </si>
  <si>
    <t>Price</t>
  </si>
  <si>
    <t>ATtiny85V-10PU</t>
  </si>
  <si>
    <t>ATtiny85-20PU</t>
  </si>
  <si>
    <t>Notes</t>
  </si>
  <si>
    <t>low voltage variant (1.8v)</t>
  </si>
  <si>
    <t>standard: 2.8v</t>
  </si>
  <si>
    <t>CR2032</t>
  </si>
  <si>
    <t>3V coin cell battery</t>
  </si>
  <si>
    <t>BK-913</t>
  </si>
  <si>
    <t>PRT-913</t>
  </si>
  <si>
    <t>ABRA</t>
  </si>
  <si>
    <t>798-POLOLU</t>
  </si>
  <si>
    <t>5V step-up regulator</t>
  </si>
  <si>
    <t>150-310</t>
  </si>
  <si>
    <t>AA Battery Holder</t>
  </si>
  <si>
    <t>1570-ada</t>
  </si>
  <si>
    <t>100mAh lipo battery</t>
  </si>
  <si>
    <t>1304-ada</t>
  </si>
  <si>
    <t>lipo charger</t>
  </si>
  <si>
    <t>1n4001</t>
  </si>
  <si>
    <t>8LP</t>
  </si>
  <si>
    <t>8pin DIP socket</t>
  </si>
  <si>
    <t>Quantity</t>
  </si>
  <si>
    <t>Totals</t>
  </si>
  <si>
    <t>PRT-08248</t>
  </si>
  <si>
    <t>ABRA/Spikenzie</t>
  </si>
  <si>
    <t>5v step-up AA holder</t>
  </si>
  <si>
    <t>1175-1008-ND</t>
  </si>
  <si>
    <t>USB-A Plug</t>
  </si>
  <si>
    <t>1766-ADA</t>
  </si>
  <si>
    <t>simple vibration sensor</t>
  </si>
  <si>
    <t>560 Ohm Resistor</t>
  </si>
  <si>
    <t>WS2812B</t>
  </si>
  <si>
    <t>Spikenzie</t>
  </si>
  <si>
    <t>addressable RGB LED</t>
  </si>
  <si>
    <t>10uf Capacitor</t>
  </si>
  <si>
    <t xml:space="preserve">for UNO as ISP </t>
  </si>
  <si>
    <t>9-ADA</t>
  </si>
  <si>
    <t>Rare Earth Magnet for mounting</t>
  </si>
  <si>
    <t>ABRA-1-___</t>
  </si>
  <si>
    <t>mini breadboard (various colors)</t>
  </si>
  <si>
    <t>solar panel</t>
  </si>
  <si>
    <t>$5-$20</t>
  </si>
  <si>
    <t>TOTAL</t>
  </si>
  <si>
    <t>dual coin battery holder</t>
  </si>
  <si>
    <t>single coin battery holder</t>
  </si>
  <si>
    <t>Supplies</t>
  </si>
  <si>
    <t>Wire/hot glue/solder/etc</t>
  </si>
  <si>
    <t>?</t>
  </si>
  <si>
    <t>Eastern Bloc</t>
  </si>
  <si>
    <t>diode (0.7v  reduction if 6v)</t>
  </si>
  <si>
    <t>AA-18CH</t>
  </si>
  <si>
    <t>AA Battery</t>
  </si>
  <si>
    <t>SEN-09198</t>
  </si>
  <si>
    <t>fancy vibration sensor</t>
  </si>
  <si>
    <t>13P5MEG</t>
  </si>
  <si>
    <t>5MEG slotted potentiometer</t>
  </si>
  <si>
    <t>BRD-145</t>
  </si>
  <si>
    <t>protoboard 1 3/4"x2 1/2"</t>
  </si>
  <si>
    <t>PRT-08808</t>
  </si>
  <si>
    <t>1" square protoboard</t>
  </si>
  <si>
    <t>FH-1A</t>
  </si>
  <si>
    <t>female 1x30 header pins</t>
  </si>
  <si>
    <t>for WS2812B data</t>
  </si>
  <si>
    <t>Other Montreal suppliers:</t>
  </si>
  <si>
    <t>Spikenzie Labs</t>
  </si>
  <si>
    <t>Diigiit Robotics</t>
  </si>
  <si>
    <t>Robot Shop (Mirabel)</t>
  </si>
  <si>
    <t>Coin cell/Single AA</t>
  </si>
  <si>
    <t>simple/fancy vib</t>
  </si>
  <si>
    <t>5V/3V</t>
  </si>
  <si>
    <t>220 Ohm Resistor</t>
  </si>
  <si>
    <t>for SEN-09198</t>
  </si>
  <si>
    <t>(will not change if 3V)</t>
  </si>
  <si>
    <t>/ unit cost</t>
  </si>
  <si>
    <t>Coin Cell/Single AA</t>
  </si>
  <si>
    <t>* DigiKey shipping is $8 flat rate</t>
  </si>
  <si>
    <t>DigiKey*</t>
  </si>
  <si>
    <t>Sub Total</t>
  </si>
  <si>
    <t>TAX (est.)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</si>
</sst>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1009]* #,##0.00_-;\-[$$-1009]* #,##0.00_-;_-[$$-1009]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Tahoma"/>
      <family val="2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1" xfId="0" applyFont="1" applyFill="1" applyBorder="1"/>
    <xf numFmtId="0" fontId="0" fillId="0" borderId="2" xfId="0" applyBorder="1"/>
    <xf numFmtId="0" fontId="1" fillId="0" borderId="2" xfId="0" applyFont="1" applyBorder="1"/>
    <xf numFmtId="164" fontId="0" fillId="0" borderId="2" xfId="0" applyNumberFormat="1" applyBorder="1"/>
    <xf numFmtId="0" fontId="0" fillId="2" borderId="0" xfId="0" applyFill="1"/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164" fontId="4" fillId="0" borderId="0" xfId="0" applyNumberFormat="1" applyFont="1"/>
    <xf numFmtId="0" fontId="0" fillId="0" borderId="0" xfId="0" applyNumberFormat="1"/>
    <xf numFmtId="0" fontId="0" fillId="0" borderId="0" xfId="0" applyFill="1"/>
    <xf numFmtId="0" fontId="5" fillId="0" borderId="0" xfId="0" applyFont="1"/>
    <xf numFmtId="0" fontId="6" fillId="0" borderId="0" xfId="0" applyFont="1"/>
    <xf numFmtId="0" fontId="3" fillId="0" borderId="0" xfId="0" applyFont="1" applyFill="1"/>
    <xf numFmtId="0" fontId="0" fillId="0" borderId="1" xfId="0" applyBorder="1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4" fontId="1" fillId="4" borderId="7" xfId="0" applyNumberFormat="1" applyFont="1" applyFill="1" applyBorder="1"/>
    <xf numFmtId="0" fontId="1" fillId="4" borderId="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B7" lockText="1" noThreeD="1"/>
</file>

<file path=xl/ctrlProps/ctrlProp2.xml><?xml version="1.0" encoding="utf-8"?>
<formControlPr xmlns="http://schemas.microsoft.com/office/spreadsheetml/2009/9/main" objectType="CheckBox" checked="Checked" fmlaLink="B8" lockText="1" noThreeD="1"/>
</file>

<file path=xl/ctrlProps/ctrlProp3.xml><?xml version="1.0" encoding="utf-8"?>
<formControlPr xmlns="http://schemas.microsoft.com/office/spreadsheetml/2009/9/main" objectType="CheckBox" checked="Checked" fmlaLink="B9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9525</xdr:rowOff>
        </xdr:from>
        <xdr:to>
          <xdr:col>4</xdr:col>
          <xdr:colOff>1</xdr:colOff>
          <xdr:row>11</xdr:row>
          <xdr:rowOff>28575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11</xdr:row>
          <xdr:rowOff>9524</xdr:rowOff>
        </xdr:from>
        <xdr:to>
          <xdr:col>4</xdr:col>
          <xdr:colOff>0</xdr:colOff>
          <xdr:row>12</xdr:row>
          <xdr:rowOff>9525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12</xdr:row>
          <xdr:rowOff>9525</xdr:rowOff>
        </xdr:from>
        <xdr:to>
          <xdr:col>4</xdr:col>
          <xdr:colOff>0</xdr:colOff>
          <xdr:row>12</xdr:row>
          <xdr:rowOff>180975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47"/>
  <sheetViews>
    <sheetView tabSelected="1" topLeftCell="A9" zoomScaleNormal="100" workbookViewId="0">
      <selection activeCell="E48" sqref="E48"/>
    </sheetView>
  </sheetViews>
  <sheetFormatPr defaultRowHeight="15" x14ac:dyDescent="0.25"/>
  <cols>
    <col min="1" max="1" width="19.140625" customWidth="1"/>
    <col min="2" max="2" width="5.42578125" customWidth="1"/>
    <col min="3" max="3" width="13.85546875" customWidth="1"/>
    <col min="4" max="4" width="16.42578125" customWidth="1"/>
    <col min="5" max="5" width="8.85546875" style="1" customWidth="1"/>
    <col min="6" max="6" width="18" customWidth="1"/>
    <col min="7" max="7" width="9.5703125" customWidth="1"/>
    <col min="8" max="8" width="12.5703125" customWidth="1"/>
    <col min="9" max="9" width="26.5703125" customWidth="1"/>
  </cols>
  <sheetData>
    <row r="1" spans="1:10" x14ac:dyDescent="0.25">
      <c r="E1"/>
    </row>
    <row r="2" spans="1:10" x14ac:dyDescent="0.25">
      <c r="E2"/>
    </row>
    <row r="6" spans="1:10" x14ac:dyDescent="0.25">
      <c r="A6" s="18"/>
      <c r="B6" s="18"/>
      <c r="C6" s="18"/>
      <c r="D6" s="18"/>
      <c r="E6" s="3" t="s">
        <v>24</v>
      </c>
      <c r="F6" s="3" t="s">
        <v>0</v>
      </c>
      <c r="G6" s="3" t="s">
        <v>2</v>
      </c>
      <c r="H6" s="3" t="s">
        <v>1</v>
      </c>
      <c r="I6" s="3" t="s">
        <v>5</v>
      </c>
      <c r="J6" s="4" t="s">
        <v>25</v>
      </c>
    </row>
    <row r="7" spans="1:10" x14ac:dyDescent="0.25">
      <c r="A7" s="16" t="s">
        <v>70</v>
      </c>
      <c r="B7" s="16" t="b">
        <v>1</v>
      </c>
      <c r="C7" s="15" t="s">
        <v>75</v>
      </c>
    </row>
    <row r="8" spans="1:10" x14ac:dyDescent="0.25">
      <c r="A8" s="16" t="s">
        <v>72</v>
      </c>
      <c r="B8" s="16" t="b">
        <v>1</v>
      </c>
      <c r="E8">
        <f>IF(B8=TRUE,1,0)</f>
        <v>1</v>
      </c>
      <c r="F8" t="s">
        <v>4</v>
      </c>
      <c r="G8" s="1">
        <v>1.83</v>
      </c>
      <c r="H8" t="s">
        <v>79</v>
      </c>
      <c r="I8" t="s">
        <v>7</v>
      </c>
      <c r="J8" s="1">
        <f>E8*G8</f>
        <v>1.83</v>
      </c>
    </row>
    <row r="9" spans="1:10" x14ac:dyDescent="0.25">
      <c r="A9" s="16" t="s">
        <v>71</v>
      </c>
      <c r="B9" s="16" t="b">
        <v>1</v>
      </c>
      <c r="E9" s="11">
        <f>IF(B8=TRUE,0,1)</f>
        <v>0</v>
      </c>
      <c r="F9" s="11" t="s">
        <v>3</v>
      </c>
      <c r="G9" s="12">
        <v>2.859</v>
      </c>
      <c r="H9" s="11" t="s">
        <v>79</v>
      </c>
      <c r="I9" s="11" t="s">
        <v>6</v>
      </c>
      <c r="J9" s="12">
        <f>E9*G9</f>
        <v>0</v>
      </c>
    </row>
    <row r="11" spans="1:10" x14ac:dyDescent="0.25">
      <c r="A11" s="11" t="s">
        <v>77</v>
      </c>
      <c r="C11" s="20" t="str">
        <f>IF(B7=TRUE,"Coin Cell", IF(B8=TRUE,"Single AA","Coin Cell"))</f>
        <v>Coin Cell</v>
      </c>
      <c r="D11" s="21"/>
      <c r="E11">
        <f>IF(B8=TRUE,1,0)</f>
        <v>1</v>
      </c>
      <c r="F11" t="s">
        <v>13</v>
      </c>
      <c r="G11" s="1">
        <v>5.69</v>
      </c>
      <c r="H11" t="s">
        <v>12</v>
      </c>
      <c r="I11" t="s">
        <v>14</v>
      </c>
      <c r="J11" s="1">
        <f>E11*G11</f>
        <v>5.69</v>
      </c>
    </row>
    <row r="12" spans="1:10" x14ac:dyDescent="0.25">
      <c r="A12" s="11" t="s">
        <v>72</v>
      </c>
      <c r="C12" s="19" t="str">
        <f>IF(B8=TRUE,"5 V", "3 V")</f>
        <v>5 V</v>
      </c>
      <c r="D12" s="22"/>
      <c r="E12">
        <f>IF(B7=TRUE,1,IF(B8=FALSE,1,0))</f>
        <v>1</v>
      </c>
      <c r="F12" t="s">
        <v>8</v>
      </c>
      <c r="G12" s="1">
        <v>0.30599999999999999</v>
      </c>
      <c r="H12" t="s">
        <v>79</v>
      </c>
      <c r="I12" t="s">
        <v>9</v>
      </c>
      <c r="J12" s="1">
        <f>E12*G12</f>
        <v>0.30599999999999999</v>
      </c>
    </row>
    <row r="13" spans="1:10" x14ac:dyDescent="0.25">
      <c r="A13" s="11" t="s">
        <v>71</v>
      </c>
      <c r="C13" s="19" t="str">
        <f>IF(B9=TRUE,"Simple Vib", "Fancy Vib")</f>
        <v>Simple Vib</v>
      </c>
      <c r="D13" s="22"/>
      <c r="E13">
        <f>IF(B7=TRUE,1,IF(B8=FALSE,1,0))</f>
        <v>1</v>
      </c>
      <c r="F13" t="s">
        <v>10</v>
      </c>
      <c r="G13" s="1">
        <v>0.35899999999999999</v>
      </c>
      <c r="H13" t="s">
        <v>79</v>
      </c>
      <c r="I13" t="s">
        <v>47</v>
      </c>
      <c r="J13" s="1">
        <f>E13*G13</f>
        <v>0.35899999999999999</v>
      </c>
    </row>
    <row r="14" spans="1:10" x14ac:dyDescent="0.25">
      <c r="C14" s="23">
        <f>J44</f>
        <v>18.410946750000008</v>
      </c>
      <c r="D14" s="24" t="s">
        <v>76</v>
      </c>
      <c r="E14"/>
      <c r="F14" s="9" t="s">
        <v>11</v>
      </c>
      <c r="G14" s="10">
        <v>2.2400000000000002</v>
      </c>
      <c r="H14" s="9" t="s">
        <v>12</v>
      </c>
      <c r="I14" s="9" t="s">
        <v>46</v>
      </c>
      <c r="J14" s="10">
        <f>E14*G14</f>
        <v>0</v>
      </c>
    </row>
    <row r="15" spans="1:10" x14ac:dyDescent="0.25">
      <c r="C15" s="26" t="str">
        <f>IF(B8=FALSE,"!! Cannot use WS2812B","")</f>
        <v/>
      </c>
      <c r="D15" s="27"/>
      <c r="E15"/>
      <c r="F15" s="9" t="s">
        <v>21</v>
      </c>
      <c r="G15" s="10">
        <v>0.06</v>
      </c>
      <c r="H15" s="9" t="s">
        <v>12</v>
      </c>
      <c r="I15" s="9" t="s">
        <v>52</v>
      </c>
      <c r="J15" s="10">
        <f>E15*G15</f>
        <v>0</v>
      </c>
    </row>
    <row r="16" spans="1:10" x14ac:dyDescent="0.25">
      <c r="E16">
        <f>IF(B7=TRUE,0,IF(B8=FALSE,0,1))</f>
        <v>0</v>
      </c>
      <c r="F16" t="s">
        <v>15</v>
      </c>
      <c r="G16" s="1">
        <v>0.91</v>
      </c>
      <c r="H16" t="s">
        <v>12</v>
      </c>
      <c r="I16" t="s">
        <v>16</v>
      </c>
      <c r="J16" s="1">
        <f>E16*G16</f>
        <v>0</v>
      </c>
    </row>
    <row r="17" spans="1:10" x14ac:dyDescent="0.25">
      <c r="A17" s="25" t="s">
        <v>66</v>
      </c>
      <c r="B17" s="25"/>
      <c r="C17" s="28" t="s">
        <v>78</v>
      </c>
      <c r="D17" s="28"/>
      <c r="E17">
        <f>IF(B7=TRUE,0,IF(B8=FALSE,0,1))</f>
        <v>0</v>
      </c>
      <c r="F17" t="s">
        <v>53</v>
      </c>
      <c r="G17" s="1">
        <v>0.191</v>
      </c>
      <c r="H17" t="s">
        <v>12</v>
      </c>
      <c r="I17" t="s">
        <v>54</v>
      </c>
      <c r="J17" s="1">
        <f>E17*G17</f>
        <v>0</v>
      </c>
    </row>
    <row r="18" spans="1:10" x14ac:dyDescent="0.25">
      <c r="A18" s="25" t="s">
        <v>68</v>
      </c>
      <c r="B18" s="25"/>
      <c r="E18"/>
      <c r="F18" s="9" t="s">
        <v>26</v>
      </c>
      <c r="G18" s="10">
        <v>12.05</v>
      </c>
      <c r="H18" s="9" t="s">
        <v>27</v>
      </c>
      <c r="I18" s="9" t="s">
        <v>28</v>
      </c>
      <c r="J18" s="10">
        <f>E18*G18</f>
        <v>0</v>
      </c>
    </row>
    <row r="19" spans="1:10" x14ac:dyDescent="0.25">
      <c r="A19" s="25" t="s">
        <v>67</v>
      </c>
      <c r="B19" s="25"/>
      <c r="E19"/>
      <c r="F19" s="9" t="s">
        <v>17</v>
      </c>
      <c r="G19" s="10">
        <v>6.84</v>
      </c>
      <c r="H19" s="9" t="s">
        <v>12</v>
      </c>
      <c r="I19" s="9" t="s">
        <v>18</v>
      </c>
      <c r="J19" s="10">
        <f>E19*G19</f>
        <v>0</v>
      </c>
    </row>
    <row r="20" spans="1:10" x14ac:dyDescent="0.25">
      <c r="A20" s="25" t="s">
        <v>69</v>
      </c>
      <c r="B20" s="25"/>
      <c r="E20"/>
      <c r="F20" s="9" t="s">
        <v>19</v>
      </c>
      <c r="G20" s="10">
        <v>6.84</v>
      </c>
      <c r="H20" s="9" t="s">
        <v>12</v>
      </c>
      <c r="I20" s="9" t="s">
        <v>20</v>
      </c>
      <c r="J20" s="10">
        <f>E20*G20</f>
        <v>0</v>
      </c>
    </row>
    <row r="21" spans="1:10" x14ac:dyDescent="0.25">
      <c r="E21"/>
      <c r="F21" s="9" t="s">
        <v>29</v>
      </c>
      <c r="G21" s="10">
        <v>0.84</v>
      </c>
      <c r="H21" s="9" t="s">
        <v>79</v>
      </c>
      <c r="I21" s="9" t="s">
        <v>30</v>
      </c>
      <c r="J21" s="10">
        <f>E21*G21</f>
        <v>0</v>
      </c>
    </row>
    <row r="22" spans="1:10" x14ac:dyDescent="0.25">
      <c r="E22"/>
      <c r="F22" s="9" t="s">
        <v>43</v>
      </c>
      <c r="G22" s="10"/>
      <c r="H22" s="9" t="s">
        <v>12</v>
      </c>
      <c r="I22" s="9" t="s">
        <v>44</v>
      </c>
      <c r="J22" s="1"/>
    </row>
    <row r="23" spans="1:10" x14ac:dyDescent="0.25">
      <c r="E23"/>
      <c r="G23" s="1"/>
      <c r="J23" s="1"/>
    </row>
    <row r="24" spans="1:10" x14ac:dyDescent="0.25">
      <c r="E24" s="14">
        <f>IF(B9=TRUE,1,0)</f>
        <v>1</v>
      </c>
      <c r="F24" t="s">
        <v>31</v>
      </c>
      <c r="G24" s="1">
        <v>1.0900000000000001</v>
      </c>
      <c r="H24" t="s">
        <v>12</v>
      </c>
      <c r="I24" t="s">
        <v>32</v>
      </c>
      <c r="J24" s="1">
        <f>E24*G24</f>
        <v>1.0900000000000001</v>
      </c>
    </row>
    <row r="25" spans="1:10" x14ac:dyDescent="0.25">
      <c r="E25" s="11">
        <f>IF(B9=TRUE,0,1)</f>
        <v>0</v>
      </c>
      <c r="F25" s="11" t="s">
        <v>55</v>
      </c>
      <c r="G25" s="12">
        <v>4.3099999999999996</v>
      </c>
      <c r="H25" s="11" t="s">
        <v>12</v>
      </c>
      <c r="I25" s="11" t="s">
        <v>56</v>
      </c>
      <c r="J25" s="1">
        <f t="shared" ref="J25:J26" si="0">E25*G25</f>
        <v>0</v>
      </c>
    </row>
    <row r="26" spans="1:10" x14ac:dyDescent="0.25">
      <c r="E26" s="13">
        <f>IF(B9=TRUE,0,1)</f>
        <v>0</v>
      </c>
      <c r="F26" t="s">
        <v>57</v>
      </c>
      <c r="G26" s="12">
        <v>0.79</v>
      </c>
      <c r="H26" t="s">
        <v>12</v>
      </c>
      <c r="I26" t="s">
        <v>58</v>
      </c>
      <c r="J26" s="1">
        <f t="shared" si="0"/>
        <v>0</v>
      </c>
    </row>
    <row r="27" spans="1:10" x14ac:dyDescent="0.25">
      <c r="E27" s="13">
        <f>IF(B9=TRUE,0,1)</f>
        <v>0</v>
      </c>
      <c r="F27" t="s">
        <v>73</v>
      </c>
      <c r="G27" s="12">
        <v>0.06</v>
      </c>
      <c r="H27" t="s">
        <v>12</v>
      </c>
      <c r="I27" t="s">
        <v>74</v>
      </c>
      <c r="J27" s="1"/>
    </row>
    <row r="29" spans="1:10" x14ac:dyDescent="0.25">
      <c r="E29">
        <f>IF(B8=TRUE,3,0)</f>
        <v>3</v>
      </c>
      <c r="F29" t="s">
        <v>34</v>
      </c>
      <c r="G29" s="1">
        <v>0.39600000000000002</v>
      </c>
      <c r="H29" t="s">
        <v>35</v>
      </c>
      <c r="I29" t="s">
        <v>36</v>
      </c>
      <c r="J29" s="1">
        <f>E29*G29</f>
        <v>1.1880000000000002</v>
      </c>
    </row>
    <row r="30" spans="1:10" x14ac:dyDescent="0.25">
      <c r="E30">
        <f>IF(B8=TRUE,1,0)</f>
        <v>1</v>
      </c>
      <c r="F30" t="s">
        <v>33</v>
      </c>
      <c r="G30" s="1">
        <v>0.06</v>
      </c>
      <c r="H30" t="s">
        <v>12</v>
      </c>
      <c r="I30" t="s">
        <v>65</v>
      </c>
      <c r="J30" s="1">
        <f>E30*G30</f>
        <v>0.06</v>
      </c>
    </row>
    <row r="31" spans="1:10" x14ac:dyDescent="0.25">
      <c r="E31"/>
      <c r="G31" s="1"/>
      <c r="J31" s="1"/>
    </row>
    <row r="32" spans="1:10" x14ac:dyDescent="0.25">
      <c r="E32" s="8">
        <v>1</v>
      </c>
      <c r="F32" t="s">
        <v>22</v>
      </c>
      <c r="G32" s="1">
        <v>7.0000000000000007E-2</v>
      </c>
      <c r="H32" t="s">
        <v>12</v>
      </c>
      <c r="I32" t="s">
        <v>23</v>
      </c>
      <c r="J32" s="1">
        <f>E32*G32</f>
        <v>7.0000000000000007E-2</v>
      </c>
    </row>
    <row r="33" spans="5:10" x14ac:dyDescent="0.25">
      <c r="E33" s="8">
        <v>1</v>
      </c>
      <c r="F33" t="s">
        <v>37</v>
      </c>
      <c r="G33" s="1">
        <v>0.13</v>
      </c>
      <c r="H33" t="s">
        <v>12</v>
      </c>
      <c r="I33" t="s">
        <v>38</v>
      </c>
      <c r="J33" s="1">
        <f>E33*G33</f>
        <v>0.13</v>
      </c>
    </row>
    <row r="34" spans="5:10" x14ac:dyDescent="0.25">
      <c r="E34" s="8">
        <v>1</v>
      </c>
      <c r="F34" t="s">
        <v>63</v>
      </c>
      <c r="G34" s="1">
        <v>0.56000000000000005</v>
      </c>
      <c r="H34" t="s">
        <v>12</v>
      </c>
      <c r="I34" t="s">
        <v>64</v>
      </c>
      <c r="J34" s="1">
        <f>E34*G34</f>
        <v>0.56000000000000005</v>
      </c>
    </row>
    <row r="35" spans="5:10" x14ac:dyDescent="0.25">
      <c r="E35" s="8">
        <v>1</v>
      </c>
      <c r="F35" t="s">
        <v>39</v>
      </c>
      <c r="G35" s="1">
        <v>0.3</v>
      </c>
      <c r="H35" t="s">
        <v>12</v>
      </c>
      <c r="I35" t="s">
        <v>40</v>
      </c>
      <c r="J35" s="1">
        <f>E35*G35</f>
        <v>0.3</v>
      </c>
    </row>
    <row r="36" spans="5:10" x14ac:dyDescent="0.25">
      <c r="E36" s="8">
        <v>1</v>
      </c>
      <c r="F36" t="s">
        <v>41</v>
      </c>
      <c r="G36" s="1">
        <v>3.97</v>
      </c>
      <c r="H36" t="s">
        <v>12</v>
      </c>
      <c r="I36" t="s">
        <v>42</v>
      </c>
      <c r="J36" s="1">
        <f>E36*G36</f>
        <v>3.97</v>
      </c>
    </row>
    <row r="37" spans="5:10" x14ac:dyDescent="0.25">
      <c r="E37" s="8">
        <v>1</v>
      </c>
      <c r="F37" t="s">
        <v>59</v>
      </c>
      <c r="G37" s="1">
        <v>2.29</v>
      </c>
      <c r="H37" t="s">
        <v>12</v>
      </c>
      <c r="I37" t="s">
        <v>60</v>
      </c>
      <c r="J37" s="1">
        <f>E37*G37</f>
        <v>2.29</v>
      </c>
    </row>
    <row r="38" spans="5:10" x14ac:dyDescent="0.25">
      <c r="E38" s="17"/>
      <c r="F38" s="9" t="s">
        <v>61</v>
      </c>
      <c r="G38" s="10">
        <v>2.29</v>
      </c>
      <c r="H38" s="9" t="s">
        <v>12</v>
      </c>
      <c r="I38" s="9" t="s">
        <v>62</v>
      </c>
      <c r="J38" s="10"/>
    </row>
    <row r="39" spans="5:10" x14ac:dyDescent="0.25">
      <c r="E39"/>
      <c r="G39" s="1"/>
      <c r="J39" s="1"/>
    </row>
    <row r="40" spans="5:10" x14ac:dyDescent="0.25">
      <c r="E40"/>
      <c r="F40" t="s">
        <v>48</v>
      </c>
      <c r="G40" s="1" t="s">
        <v>50</v>
      </c>
      <c r="H40" t="s">
        <v>51</v>
      </c>
      <c r="I40" t="s">
        <v>49</v>
      </c>
      <c r="J40" s="1"/>
    </row>
    <row r="41" spans="5:10" x14ac:dyDescent="0.25">
      <c r="E41"/>
      <c r="G41" s="1"/>
      <c r="J41" s="1"/>
    </row>
    <row r="42" spans="5:10" x14ac:dyDescent="0.25">
      <c r="E42" s="5"/>
      <c r="F42" s="6" t="s">
        <v>80</v>
      </c>
      <c r="G42" s="7"/>
      <c r="H42" s="5"/>
      <c r="I42" s="5"/>
      <c r="J42" s="7">
        <f>SUM(J9:J41)</f>
        <v>16.013000000000005</v>
      </c>
    </row>
    <row r="43" spans="5:10" x14ac:dyDescent="0.25">
      <c r="F43" t="s">
        <v>81</v>
      </c>
      <c r="H43" s="1"/>
      <c r="J43" s="1">
        <f>J42*0.14975</f>
        <v>2.3979467500000009</v>
      </c>
    </row>
    <row r="44" spans="5:10" x14ac:dyDescent="0.25">
      <c r="F44" s="2" t="s">
        <v>45</v>
      </c>
      <c r="H44" s="1"/>
      <c r="J44" s="1">
        <f>SUM(J42:J43)</f>
        <v>18.410946750000008</v>
      </c>
    </row>
    <row r="45" spans="5:10" x14ac:dyDescent="0.25">
      <c r="H45" s="1"/>
    </row>
    <row r="46" spans="5:10" x14ac:dyDescent="0.25">
      <c r="H46" s="1"/>
    </row>
    <row r="47" spans="5:10" x14ac:dyDescent="0.25">
      <c r="H47" s="1"/>
    </row>
  </sheetData>
  <mergeCells count="9">
    <mergeCell ref="A20:B20"/>
    <mergeCell ref="C15:D15"/>
    <mergeCell ref="C17:D17"/>
    <mergeCell ref="A19:B19"/>
    <mergeCell ref="C11:D11"/>
    <mergeCell ref="C12:D12"/>
    <mergeCell ref="C13:D13"/>
    <mergeCell ref="A17:B17"/>
    <mergeCell ref="A18:B18"/>
  </mergeCells>
  <pageMargins left="0.7" right="0.7" top="0.75" bottom="0.75" header="0.3" footer="0.3"/>
  <pageSetup scale="65" orientation="landscape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 altText="">
                <anchor moveWithCells="1">
                  <from>
                    <xdr:col>1</xdr:col>
                    <xdr:colOff>142875</xdr:colOff>
                    <xdr:row>10</xdr:row>
                    <xdr:rowOff>9525</xdr:rowOff>
                  </from>
                  <to>
                    <xdr:col>4</xdr:col>
                    <xdr:colOff>0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11</xdr:row>
                    <xdr:rowOff>9525</xdr:rowOff>
                  </from>
                  <to>
                    <xdr:col>4</xdr:col>
                    <xdr:colOff>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1</xdr:col>
                    <xdr:colOff>142875</xdr:colOff>
                    <xdr:row>12</xdr:row>
                    <xdr:rowOff>9525</xdr:rowOff>
                  </from>
                  <to>
                    <xdr:col>4</xdr:col>
                    <xdr:colOff>0</xdr:colOff>
                    <xdr:row>12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bb.matkin@gmail.com</dc:creator>
  <cp:lastModifiedBy>bb.matkin@gmail.com</cp:lastModifiedBy>
  <cp:lastPrinted>2014-04-01T06:10:49Z</cp:lastPrinted>
  <dcterms:created xsi:type="dcterms:W3CDTF">2014-03-31T19:16:37Z</dcterms:created>
  <dcterms:modified xsi:type="dcterms:W3CDTF">2014-04-08T19:56:10Z</dcterms:modified>
</cp:coreProperties>
</file>