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d\Downloads\"/>
    </mc:Choice>
  </mc:AlternateContent>
  <xr:revisionPtr revIDLastSave="0" documentId="13_ncr:1_{5AE1496B-45C8-424D-A6C5-8EF624D4C364}" xr6:coauthVersionLast="47" xr6:coauthVersionMax="47" xr10:uidLastSave="{00000000-0000-0000-0000-000000000000}"/>
  <bookViews>
    <workbookView xWindow="-120" yWindow="-120" windowWidth="20730" windowHeight="11040" xr2:uid="{71A5C377-D9CB-433B-94BA-9263421DEAFB}"/>
  </bookViews>
  <sheets>
    <sheet name="Simulador de Investimento" sheetId="1" r:id="rId1"/>
    <sheet name="Porcentagem por perfil" sheetId="2" state="hidden" r:id="rId2"/>
  </sheets>
  <definedNames>
    <definedName name="aporte">'Simulador de Investimento'!$D$12</definedName>
    <definedName name="patrimonio">'Simulador de Investimento'!$D$15</definedName>
    <definedName name="qtd_anos">'Simulador de Investimento'!$D$13</definedName>
    <definedName name="Rendimento_carteira">'Simulador de Investimento'!$D$8</definedName>
    <definedName name="salario">'Simulador de Investimento'!$D$7</definedName>
    <definedName name="sugestao_investimento">'Simulador de Investimento'!$D$9</definedName>
    <definedName name="taxa_mensal">'Simulador de Investimento'!$D$14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29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C26" i="1"/>
  <c r="D15" i="1"/>
  <c r="D16" i="1" s="1"/>
  <c r="D9" i="1"/>
  <c r="C19" i="1"/>
  <c r="D19" i="1" s="1"/>
  <c r="C20" i="1"/>
  <c r="D20" i="1" s="1"/>
  <c r="C21" i="1"/>
  <c r="D21" i="1" s="1"/>
  <c r="C22" i="1"/>
  <c r="D22" i="1" s="1"/>
  <c r="C23" i="1"/>
  <c r="D23" i="1" s="1"/>
  <c r="D30" i="1" l="1"/>
  <c r="D31" i="1"/>
  <c r="D32" i="1"/>
  <c r="D33" i="1"/>
  <c r="D34" i="1"/>
  <c r="D29" i="1"/>
  <c r="D35" i="1" s="1"/>
</calcChain>
</file>

<file path=xl/sharedStrings.xml><?xml version="1.0" encoding="utf-8"?>
<sst xmlns="http://schemas.openxmlformats.org/spreadsheetml/2006/main" count="69" uniqueCount="33">
  <si>
    <t>Por quantos anos preciso investir?</t>
  </si>
  <si>
    <t>Qual a taxa de rendimento mensal?</t>
  </si>
  <si>
    <t>Quanto de patrimônio acumulado terei?</t>
  </si>
  <si>
    <t>Quanto são os dividendos mensais?</t>
  </si>
  <si>
    <t>Investimento mensal</t>
  </si>
  <si>
    <t>Quanto teria em 2 anos?</t>
  </si>
  <si>
    <t>Quanto teria em 5 anos?</t>
  </si>
  <si>
    <t>Quanto teria em 10 anos?</t>
  </si>
  <si>
    <t>Quanto teria em 20 anos?</t>
  </si>
  <si>
    <t>Quanto teria em 30 anos?</t>
  </si>
  <si>
    <t>Cenários</t>
  </si>
  <si>
    <t>Dividendos</t>
  </si>
  <si>
    <t>Configurações</t>
  </si>
  <si>
    <t>Rendimento da carteira</t>
  </si>
  <si>
    <t>Salário</t>
  </si>
  <si>
    <t>Perfil</t>
  </si>
  <si>
    <t>Agressivo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</si>
  <si>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</si>
  <si>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</si>
  <si>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</si>
  <si>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</si>
  <si>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</si>
  <si>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</si>
  <si>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</si>
  <si>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</si>
  <si>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</si>
  <si>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</si>
  <si>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</si>
  <si>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</si>
  <si>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 Composta</t>
  </si>
  <si>
    <t>Moderado</t>
  </si>
  <si>
    <t>Sugestão de Investimento (30%)</t>
  </si>
  <si>
    <t>Quanto posso investir por mês?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</si>
</sst>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1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  <font>
      <sz val="12"/>
      <color rgb="FF000000"/>
      <name val="Segoe UI"/>
      <family val="2"/>
    </font>
    <font>
      <b/>
      <sz val="12"/>
      <color rgb="FF000000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13"/>
      <color theme="1"/>
      <name val="Segoe UI"/>
      <family val="2"/>
    </font>
    <font>
      <b/>
      <sz val="13"/>
      <color theme="0"/>
      <name val="Segoe UI"/>
      <family val="2"/>
    </font>
    <font>
      <b/>
      <sz val="11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indexed="64"/>
      </bottom>
      <diagonal/>
    </border>
    <border>
      <left style="medium">
        <color theme="0" tint="-0.14996795556505021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0" borderId="0" xfId="0" applyFont="1"/>
    <xf numFmtId="0" fontId="5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71" fontId="7" fillId="0" borderId="8" xfId="1" applyNumberFormat="1" applyFont="1" applyBorder="1" applyAlignment="1">
      <alignment horizontal="center"/>
    </xf>
    <xf numFmtId="10" fontId="7" fillId="0" borderId="11" xfId="0" applyNumberFormat="1" applyFont="1" applyBorder="1" applyAlignment="1">
      <alignment horizontal="center"/>
    </xf>
    <xf numFmtId="171" fontId="7" fillId="5" borderId="8" xfId="1" applyNumberFormat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/>
    </xf>
    <xf numFmtId="10" fontId="7" fillId="5" borderId="11" xfId="0" applyNumberFormat="1" applyFont="1" applyFill="1" applyBorder="1" applyAlignment="1">
      <alignment horizontal="center"/>
    </xf>
    <xf numFmtId="171" fontId="7" fillId="4" borderId="11" xfId="0" applyNumberFormat="1" applyFont="1" applyFill="1" applyBorder="1" applyAlignment="1">
      <alignment horizontal="center"/>
    </xf>
    <xf numFmtId="171" fontId="7" fillId="4" borderId="14" xfId="0" applyNumberFormat="1" applyFont="1" applyFill="1" applyBorder="1" applyAlignment="1">
      <alignment horizontal="center"/>
    </xf>
    <xf numFmtId="171" fontId="7" fillId="6" borderId="10" xfId="0" applyNumberFormat="1" applyFont="1" applyFill="1" applyBorder="1" applyAlignment="1">
      <alignment horizontal="center"/>
    </xf>
    <xf numFmtId="171" fontId="7" fillId="6" borderId="11" xfId="0" applyNumberFormat="1" applyFont="1" applyFill="1" applyBorder="1" applyAlignment="1">
      <alignment horizontal="center"/>
    </xf>
    <xf numFmtId="171" fontId="7" fillId="6" borderId="13" xfId="0" applyNumberFormat="1" applyFont="1" applyFill="1" applyBorder="1" applyAlignment="1">
      <alignment horizontal="center"/>
    </xf>
    <xf numFmtId="171" fontId="7" fillId="6" borderId="14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6" fillId="8" borderId="6" xfId="0" applyFont="1" applyFill="1" applyBorder="1" applyAlignment="1">
      <alignment horizontal="left" indent="2"/>
    </xf>
    <xf numFmtId="0" fontId="6" fillId="8" borderId="7" xfId="0" applyFont="1" applyFill="1" applyBorder="1" applyAlignment="1">
      <alignment horizontal="left" indent="2"/>
    </xf>
    <xf numFmtId="0" fontId="6" fillId="8" borderId="9" xfId="0" applyFont="1" applyFill="1" applyBorder="1" applyAlignment="1">
      <alignment horizontal="left" indent="2"/>
    </xf>
    <xf numFmtId="0" fontId="6" fillId="8" borderId="10" xfId="0" applyFont="1" applyFill="1" applyBorder="1" applyAlignment="1">
      <alignment horizontal="left" indent="2"/>
    </xf>
    <xf numFmtId="0" fontId="6" fillId="8" borderId="12" xfId="0" applyFont="1" applyFill="1" applyBorder="1" applyAlignment="1">
      <alignment horizontal="left" indent="2"/>
    </xf>
    <xf numFmtId="0" fontId="6" fillId="8" borderId="13" xfId="0" applyFont="1" applyFill="1" applyBorder="1" applyAlignment="1">
      <alignment horizontal="left" indent="2"/>
    </xf>
    <xf numFmtId="0" fontId="8" fillId="0" borderId="6" xfId="0" applyFont="1" applyBorder="1" applyAlignment="1">
      <alignment horizontal="left" vertical="center" indent="2"/>
    </xf>
    <xf numFmtId="0" fontId="8" fillId="0" borderId="7" xfId="0" applyFont="1" applyBorder="1" applyAlignment="1">
      <alignment horizontal="left" vertical="center" indent="2"/>
    </xf>
    <xf numFmtId="0" fontId="8" fillId="0" borderId="9" xfId="0" applyFont="1" applyBorder="1" applyAlignment="1">
      <alignment horizontal="left" vertical="center" indent="2"/>
    </xf>
    <xf numFmtId="0" fontId="8" fillId="0" borderId="10" xfId="0" applyFont="1" applyBorder="1" applyAlignment="1">
      <alignment horizontal="left" vertical="center" indent="2"/>
    </xf>
    <xf numFmtId="0" fontId="9" fillId="4" borderId="9" xfId="0" applyFont="1" applyFill="1" applyBorder="1" applyAlignment="1">
      <alignment horizontal="left" vertical="center" indent="2"/>
    </xf>
    <xf numFmtId="0" fontId="9" fillId="4" borderId="10" xfId="0" applyFont="1" applyFill="1" applyBorder="1" applyAlignment="1">
      <alignment horizontal="left" vertical="center" indent="2"/>
    </xf>
    <xf numFmtId="0" fontId="9" fillId="4" borderId="12" xfId="0" applyFont="1" applyFill="1" applyBorder="1" applyAlignment="1">
      <alignment horizontal="left" vertical="center" indent="2"/>
    </xf>
    <xf numFmtId="0" fontId="9" fillId="4" borderId="13" xfId="0" applyFont="1" applyFill="1" applyBorder="1" applyAlignment="1">
      <alignment horizontal="left" vertical="center" indent="2"/>
    </xf>
    <xf numFmtId="0" fontId="9" fillId="6" borderId="9" xfId="0" applyFont="1" applyFill="1" applyBorder="1" applyAlignment="1">
      <alignment horizontal="left" indent="2"/>
    </xf>
    <xf numFmtId="0" fontId="9" fillId="6" borderId="12" xfId="0" applyFont="1" applyFill="1" applyBorder="1" applyAlignment="1">
      <alignment horizontal="left" indent="2"/>
    </xf>
    <xf numFmtId="0" fontId="4" fillId="3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71" fontId="7" fillId="8" borderId="14" xfId="0" applyNumberFormat="1" applyFont="1" applyFill="1" applyBorder="1" applyAlignment="1">
      <alignment horizontal="center"/>
    </xf>
    <xf numFmtId="0" fontId="10" fillId="0" borderId="0" xfId="0" applyFont="1"/>
    <xf numFmtId="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left" indent="2"/>
    </xf>
    <xf numFmtId="0" fontId="8" fillId="0" borderId="0" xfId="0" applyFont="1" applyAlignment="1">
      <alignment horizontal="left" indent="2"/>
    </xf>
    <xf numFmtId="9" fontId="0" fillId="0" borderId="0" xfId="0" applyNumberFormat="1" applyAlignment="1">
      <alignment horizontal="center"/>
    </xf>
    <xf numFmtId="0" fontId="12" fillId="6" borderId="1" xfId="0" applyFont="1" applyFill="1" applyBorder="1" applyAlignment="1">
      <alignment horizontal="left" indent="2"/>
    </xf>
    <xf numFmtId="0" fontId="12" fillId="6" borderId="5" xfId="0" applyFont="1" applyFill="1" applyBorder="1" applyAlignment="1">
      <alignment horizontal="left" indent="2"/>
    </xf>
    <xf numFmtId="0" fontId="12" fillId="6" borderId="2" xfId="0" applyFont="1" applyFill="1" applyBorder="1" applyAlignment="1">
      <alignment horizontal="left" indent="2"/>
    </xf>
    <xf numFmtId="0" fontId="13" fillId="7" borderId="1" xfId="2" applyFont="1" applyFill="1" applyBorder="1" applyAlignment="1">
      <alignment horizontal="left" indent="4"/>
    </xf>
    <xf numFmtId="0" fontId="13" fillId="7" borderId="5" xfId="2" applyFont="1" applyFill="1" applyBorder="1" applyAlignment="1">
      <alignment horizontal="left" indent="2"/>
    </xf>
    <xf numFmtId="0" fontId="14" fillId="7" borderId="2" xfId="2" applyFont="1" applyFill="1" applyBorder="1"/>
    <xf numFmtId="0" fontId="9" fillId="6" borderId="15" xfId="0" applyFont="1" applyFill="1" applyBorder="1" applyAlignment="1">
      <alignment horizontal="left" indent="2"/>
    </xf>
    <xf numFmtId="171" fontId="7" fillId="6" borderId="16" xfId="0" applyNumberFormat="1" applyFont="1" applyFill="1" applyBorder="1" applyAlignment="1">
      <alignment horizontal="left" indent="2"/>
    </xf>
    <xf numFmtId="171" fontId="7" fillId="6" borderId="3" xfId="0" applyNumberFormat="1" applyFont="1" applyFill="1" applyBorder="1" applyAlignment="1">
      <alignment horizontal="left" indent="2"/>
    </xf>
    <xf numFmtId="0" fontId="11" fillId="0" borderId="6" xfId="0" applyFont="1" applyBorder="1" applyAlignment="1">
      <alignment horizontal="left" indent="2"/>
    </xf>
    <xf numFmtId="9" fontId="7" fillId="0" borderId="7" xfId="0" applyNumberFormat="1" applyFont="1" applyBorder="1" applyAlignment="1">
      <alignment horizontal="center"/>
    </xf>
    <xf numFmtId="171" fontId="7" fillId="6" borderId="8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left" indent="2"/>
    </xf>
    <xf numFmtId="9" fontId="7" fillId="0" borderId="10" xfId="0" applyNumberFormat="1" applyFont="1" applyBorder="1" applyAlignment="1">
      <alignment horizontal="center"/>
    </xf>
    <xf numFmtId="0" fontId="6" fillId="6" borderId="12" xfId="0" applyFont="1" applyFill="1" applyBorder="1"/>
    <xf numFmtId="0" fontId="6" fillId="6" borderId="13" xfId="0" applyFont="1" applyFill="1" applyBorder="1"/>
    <xf numFmtId="171" fontId="6" fillId="6" borderId="14" xfId="0" applyNumberFormat="1" applyFont="1" applyFill="1" applyBorder="1" applyAlignment="1">
      <alignment horizontal="left" indent="2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731052093388"/>
          <c:y val="6.8914689829632225E-2"/>
          <c:w val="0.88562689479066115"/>
          <c:h val="0.86217062034073555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352689616"/>
        <c:axId val="1352687216"/>
      </c:barChart>
      <c:catAx>
        <c:axId val="135268961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352687216"/>
        <c:crosses val="autoZero"/>
        <c:auto val="1"/>
        <c:lblAlgn val="ctr"/>
        <c:lblOffset val="100"/>
        <c:noMultiLvlLbl val="0"/>
      </c:catAx>
      <c:valAx>
        <c:axId val="1352687216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52689616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0</xdr:colOff>
      <xdr:row>3</xdr:row>
      <xdr:rowOff>437029</xdr:rowOff>
    </xdr:to>
    <xdr:sp macro="" textlink="">
      <xdr:nvSpPr>
        <xdr:cNvPr id="3" name="Retângulo: Cantos Diagonais Arredondados 2">
          <a:extLst>
            <a:ext uri="{FF2B5EF4-FFF2-40B4-BE49-F238E27FC236}">
              <a16:creationId xmlns:a16="http://schemas.microsoft.com/office/drawing/2014/main" id="{ECF354DE-EAD5-A85C-319A-78F773A0B93C}"/>
            </a:ext>
          </a:extLst>
        </xdr:cNvPr>
        <xdr:cNvSpPr/>
      </xdr:nvSpPr>
      <xdr:spPr>
        <a:xfrm>
          <a:off x="605118" y="190500"/>
          <a:ext cx="6286500" cy="818029"/>
        </a:xfrm>
        <a:prstGeom prst="round2Diag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</xdr:col>
      <xdr:colOff>672353</xdr:colOff>
      <xdr:row>1</xdr:row>
      <xdr:rowOff>134471</xdr:rowOff>
    </xdr:from>
    <xdr:to>
      <xdr:col>3</xdr:col>
      <xdr:colOff>560294</xdr:colOff>
      <xdr:row>3</xdr:row>
      <xdr:rowOff>291353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5B77960-CAA7-C616-C781-A08C1464C17A}"/>
            </a:ext>
          </a:extLst>
        </xdr:cNvPr>
        <xdr:cNvSpPr txBox="1"/>
      </xdr:nvSpPr>
      <xdr:spPr>
        <a:xfrm>
          <a:off x="1277471" y="324971"/>
          <a:ext cx="5042647" cy="537882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chemeClr val="bg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Segoe UI" panose="020B0502040204020203" pitchFamily="34" charset="0"/>
              <a:cs typeface="Segoe UI" panose="020B0502040204020203" pitchFamily="34" charset="0"/>
            </a:rPr>
            <a:t>Simulador</a:t>
          </a:r>
          <a:r>
            <a:rPr lang="pt-BR" sz="2800" b="1" baseline="0">
              <a:solidFill>
                <a:schemeClr val="bg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Segoe UI" panose="020B0502040204020203" pitchFamily="34" charset="0"/>
              <a:cs typeface="Segoe UI" panose="020B0502040204020203" pitchFamily="34" charset="0"/>
            </a:rPr>
            <a:t> de Investimento</a:t>
          </a:r>
          <a:endParaRPr lang="pt-BR" sz="2800" b="1">
            <a:solidFill>
              <a:schemeClr val="bg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1030941</xdr:colOff>
      <xdr:row>27</xdr:row>
      <xdr:rowOff>56029</xdr:rowOff>
    </xdr:from>
    <xdr:to>
      <xdr:col>16383</xdr:col>
      <xdr:colOff>302560</xdr:colOff>
      <xdr:row>34</xdr:row>
      <xdr:rowOff>123266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E97B2F-6CB1-DFCF-3905-8244B4E12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2E0B-8BD8-4719-8EF4-DA4FE5300E6D}">
  <dimension ref="A4:XFD35"/>
  <sheetViews>
    <sheetView showGridLines="0" tabSelected="1" topLeftCell="A6" zoomScale="85" zoomScaleNormal="85" workbookViewId="0">
      <selection activeCell="I13" sqref="I13"/>
    </sheetView>
  </sheetViews>
  <sheetFormatPr defaultColWidth="0" defaultRowHeight="15" x14ac:dyDescent="0.25"/>
  <cols>
    <col min="1" max="1" width="9.140625" customWidth="1"/>
    <col min="2" max="2" width="45.42578125" bestFit="1" customWidth="1"/>
    <col min="3" max="3" width="32" customWidth="1"/>
    <col min="4" max="4" width="17" customWidth="1"/>
    <col min="5" max="5" width="0.7109375" customWidth="1"/>
    <col min="6" max="6" width="0.5703125" customWidth="1"/>
    <col min="7" max="7" width="1.28515625" customWidth="1"/>
    <col min="8" max="8" width="0.5703125" customWidth="1"/>
    <col min="9" max="9" width="1.85546875" customWidth="1"/>
    <col min="10" max="16383" width="9.140625" hidden="1"/>
    <col min="16384" max="16384" width="0.140625" customWidth="1"/>
  </cols>
  <sheetData>
    <row r="4" spans="1:4" ht="37.5" customHeight="1" x14ac:dyDescent="0.25"/>
    <row r="5" spans="1:4" ht="15.75" thickBot="1" x14ac:dyDescent="0.3"/>
    <row r="6" spans="1:4" ht="26.25" x14ac:dyDescent="0.25">
      <c r="B6" s="35" t="s">
        <v>12</v>
      </c>
      <c r="C6" s="36"/>
      <c r="D6" s="37"/>
    </row>
    <row r="7" spans="1:4" ht="18" thickBot="1" x14ac:dyDescent="0.35">
      <c r="B7" s="18" t="s">
        <v>14</v>
      </c>
      <c r="C7" s="19"/>
      <c r="D7" s="6">
        <v>2000</v>
      </c>
    </row>
    <row r="8" spans="1:4" ht="18" thickBot="1" x14ac:dyDescent="0.35">
      <c r="B8" s="20" t="s">
        <v>13</v>
      </c>
      <c r="C8" s="21"/>
      <c r="D8" s="7">
        <v>6.0000000000000001E-3</v>
      </c>
    </row>
    <row r="9" spans="1:4" ht="18" thickBot="1" x14ac:dyDescent="0.35">
      <c r="B9" s="22" t="s">
        <v>31</v>
      </c>
      <c r="C9" s="23"/>
      <c r="D9" s="38">
        <f>D7*30%</f>
        <v>600</v>
      </c>
    </row>
    <row r="10" spans="1:4" ht="15.75" thickBot="1" x14ac:dyDescent="0.3"/>
    <row r="11" spans="1:4" ht="27" customHeight="1" x14ac:dyDescent="0.4">
      <c r="B11" s="1" t="s">
        <v>4</v>
      </c>
      <c r="C11" s="34"/>
      <c r="D11" s="2"/>
    </row>
    <row r="12" spans="1:4" ht="18" thickBot="1" x14ac:dyDescent="0.3">
      <c r="B12" s="24" t="s">
        <v>32</v>
      </c>
      <c r="C12" s="25"/>
      <c r="D12" s="8">
        <v>200</v>
      </c>
    </row>
    <row r="13" spans="1:4" ht="18" thickBot="1" x14ac:dyDescent="0.35">
      <c r="B13" s="26" t="s">
        <v>0</v>
      </c>
      <c r="C13" s="27"/>
      <c r="D13" s="9">
        <v>10</v>
      </c>
    </row>
    <row r="14" spans="1:4" ht="18" thickBot="1" x14ac:dyDescent="0.35">
      <c r="B14" s="26" t="s">
        <v>1</v>
      </c>
      <c r="C14" s="27"/>
      <c r="D14" s="10">
        <v>1.0789999999999999E-2</v>
      </c>
    </row>
    <row r="15" spans="1:4" ht="18" thickBot="1" x14ac:dyDescent="0.35">
      <c r="A15" s="17"/>
      <c r="B15" s="28" t="s">
        <v>2</v>
      </c>
      <c r="C15" s="29"/>
      <c r="D15" s="11">
        <f>FV(taxa_mensal,qtd_anos*12,aporte*-1)</f>
        <v>48656.842506034438</v>
      </c>
    </row>
    <row r="16" spans="1:4" ht="18" thickBot="1" x14ac:dyDescent="0.35">
      <c r="B16" s="30" t="s">
        <v>3</v>
      </c>
      <c r="C16" s="31"/>
      <c r="D16" s="12">
        <f>patrimonio*Rendimento_carteira</f>
        <v>291.94105503620665</v>
      </c>
    </row>
    <row r="17" spans="1:4" ht="15.75" thickBot="1" x14ac:dyDescent="0.3"/>
    <row r="18" spans="1:4" ht="27" thickBot="1" x14ac:dyDescent="0.45">
      <c r="B18" s="1" t="s">
        <v>10</v>
      </c>
      <c r="C18" s="2"/>
      <c r="D18" s="4" t="s">
        <v>11</v>
      </c>
    </row>
    <row r="19" spans="1:4" ht="18" thickBot="1" x14ac:dyDescent="0.35">
      <c r="A19" s="3">
        <v>2</v>
      </c>
      <c r="B19" s="32" t="s">
        <v>5</v>
      </c>
      <c r="C19" s="13">
        <f>FV($D$14,$A19*12,$D$12*-1)</f>
        <v>5445.5254595290435</v>
      </c>
      <c r="D19" s="14">
        <f>C19*Rendimento_carteira</f>
        <v>32.673152757174265</v>
      </c>
    </row>
    <row r="20" spans="1:4" ht="18" thickBot="1" x14ac:dyDescent="0.35">
      <c r="A20" s="3">
        <v>5</v>
      </c>
      <c r="B20" s="32" t="s">
        <v>6</v>
      </c>
      <c r="C20" s="13">
        <f>FV($D$14,$A20*12,$D$12*-1)</f>
        <v>16755.382799697527</v>
      </c>
      <c r="D20" s="14">
        <f>C20*Rendimento_carteira</f>
        <v>100.53229679818516</v>
      </c>
    </row>
    <row r="21" spans="1:4" ht="18" thickBot="1" x14ac:dyDescent="0.35">
      <c r="A21" s="3">
        <v>10</v>
      </c>
      <c r="B21" s="32" t="s">
        <v>7</v>
      </c>
      <c r="C21" s="13">
        <f>FV($D$14,$A21*12,$D$12*-1)</f>
        <v>48656.842506034438</v>
      </c>
      <c r="D21" s="14">
        <f>C21*Rendimento_carteira</f>
        <v>291.94105503620665</v>
      </c>
    </row>
    <row r="22" spans="1:4" ht="18" thickBot="1" x14ac:dyDescent="0.35">
      <c r="A22" s="3">
        <v>20</v>
      </c>
      <c r="B22" s="32" t="s">
        <v>8</v>
      </c>
      <c r="C22" s="13">
        <f>FV($D$14,$A22*12,$D$12*-1)</f>
        <v>225039.68001941612</v>
      </c>
      <c r="D22" s="14">
        <f>C22*Rendimento_carteira</f>
        <v>1350.2380801164968</v>
      </c>
    </row>
    <row r="23" spans="1:4" ht="18" thickBot="1" x14ac:dyDescent="0.35">
      <c r="A23" s="3">
        <v>30</v>
      </c>
      <c r="B23" s="33" t="s">
        <v>9</v>
      </c>
      <c r="C23" s="15">
        <f>FV($D$14,$A23*12,$D$12*-1)</f>
        <v>864433.93100094295</v>
      </c>
      <c r="D23" s="16">
        <f>C23*Rendimento_carteira</f>
        <v>5186.6035860056581</v>
      </c>
    </row>
    <row r="24" spans="1:4" ht="15.75" thickBot="1" x14ac:dyDescent="0.3"/>
    <row r="25" spans="1:4" ht="18.75" x14ac:dyDescent="0.35">
      <c r="B25" s="47" t="s">
        <v>15</v>
      </c>
      <c r="C25" s="48" t="s">
        <v>16</v>
      </c>
      <c r="D25" s="49"/>
    </row>
    <row r="26" spans="1:4" ht="18" thickBot="1" x14ac:dyDescent="0.35">
      <c r="B26" s="50" t="s">
        <v>18</v>
      </c>
      <c r="C26" s="51">
        <f>aporte</f>
        <v>200</v>
      </c>
      <c r="D26" s="52"/>
    </row>
    <row r="27" spans="1:4" ht="17.25" thickBot="1" x14ac:dyDescent="0.35">
      <c r="B27" s="39"/>
      <c r="C27" s="39"/>
      <c r="D27" s="39"/>
    </row>
    <row r="28" spans="1:4" ht="18.75" x14ac:dyDescent="0.35">
      <c r="B28" s="44" t="s">
        <v>19</v>
      </c>
      <c r="C28" s="45" t="s">
        <v>20</v>
      </c>
      <c r="D28" s="46" t="s">
        <v>21</v>
      </c>
    </row>
    <row r="29" spans="1:4" ht="18" thickBot="1" x14ac:dyDescent="0.35">
      <c r="B29" s="53" t="s">
        <v>22</v>
      </c>
      <c r="C29" s="54">
        <f>VLOOKUP($C$25&amp;"-"&amp;B29,'Porcentagem por perfil'!$A$1:$D$19,4,FALSE)</f>
        <v>0.5</v>
      </c>
      <c r="D29" s="55">
        <f>C29*$C$26</f>
        <v>100</v>
      </c>
    </row>
    <row r="30" spans="1:4" ht="18" thickBot="1" x14ac:dyDescent="0.35">
      <c r="B30" s="56" t="s">
        <v>23</v>
      </c>
      <c r="C30" s="57">
        <f>VLOOKUP($C$25&amp;"-"&amp;B30,'Porcentagem por perfil'!$A$1:$D$19,4,FALSE)</f>
        <v>0.1</v>
      </c>
      <c r="D30" s="14">
        <f t="shared" ref="D30:D34" si="0">C30*$C$26</f>
        <v>20</v>
      </c>
    </row>
    <row r="31" spans="1:4" ht="18" thickBot="1" x14ac:dyDescent="0.35">
      <c r="B31" s="56" t="s">
        <v>24</v>
      </c>
      <c r="C31" s="57">
        <f>VLOOKUP($C$25&amp;"-"&amp;B31,'Porcentagem por perfil'!$A$1:$D$19,4,FALSE)</f>
        <v>0.05</v>
      </c>
      <c r="D31" s="14">
        <f t="shared" si="0"/>
        <v>10</v>
      </c>
    </row>
    <row r="32" spans="1:4" ht="18" thickBot="1" x14ac:dyDescent="0.35">
      <c r="B32" s="56" t="s">
        <v>25</v>
      </c>
      <c r="C32" s="57">
        <f>VLOOKUP($C$25&amp;"-"&amp;B32,'Porcentagem por perfil'!$A$1:$D$19,4,FALSE)</f>
        <v>0.05</v>
      </c>
      <c r="D32" s="14">
        <f t="shared" si="0"/>
        <v>10</v>
      </c>
    </row>
    <row r="33" spans="2:4" ht="18" thickBot="1" x14ac:dyDescent="0.35">
      <c r="B33" s="56" t="s">
        <v>26</v>
      </c>
      <c r="C33" s="57">
        <f>VLOOKUP($C$25&amp;"-"&amp;B33,'Porcentagem por perfil'!$A$1:$D$19,4,FALSE)</f>
        <v>0.2</v>
      </c>
      <c r="D33" s="14">
        <f t="shared" si="0"/>
        <v>40</v>
      </c>
    </row>
    <row r="34" spans="2:4" ht="18" thickBot="1" x14ac:dyDescent="0.35">
      <c r="B34" s="56" t="s">
        <v>27</v>
      </c>
      <c r="C34" s="57">
        <f>VLOOKUP($C$25&amp;"-"&amp;B34,'Porcentagem por perfil'!$A$1:$D$19,4,FALSE)</f>
        <v>0.1</v>
      </c>
      <c r="D34" s="14">
        <f t="shared" si="0"/>
        <v>20</v>
      </c>
    </row>
    <row r="35" spans="2:4" ht="18" thickBot="1" x14ac:dyDescent="0.35">
      <c r="B35" s="58"/>
      <c r="C35" s="59"/>
      <c r="D35" s="60">
        <f>SUM(D29:D34)</f>
        <v>200</v>
      </c>
    </row>
  </sheetData>
  <mergeCells count="12">
    <mergeCell ref="B7:C7"/>
    <mergeCell ref="B8:C8"/>
    <mergeCell ref="B9:C9"/>
    <mergeCell ref="B6:D6"/>
    <mergeCell ref="C26:D26"/>
    <mergeCell ref="B14:C14"/>
    <mergeCell ref="B18:C18"/>
    <mergeCell ref="B12:C12"/>
    <mergeCell ref="B13:C13"/>
    <mergeCell ref="B15:C15"/>
    <mergeCell ref="B16:C16"/>
    <mergeCell ref="B11:D11"/>
  </mergeCells>
  <dataValidations count="1">
    <dataValidation type="list" allowBlank="1" showInputMessage="1" showErrorMessage="1" sqref="C25" xr:uid="{14030EF9-9F5B-4E38-846F-8644CFCBF8B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7D36-B46E-4BBE-851B-DA0392F313B6}">
  <dimension ref="A1:D19"/>
  <sheetViews>
    <sheetView topLeftCell="A3" workbookViewId="0">
      <selection activeCell="G18" sqref="G18"/>
    </sheetView>
  </sheetViews>
  <sheetFormatPr defaultRowHeight="15" x14ac:dyDescent="0.25"/>
  <cols>
    <col min="1" max="1" width="15.85546875" bestFit="1" customWidth="1"/>
    <col min="2" max="2" width="12.140625" bestFit="1" customWidth="1"/>
    <col min="3" max="3" width="21.42578125" bestFit="1" customWidth="1"/>
  </cols>
  <sheetData>
    <row r="1" spans="1:4" x14ac:dyDescent="0.25">
      <c r="A1" t="s">
        <v>29</v>
      </c>
      <c r="B1" t="s">
        <v>15</v>
      </c>
      <c r="C1" t="s">
        <v>19</v>
      </c>
      <c r="D1" s="5" t="s">
        <v>28</v>
      </c>
    </row>
    <row r="2" spans="1:4" ht="17.25" x14ac:dyDescent="0.3">
      <c r="A2" t="str">
        <f>B2&amp;"-"&amp;C2</f>
        <v>Conservador-Papel</v>
      </c>
      <c r="B2" t="s">
        <v>17</v>
      </c>
      <c r="C2" s="41" t="s">
        <v>22</v>
      </c>
      <c r="D2" s="40">
        <v>0.3</v>
      </c>
    </row>
    <row r="3" spans="1:4" ht="17.25" x14ac:dyDescent="0.3">
      <c r="A3" t="str">
        <f t="shared" ref="A3:A19" si="0">B3&amp;"-"&amp;C3</f>
        <v>Conservador-Tijolo</v>
      </c>
      <c r="B3" t="s">
        <v>17</v>
      </c>
      <c r="C3" s="41" t="s">
        <v>23</v>
      </c>
      <c r="D3" s="40">
        <v>0.5</v>
      </c>
    </row>
    <row r="4" spans="1:4" ht="17.25" x14ac:dyDescent="0.3">
      <c r="A4" t="str">
        <f t="shared" si="0"/>
        <v>Conservador-Híbridos</v>
      </c>
      <c r="B4" t="s">
        <v>17</v>
      </c>
      <c r="C4" s="41" t="s">
        <v>24</v>
      </c>
      <c r="D4" s="40">
        <v>0.1</v>
      </c>
    </row>
    <row r="5" spans="1:4" ht="17.25" x14ac:dyDescent="0.3">
      <c r="A5" t="str">
        <f t="shared" si="0"/>
        <v>Conservador-FOFs</v>
      </c>
      <c r="B5" t="s">
        <v>17</v>
      </c>
      <c r="C5" s="41" t="s">
        <v>25</v>
      </c>
      <c r="D5" s="40">
        <v>0.1</v>
      </c>
    </row>
    <row r="6" spans="1:4" ht="17.25" x14ac:dyDescent="0.3">
      <c r="A6" t="str">
        <f t="shared" si="0"/>
        <v>Conservador-Desenvolvimento</v>
      </c>
      <c r="B6" t="s">
        <v>17</v>
      </c>
      <c r="C6" s="41" t="s">
        <v>26</v>
      </c>
      <c r="D6" s="40">
        <v>0</v>
      </c>
    </row>
    <row r="7" spans="1:4" ht="17.25" x14ac:dyDescent="0.3">
      <c r="A7" t="str">
        <f t="shared" si="0"/>
        <v>Conservador-Hotelarias</v>
      </c>
      <c r="B7" t="s">
        <v>17</v>
      </c>
      <c r="C7" s="41" t="s">
        <v>27</v>
      </c>
      <c r="D7" s="40">
        <v>0</v>
      </c>
    </row>
    <row r="8" spans="1:4" ht="17.25" x14ac:dyDescent="0.3">
      <c r="A8" t="str">
        <f t="shared" si="0"/>
        <v>Moderado-Papel</v>
      </c>
      <c r="B8" t="s">
        <v>30</v>
      </c>
      <c r="C8" s="41" t="s">
        <v>22</v>
      </c>
      <c r="D8" s="43">
        <v>0.32</v>
      </c>
    </row>
    <row r="9" spans="1:4" ht="17.25" x14ac:dyDescent="0.3">
      <c r="A9" t="str">
        <f t="shared" si="0"/>
        <v>Moderado-Tijolo</v>
      </c>
      <c r="B9" t="s">
        <v>30</v>
      </c>
      <c r="C9" s="41" t="s">
        <v>23</v>
      </c>
      <c r="D9" s="43">
        <v>0.35</v>
      </c>
    </row>
    <row r="10" spans="1:4" ht="17.25" x14ac:dyDescent="0.3">
      <c r="A10" t="str">
        <f t="shared" si="0"/>
        <v>Moderado-Híbridos</v>
      </c>
      <c r="B10" t="s">
        <v>30</v>
      </c>
      <c r="C10" s="41" t="s">
        <v>24</v>
      </c>
      <c r="D10" s="43">
        <v>0.08</v>
      </c>
    </row>
    <row r="11" spans="1:4" ht="17.25" x14ac:dyDescent="0.3">
      <c r="A11" t="str">
        <f t="shared" si="0"/>
        <v>Moderado-FOFs</v>
      </c>
      <c r="B11" t="s">
        <v>30</v>
      </c>
      <c r="C11" s="41" t="s">
        <v>25</v>
      </c>
      <c r="D11" s="43">
        <v>0.05</v>
      </c>
    </row>
    <row r="12" spans="1:4" ht="17.25" x14ac:dyDescent="0.3">
      <c r="A12" t="str">
        <f t="shared" si="0"/>
        <v>Moderado-Desenvolvimento</v>
      </c>
      <c r="B12" t="s">
        <v>30</v>
      </c>
      <c r="C12" s="41" t="s">
        <v>26</v>
      </c>
      <c r="D12" s="43">
        <v>0.1</v>
      </c>
    </row>
    <row r="13" spans="1:4" ht="17.25" x14ac:dyDescent="0.3">
      <c r="A13" t="str">
        <f t="shared" si="0"/>
        <v>Moderado-Hotelarias</v>
      </c>
      <c r="B13" t="s">
        <v>30</v>
      </c>
      <c r="C13" s="41" t="s">
        <v>27</v>
      </c>
      <c r="D13" s="43">
        <v>0.1</v>
      </c>
    </row>
    <row r="14" spans="1:4" ht="17.25" x14ac:dyDescent="0.3">
      <c r="A14" t="str">
        <f t="shared" si="0"/>
        <v>Agressivo-Papel</v>
      </c>
      <c r="B14" t="s">
        <v>16</v>
      </c>
      <c r="C14" s="42" t="s">
        <v>22</v>
      </c>
      <c r="D14" s="43">
        <v>0.5</v>
      </c>
    </row>
    <row r="15" spans="1:4" ht="17.25" x14ac:dyDescent="0.3">
      <c r="A15" t="str">
        <f t="shared" si="0"/>
        <v>Agressivo-Tijolo</v>
      </c>
      <c r="B15" t="s">
        <v>16</v>
      </c>
      <c r="C15" s="42" t="s">
        <v>23</v>
      </c>
      <c r="D15" s="43">
        <v>0.1</v>
      </c>
    </row>
    <row r="16" spans="1:4" ht="17.25" x14ac:dyDescent="0.3">
      <c r="A16" t="str">
        <f t="shared" si="0"/>
        <v>Agressivo-Híbridos</v>
      </c>
      <c r="B16" t="s">
        <v>16</v>
      </c>
      <c r="C16" s="42" t="s">
        <v>24</v>
      </c>
      <c r="D16" s="43">
        <v>0.05</v>
      </c>
    </row>
    <row r="17" spans="1:4" ht="17.25" x14ac:dyDescent="0.3">
      <c r="A17" t="str">
        <f t="shared" si="0"/>
        <v>Agressivo-FOFs</v>
      </c>
      <c r="B17" t="s">
        <v>16</v>
      </c>
      <c r="C17" s="42" t="s">
        <v>25</v>
      </c>
      <c r="D17" s="43">
        <v>0.05</v>
      </c>
    </row>
    <row r="18" spans="1:4" ht="17.25" x14ac:dyDescent="0.3">
      <c r="A18" t="str">
        <f t="shared" si="0"/>
        <v>Agressivo-Desenvolvimento</v>
      </c>
      <c r="B18" t="s">
        <v>16</v>
      </c>
      <c r="C18" s="42" t="s">
        <v>26</v>
      </c>
      <c r="D18" s="43">
        <v>0.2</v>
      </c>
    </row>
    <row r="19" spans="1:4" ht="17.25" x14ac:dyDescent="0.3">
      <c r="A19" t="str">
        <f t="shared" si="0"/>
        <v>Agressivo-Hotelarias</v>
      </c>
      <c r="B19" t="s">
        <v>16</v>
      </c>
      <c r="C19" s="42" t="s">
        <v>27</v>
      </c>
      <c r="D19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 de Investimento</vt:lpstr>
      <vt:lpstr>Porcentagem por perfil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Oliveira</dc:creator>
  <cp:lastModifiedBy>Brenda Oliveira</cp:lastModifiedBy>
  <dcterms:created xsi:type="dcterms:W3CDTF">2025-05-23T23:41:24Z</dcterms:created>
  <dcterms:modified xsi:type="dcterms:W3CDTF">2025-05-24T02:37:17Z</dcterms:modified>
</cp:coreProperties>
</file>