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brend\Downloads\"/>
    </mc:Choice>
  </mc:AlternateContent>
  <xr:revisionPtr revIDLastSave="0" documentId="13_ncr:1_{2F834485-0610-484A-82F4-A28C6D72FDBB}" xr6:coauthVersionLast="47" xr6:coauthVersionMax="47" xr10:uidLastSave="{00000000-0000-0000-0000-000000000000}"/>
  <bookViews>
    <workbookView xWindow="-120" yWindow="-120" windowWidth="29040" windowHeight="15840" activeTab="3" xr2:uid="{3C7BB5B8-E6B2-4755-819C-A1969AD52A69}"/>
  </bookViews>
  <sheets>
    <sheet name="Notes and Methods" sheetId="4" r:id="rId1"/>
    <sheet name="Inputs" sheetId="1" r:id="rId2"/>
    <sheet name="Calculations" sheetId="2" r:id="rId3"/>
    <sheet name="Dashboard"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3" l="1"/>
  <c r="K2" i="3"/>
  <c r="B6" i="2"/>
  <c r="B5" i="2"/>
  <c r="B2" i="2" a="1"/>
  <c r="B2" i="2" s="1"/>
  <c r="B1" i="2"/>
  <c r="E9" i="2" s="1"/>
  <c r="I6" i="1" a="1"/>
  <c r="I6" i="1" s="1"/>
  <c r="I3" i="1" a="1"/>
  <c r="I3" i="1" s="1"/>
  <c r="I4" i="1" a="1"/>
  <c r="I4" i="1" s="1"/>
  <c r="I5" i="1" a="1"/>
  <c r="I5" i="1" s="1"/>
  <c r="I2" i="1" a="1"/>
  <c r="I2" i="1" s="1"/>
  <c r="H3" i="1" a="1"/>
  <c r="H3" i="1" s="1"/>
  <c r="H4" i="1" a="1"/>
  <c r="H4" i="1" s="1"/>
  <c r="H5" i="1" a="1"/>
  <c r="H5" i="1" s="1"/>
  <c r="H6" i="1" a="1"/>
  <c r="H6" i="1" s="1"/>
  <c r="H2" i="1" a="1"/>
  <c r="H2" i="1" s="1"/>
  <c r="F3" i="2"/>
  <c r="F4" i="2" s="1"/>
  <c r="F5" i="2" s="1"/>
  <c r="F6" i="2" s="1"/>
  <c r="F7" i="2" s="1"/>
  <c r="F8" i="2" s="1"/>
  <c r="F9" i="2" s="1"/>
  <c r="F10" i="2" s="1"/>
  <c r="F11" i="2" s="1"/>
  <c r="F12" i="2" s="1"/>
  <c r="I2" i="2" s="1"/>
  <c r="C7" i="1"/>
  <c r="E4" i="2" l="1"/>
  <c r="E3" i="2"/>
  <c r="E12" i="2"/>
  <c r="H2" i="2" s="1"/>
  <c r="M2" i="3" s="1"/>
  <c r="E8" i="2"/>
  <c r="E7" i="2"/>
  <c r="E5" i="2"/>
  <c r="E11" i="2"/>
  <c r="E6" i="2"/>
  <c r="E10" i="2"/>
  <c r="E2" i="3"/>
  <c r="B4" i="2"/>
  <c r="G2" i="3" s="1"/>
  <c r="A2" i="3"/>
  <c r="B3" i="2"/>
  <c r="C2" i="3" s="1"/>
  <c r="I2"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<sst xmlns="http://schemas.openxmlformats.org/spreadsheetml/2006/main" count="65" uniqueCount="60">
  <si>
    <t>Asset</t>
  </si>
  <si>
    <t>Ticker</t>
  </si>
  <si>
    <t>Investment</t>
  </si>
  <si>
    <t>Annual Return (%)</t>
  </si>
  <si>
    <t>Volatility (%)</t>
  </si>
  <si>
    <t>Correlation Group</t>
  </si>
  <si>
    <t>Apple</t>
  </si>
  <si>
    <t>Tesco</t>
  </si>
  <si>
    <t>Bond ETF</t>
  </si>
  <si>
    <t>S&amp;P 500</t>
  </si>
  <si>
    <t>Gold</t>
  </si>
  <si>
    <t>Total</t>
  </si>
  <si>
    <t>Equities</t>
  </si>
  <si>
    <t>Bonds</t>
  </si>
  <si>
    <t>Commodities</t>
  </si>
  <si>
    <t>Weighted Return</t>
  </si>
  <si>
    <t>Weighted Volatility</t>
  </si>
  <si>
    <t>Portfolio Value (1yr)</t>
  </si>
  <si>
    <t>Sharpe Ratio</t>
  </si>
  <si>
    <t>Diversification Score</t>
  </si>
  <si>
    <t>Max Allocation (%)</t>
  </si>
  <si>
    <t>YEAR</t>
  </si>
  <si>
    <t>Weighted Return (%)</t>
  </si>
  <si>
    <t>Portfolio Value (£)</t>
  </si>
  <si>
    <t>Current Price</t>
  </si>
  <si>
    <t xml:space="preserve">Daily Change </t>
  </si>
  <si>
    <t>Porfolio CAGR (Over 10 Years)</t>
  </si>
  <si>
    <t>Benchmarks CAGR (Over 10 Years)</t>
  </si>
  <si>
    <t>Diversifaction Score</t>
  </si>
  <si>
    <t>Allocation</t>
  </si>
  <si>
    <t>Benchmarks (£)</t>
  </si>
  <si>
    <t>Portfolio CAGR 10YR</t>
  </si>
  <si>
    <t>Benchmark CAGR 10YR</t>
  </si>
  <si>
    <r>
      <t>Weighted Volatility(</t>
    </r>
    <r>
      <rPr>
        <b/>
        <strike/>
        <sz val="14"/>
        <color theme="1"/>
        <rFont val="Aptos Narrow"/>
        <family val="2"/>
        <scheme val="minor"/>
      </rPr>
      <t>%)</t>
    </r>
  </si>
  <si>
    <t>Notes</t>
  </si>
  <si>
    <t>Portfolio assumes reinvested returns and constant allocation. Benchmark is based on 7% annual growth.</t>
  </si>
  <si>
    <t>Porfolio starts with an initial value of £10,000</t>
  </si>
  <si>
    <t>Asset prices and tickers are pulled from Excels Stock Data Type</t>
  </si>
  <si>
    <t>Annual Returns and Volatility are hypothetical and are based on historical averages</t>
  </si>
  <si>
    <t>Key Metrics</t>
  </si>
  <si>
    <t>Weighted Return = Sum of Asset Weights * Returns</t>
  </si>
  <si>
    <t>Weighted Volatility = Approximate using weighted averages of volatility</t>
  </si>
  <si>
    <t>Sharpe Ratio =( Portfolio Return - Risk Free Rate) / Portfolio Volatility      *Assumed 0% RFR*</t>
  </si>
  <si>
    <t>Portfolio Value = Initial Investment * ( 1 + Weighted Return) e.g in 10 years ( (10 000 * (1+6.14%)^10</t>
  </si>
  <si>
    <t>Diversification Score =( 1- sum of all alocations squared) the closer to 1 the more diversified</t>
  </si>
  <si>
    <t>Max Allocation = Biggest number in an array of the record</t>
  </si>
  <si>
    <t>Porfolio Average Annual Growth Rate (CAGR) and Benchmark CAGR = (End value + Start value)^(1/years) - 1</t>
  </si>
  <si>
    <t>Summary</t>
  </si>
  <si>
    <r>
      <t>Weighted Return (6.14%)</t>
    </r>
    <r>
      <rPr>
        <sz val="11"/>
        <color theme="1"/>
        <rFont val="Aptos Narrow"/>
        <family val="2"/>
        <scheme val="minor"/>
      </rPr>
      <t xml:space="preserve"> = expected yearly profit.</t>
    </r>
  </si>
  <si>
    <r>
      <t>Weighted Volatility (3.24%)</t>
    </r>
    <r>
      <rPr>
        <sz val="11"/>
        <color theme="1"/>
        <rFont val="Aptos Narrow"/>
        <family val="2"/>
        <scheme val="minor"/>
      </rPr>
      <t xml:space="preserve"> = expected yearly risk.</t>
    </r>
  </si>
  <si>
    <r>
      <t>Sharpe Ratio (1.3)</t>
    </r>
    <r>
      <rPr>
        <sz val="11"/>
        <color theme="1"/>
        <rFont val="Aptos Narrow"/>
        <family val="2"/>
        <scheme val="minor"/>
      </rPr>
      <t xml:space="preserve"> = return per unit of risk (good if &gt;1).</t>
    </r>
  </si>
  <si>
    <r>
      <t>Diversification Score (0.785)</t>
    </r>
    <r>
      <rPr>
        <sz val="11"/>
        <color theme="1"/>
        <rFont val="Aptos Narrow"/>
        <family val="2"/>
        <scheme val="minor"/>
      </rPr>
      <t xml:space="preserve"> = well spread portfolio.</t>
    </r>
  </si>
  <si>
    <r>
      <t>Max Allocation (25%)</t>
    </r>
    <r>
      <rPr>
        <sz val="11"/>
        <color theme="1"/>
        <rFont val="Aptos Narrow"/>
        <family val="2"/>
        <scheme val="minor"/>
      </rPr>
      <t xml:space="preserve"> = no single stock dominates.</t>
    </r>
  </si>
  <si>
    <r>
      <t>CAGR (6.14% vs 7.00%)</t>
    </r>
    <r>
      <rPr>
        <sz val="11"/>
        <color theme="1"/>
        <rFont val="Aptos Narrow"/>
        <family val="2"/>
        <scheme val="minor"/>
      </rPr>
      <t xml:space="preserve"> = portfolio lags slightly behind benchmark, but with lower risk.</t>
    </r>
  </si>
  <si>
    <t>Additional Assumptions</t>
  </si>
  <si>
    <t>To better visualise Portfolio Growth against the Benchmark, I extended the time scale from 5 years to 10 years</t>
  </si>
  <si>
    <t>portfolio is on track to meet its objective</t>
  </si>
  <si>
    <t xml:space="preserve">This provided a clearer view of the longer term correlation and gave me a stronger indication of wether the </t>
  </si>
  <si>
    <t>For Users</t>
  </si>
  <si>
    <t>If the user intends to input information into the Investment section, information will change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</si>
</sst>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quot;£&quot;#,##0.00"/>
    <numFmt numFmtId="166" formatCode="_([$$-409]* #,##0.00_);_([$$-409]* \(#,##0.00\);_([$$-409]* &quot;-&quot;??_);_(@_)"/>
    <numFmt numFmtId="170" formatCode="0.0"/>
    <numFmt numFmtId="179" formatCode="&quot;£&quot;#,##0"/>
  </numFmts>
  <fonts count="7" x14ac:knownFonts="1">
    <font>
      <sz val="11"/>
      <color theme="1"/>
      <name val="Aptos Narrow"/>
      <family val="2"/>
      <scheme val="minor"/>
    </font>
    <font>
      <sz val="11"/>
      <color theme="1"/>
      <name val="Aptos Narrow"/>
      <family val="2"/>
      <scheme val="minor"/>
    </font>
    <font>
      <sz val="8"/>
      <name val="Aptos Narrow"/>
      <family val="2"/>
      <scheme val="minor"/>
    </font>
    <font>
      <sz val="18"/>
      <color theme="1"/>
      <name val="Aptos Narrow"/>
      <family val="2"/>
      <scheme val="minor"/>
    </font>
    <font>
      <b/>
      <sz val="14"/>
      <color theme="1"/>
      <name val="Aptos Narrow"/>
      <family val="2"/>
      <scheme val="minor"/>
    </font>
    <font>
      <b/>
      <strike/>
      <sz val="14"/>
      <color theme="1"/>
      <name val="Aptos Narrow"/>
      <family val="2"/>
      <scheme val="minor"/>
    </font>
    <font>
      <sz val="14"/>
      <color theme="1"/>
      <name val="Aptos Narrow"/>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5" tint="-0.249977111117893"/>
        <bgColor indexed="64"/>
      </patternFill>
    </fill>
    <fill>
      <patternFill patternType="solid">
        <fgColor theme="2" tint="-9.9978637043366805E-2"/>
        <bgColor indexed="64"/>
      </patternFill>
    </fill>
    <fill>
      <patternFill patternType="solid">
        <fgColor theme="9"/>
        <bgColor indexed="64"/>
      </patternFill>
    </fill>
    <fill>
      <patternFill patternType="solid">
        <fgColor rgb="FFC0000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21">
    <xf numFmtId="0" fontId="0" fillId="0" borderId="0" xfId="0"/>
    <xf numFmtId="2" fontId="0" fillId="0" borderId="0" xfId="0" applyNumberFormat="1"/>
    <xf numFmtId="164" fontId="0" fillId="0" borderId="0" xfId="0" applyNumberFormat="1"/>
    <xf numFmtId="165" fontId="0" fillId="0" borderId="0" xfId="0" applyNumberFormat="1"/>
    <xf numFmtId="166" fontId="0" fillId="0" borderId="0" xfId="0" applyNumberFormat="1"/>
    <xf numFmtId="10" fontId="0" fillId="0" borderId="0" xfId="0" applyNumberFormat="1"/>
    <xf numFmtId="165" fontId="3" fillId="2" borderId="0" xfId="0" applyNumberFormat="1" applyFont="1" applyFill="1" applyAlignment="1">
      <alignment horizontal="center" vertical="center"/>
    </xf>
    <xf numFmtId="179" fontId="0" fillId="0" borderId="0" xfId="0" applyNumberFormat="1"/>
    <xf numFmtId="170" fontId="0" fillId="0" borderId="0" xfId="0" applyNumberFormat="1"/>
    <xf numFmtId="9" fontId="0" fillId="0" borderId="0" xfId="0" applyNumberFormat="1"/>
    <xf numFmtId="164" fontId="3" fillId="3" borderId="0" xfId="0" applyNumberFormat="1" applyFont="1" applyFill="1" applyAlignment="1">
      <alignment horizontal="center" vertical="center"/>
    </xf>
    <xf numFmtId="0" fontId="0" fillId="0" borderId="0" xfId="0" applyAlignment="1"/>
    <xf numFmtId="10" fontId="3" fillId="4" borderId="0" xfId="0" applyNumberFormat="1" applyFont="1" applyFill="1" applyAlignment="1">
      <alignment horizontal="center" vertical="center"/>
    </xf>
    <xf numFmtId="0" fontId="0" fillId="0" borderId="0" xfId="0" applyFont="1"/>
    <xf numFmtId="0" fontId="4" fillId="0" borderId="0" xfId="0" applyFont="1"/>
    <xf numFmtId="0" fontId="6" fillId="0" borderId="0" xfId="0" applyFont="1"/>
    <xf numFmtId="0" fontId="6" fillId="0" borderId="0" xfId="0" applyFont="1" applyAlignment="1"/>
    <xf numFmtId="10" fontId="3" fillId="5" borderId="0" xfId="0" applyNumberFormat="1" applyFont="1" applyFill="1" applyAlignment="1">
      <alignment horizontal="center" vertical="center"/>
    </xf>
    <xf numFmtId="10" fontId="3" fillId="6" borderId="0" xfId="0" applyNumberFormat="1" applyFont="1" applyFill="1" applyAlignment="1">
      <alignment horizontal="center" vertical="center"/>
    </xf>
    <xf numFmtId="9" fontId="3" fillId="6" borderId="0" xfId="0" applyNumberFormat="1" applyFont="1" applyFill="1" applyAlignment="1">
      <alignment horizontal="center" vertical="center"/>
    </xf>
    <xf numFmtId="170" fontId="3" fillId="7"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19" Type="http://schemas.openxmlformats.org/officeDocument/2006/relationships/customXml" Target="../customXml/item3.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Portfolio Allocation</a:t>
            </a:r>
            <a:r>
              <a:rPr lang="en-GB" baseline="0"/>
              <a:t> by Asset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F36-4E39-83B2-9FD45DEBFFD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F36-4E39-83B2-9FD45DEBFFD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F36-4E39-83B2-9FD45DEBFFD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F36-4E39-83B2-9FD45DEBFFD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F36-4E39-83B2-9FD45DEBFFD1}"/>
              </c:ext>
            </c:extLst>
          </c:dPt>
          <c:dLbls>
            <c:dLbl>
              <c:idx val="0"/>
              <c:layout>
                <c:manualLayout>
                  <c:x val="-6.9858228134970501E-2"/>
                  <c:y val="0.12403254044332516"/>
                </c:manualLayout>
              </c:layout>
              <c:tx>
                <c:rich>
                  <a:bodyPr rot="0" spcFirstLastPara="1" vertOverflow="ellipsis" vert="horz" wrap="square" lIns="38100" tIns="19050" rIns="38100" bIns="19050" anchor="ctr" anchorCtr="1">
                    <a:noAutofit/>
                  </a:bodyPr>
                  <a:lstStyle/>
                  <a:p>
                    <a:pPr>
                      <a:defRPr sz="900" b="0" i="0" u="none" strike="noStrike" kern="1200" baseline="0">
                        <a:ln>
                          <a:solidFill>
                            <a:schemeClr val="dk1"/>
                          </a:solidFill>
                        </a:ln>
                        <a:solidFill>
                          <a:schemeClr val="tx1">
                            <a:lumMod val="75000"/>
                            <a:lumOff val="25000"/>
                          </a:schemeClr>
                        </a:solidFill>
                        <a:latin typeface="+mn-lt"/>
                        <a:ea typeface="+mn-ea"/>
                        <a:cs typeface="+mn-cs"/>
                      </a:defRPr>
                    </a:pPr>
                    <a:r>
                      <a:rPr lang="en-US" baseline="0"/>
                      <a:t> </a:t>
                    </a:r>
                    <a:fld id="{670DDB45-5A5B-40E3-8784-C99896742DF4}" type="PERCENTAGE">
                      <a:rPr lang="en-US" baseline="0"/>
                      <a:pPr>
                        <a:defRPr>
                          <a:ln>
                            <a:solidFill>
                              <a:schemeClr val="dk1"/>
                            </a:solidFill>
                          </a:ln>
                        </a:defRPr>
                      </a:pPr>
                      <a:t>[PERCENTAGE]</a:t>
                    </a:fld>
                    <a:endParaRPr lang="en-US" baseline="0"/>
                  </a:p>
                </c:rich>
              </c:tx>
              <c:spPr>
                <a:noFill/>
                <a:ln>
                  <a:noFill/>
                </a:ln>
                <a:effectLst>
                  <a:glow>
                    <a:schemeClr val="accent1">
                      <a:alpha val="40000"/>
                    </a:schemeClr>
                  </a:glow>
                </a:effectLst>
              </c:spPr>
              <c:txPr>
                <a:bodyPr rot="0" spcFirstLastPara="1" vertOverflow="ellipsis" vert="horz" wrap="square" lIns="38100" tIns="19050" rIns="38100" bIns="19050" anchor="ctr" anchorCtr="1">
                  <a:noAutofit/>
                </a:bodyPr>
                <a:lstStyle/>
                <a:p>
                  <a:pPr>
                    <a:defRPr sz="900" b="0" i="0" u="none" strike="noStrike" kern="1200" baseline="0">
                      <a:ln>
                        <a:solidFill>
                          <a:schemeClr val="dk1"/>
                        </a:solidFill>
                      </a:ln>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7.4515443343968535E-2"/>
                      <c:h val="9.114181837886097E-2"/>
                    </c:manualLayout>
                  </c15:layout>
                  <c15:dlblFieldTable/>
                  <c15:showDataLabelsRange val="0"/>
                </c:ext>
                <c:ext xmlns:c16="http://schemas.microsoft.com/office/drawing/2014/chart" uri="{C3380CC4-5D6E-409C-BE32-E72D297353CC}">
                  <c16:uniqueId val="{00000001-9F36-4E39-83B2-9FD45DEBFFD1}"/>
                </c:ext>
              </c:extLst>
            </c:dLbl>
            <c:dLbl>
              <c:idx val="1"/>
              <c:layout>
                <c:manualLayout>
                  <c:x val="-9.5472911784459685E-2"/>
                  <c:y val="-0.11368512586166635"/>
                </c:manualLayout>
              </c:layout>
              <c:tx>
                <c:rich>
                  <a:bodyPr rot="0" spcFirstLastPara="1" vertOverflow="ellipsis" vert="horz" wrap="square" lIns="38100" tIns="19050" rIns="38100" bIns="19050" anchor="ctr" anchorCtr="1">
                    <a:noAutofit/>
                  </a:bodyPr>
                  <a:lstStyle/>
                  <a:p>
                    <a:pPr>
                      <a:defRPr sz="900" b="0" i="0" u="none" strike="noStrike" kern="1200" baseline="0">
                        <a:ln>
                          <a:solidFill>
                            <a:schemeClr val="dk1"/>
                          </a:solidFill>
                        </a:ln>
                        <a:solidFill>
                          <a:schemeClr val="tx1">
                            <a:lumMod val="75000"/>
                            <a:lumOff val="25000"/>
                          </a:schemeClr>
                        </a:solidFill>
                        <a:latin typeface="+mn-lt"/>
                        <a:ea typeface="+mn-ea"/>
                        <a:cs typeface="+mn-cs"/>
                      </a:defRPr>
                    </a:pPr>
                    <a:fld id="{123B9FEE-87F0-4C08-BDE2-13DABF75ED8D}" type="PERCENTAGE">
                      <a:rPr lang="en-US" baseline="0"/>
                      <a:pPr>
                        <a:defRPr>
                          <a:ln>
                            <a:solidFill>
                              <a:schemeClr val="dk1"/>
                            </a:solidFill>
                          </a:ln>
                        </a:defRPr>
                      </a:pPr>
                      <a:t>[PERCENTAGE]</a:t>
                    </a:fld>
                    <a:endParaRPr lang="en-GB"/>
                  </a:p>
                </c:rich>
              </c:tx>
              <c:spPr>
                <a:noFill/>
                <a:ln>
                  <a:noFill/>
                </a:ln>
                <a:effectLst>
                  <a:glow>
                    <a:schemeClr val="accent1">
                      <a:alpha val="40000"/>
                    </a:schemeClr>
                  </a:glow>
                </a:effectLst>
              </c:spPr>
              <c:txPr>
                <a:bodyPr rot="0" spcFirstLastPara="1" vertOverflow="ellipsis" vert="horz" wrap="square" lIns="38100" tIns="19050" rIns="38100" bIns="19050" anchor="ctr" anchorCtr="1">
                  <a:noAutofit/>
                </a:bodyPr>
                <a:lstStyle/>
                <a:p>
                  <a:pPr>
                    <a:defRPr sz="900" b="0" i="0" u="none" strike="noStrike" kern="1200" baseline="0">
                      <a:ln>
                        <a:solidFill>
                          <a:schemeClr val="dk1"/>
                        </a:solidFill>
                      </a:ln>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8.0336962355216077E-2"/>
                      <c:h val="0.12391191038024918"/>
                    </c:manualLayout>
                  </c15:layout>
                  <c15:dlblFieldTable/>
                  <c15:showDataLabelsRange val="0"/>
                </c:ext>
                <c:ext xmlns:c16="http://schemas.microsoft.com/office/drawing/2014/chart" uri="{C3380CC4-5D6E-409C-BE32-E72D297353CC}">
                  <c16:uniqueId val="{00000003-9F36-4E39-83B2-9FD45DEBFFD1}"/>
                </c:ext>
              </c:extLst>
            </c:dLbl>
            <c:dLbl>
              <c:idx val="2"/>
              <c:tx>
                <c:rich>
                  <a:bodyPr/>
                  <a:lstStyle/>
                  <a:p>
                    <a:fld id="{1E638FBB-7F5B-4184-8117-1EBC65AD5C80}" type="PERCENTAGE">
                      <a:rPr lang="en-US" baseline="0"/>
                      <a:pPr/>
                      <a:t>[PERCENTAGE]</a:t>
                    </a:fld>
                    <a:endParaRPr lang="en-GB"/>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9F36-4E39-83B2-9FD45DEBFFD1}"/>
                </c:ext>
              </c:extLst>
            </c:dLbl>
            <c:dLbl>
              <c:idx val="3"/>
              <c:tx>
                <c:rich>
                  <a:bodyPr/>
                  <a:lstStyle/>
                  <a:p>
                    <a:fld id="{FDF64145-2DEC-4945-85E5-863B767A5E3D}" type="PERCENTAGE">
                      <a:rPr lang="en-US" baseline="0"/>
                      <a:pPr/>
                      <a:t>[PERCENTAGE]</a:t>
                    </a:fld>
                    <a:endParaRPr lang="en-GB"/>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9F36-4E39-83B2-9FD45DEBFFD1}"/>
                </c:ext>
              </c:extLst>
            </c:dLbl>
            <c:dLbl>
              <c:idx val="4"/>
              <c:layout>
                <c:manualLayout>
                  <c:x val="6.0648126671853167E-2"/>
                  <c:y val="0.14196416706554146"/>
                </c:manualLayout>
              </c:layout>
              <c:spPr>
                <a:noFill/>
                <a:ln>
                  <a:noFill/>
                </a:ln>
                <a:effectLst>
                  <a:glow>
                    <a:schemeClr val="accent1">
                      <a:alpha val="40000"/>
                    </a:schemeClr>
                  </a:glow>
                </a:effectLst>
              </c:spPr>
              <c:txPr>
                <a:bodyPr rot="0" spcFirstLastPara="1" vertOverflow="ellipsis" vert="horz" wrap="square" lIns="38100" tIns="19050" rIns="38100" bIns="19050" anchor="ctr" anchorCtr="1">
                  <a:noAutofit/>
                </a:bodyPr>
                <a:lstStyle/>
                <a:p>
                  <a:pPr>
                    <a:defRPr sz="900" b="0" i="0" u="none" strike="noStrike" kern="1200" baseline="0">
                      <a:ln>
                        <a:solidFill>
                          <a:schemeClr val="dk1"/>
                        </a:solidFill>
                      </a:ln>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8.3748464173271892E-2"/>
                      <c:h val="0.1392116083535351"/>
                    </c:manualLayout>
                  </c15:layout>
                </c:ext>
                <c:ext xmlns:c16="http://schemas.microsoft.com/office/drawing/2014/chart" uri="{C3380CC4-5D6E-409C-BE32-E72D297353CC}">
                  <c16:uniqueId val="{00000009-9F36-4E39-83B2-9FD45DEBFFD1}"/>
                </c:ext>
              </c:extLst>
            </c:dLbl>
            <c:spPr>
              <a:noFill/>
              <a:ln>
                <a:noFill/>
              </a:ln>
              <a:effectLst>
                <a:glow>
                  <a:schemeClr val="accent1">
                    <a:alpha val="40000"/>
                  </a:schemeClr>
                </a:glow>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dk1"/>
                      </a:solidFill>
                    </a:ln>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Inputs!$A$2:$B$6</c:f>
              <c:multiLvlStrCache>
                <c:ptCount val="5"/>
                <c:lvl>
                  <c:pt idx="0">
                    <c:v>APPLE INC. (XNAS:AAPL)</c:v>
                  </c:pt>
                  <c:pt idx="1">
                    <c:v>TESCO PLC (XLON:TSCO)</c:v>
                  </c:pt>
                  <c:pt idx="2">
                    <c:v>iShs Cr UK Gilts ETF GBP D (XLON:IGLT)</c:v>
                  </c:pt>
                  <c:pt idx="3">
                    <c:v>Vanguard 500 Idx;ETF (ARCX:VOO)</c:v>
                  </c:pt>
                  <c:pt idx="4">
                    <c:v>SPDR Gold (ARCX:GLD)</c:v>
                  </c:pt>
                </c:lvl>
                <c:lvl>
                  <c:pt idx="0">
                    <c:v>Apple</c:v>
                  </c:pt>
                  <c:pt idx="1">
                    <c:v>Tesco</c:v>
                  </c:pt>
                  <c:pt idx="2">
                    <c:v>Bond ETF</c:v>
                  </c:pt>
                  <c:pt idx="3">
                    <c:v>S&amp;P 500</c:v>
                  </c:pt>
                  <c:pt idx="4">
                    <c:v>Gold</c:v>
                  </c:pt>
                </c:lvl>
              </c:multiLvlStrCache>
            </c:multiLvlStrRef>
          </c:cat>
          <c:val>
            <c:numRef>
              <c:f>Inputs!$C$2:$C$6</c:f>
              <c:numCache>
                <c:formatCode>0.00</c:formatCode>
                <c:ptCount val="5"/>
                <c:pt idx="0">
                  <c:v>0.25</c:v>
                </c:pt>
                <c:pt idx="1">
                  <c:v>0.2</c:v>
                </c:pt>
                <c:pt idx="2">
                  <c:v>0.2</c:v>
                </c:pt>
                <c:pt idx="3">
                  <c:v>0.25</c:v>
                </c:pt>
                <c:pt idx="4">
                  <c:v>0.1</c:v>
                </c:pt>
              </c:numCache>
            </c:numRef>
          </c:val>
          <c:extLst>
            <c:ext xmlns:c16="http://schemas.microsoft.com/office/drawing/2014/chart" uri="{C3380CC4-5D6E-409C-BE32-E72D297353CC}">
              <c16:uniqueId val="{0000000A-9F36-4E39-83B2-9FD45DEBFFD1}"/>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Return vs Volatility by Asset</a:t>
            </a:r>
          </a:p>
        </c:rich>
      </c:tx>
      <c:layout>
        <c:manualLayout>
          <c:xMode val="edge"/>
          <c:yMode val="edge"/>
          <c:x val="0.19934356254749472"/>
          <c:y val="2.7777951428024032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Annual Return (%)</c:v>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Inputs!$A$2:$A$6</c:f>
              <c:strCache>
                <c:ptCount val="5"/>
                <c:pt idx="0">
                  <c:v>Apple</c:v>
                </c:pt>
                <c:pt idx="1">
                  <c:v>Tesco</c:v>
                </c:pt>
                <c:pt idx="2">
                  <c:v>Bond ETF</c:v>
                </c:pt>
                <c:pt idx="3">
                  <c:v>S&amp;P 500</c:v>
                </c:pt>
                <c:pt idx="4">
                  <c:v>Gold</c:v>
                </c:pt>
              </c:strCache>
            </c:strRef>
          </c:cat>
          <c:val>
            <c:numRef>
              <c:f>Inputs!$E$2:$E$6</c:f>
              <c:numCache>
                <c:formatCode>General</c:formatCode>
                <c:ptCount val="5"/>
                <c:pt idx="0">
                  <c:v>0.12</c:v>
                </c:pt>
                <c:pt idx="1">
                  <c:v>0.08</c:v>
                </c:pt>
                <c:pt idx="2">
                  <c:v>0.04</c:v>
                </c:pt>
                <c:pt idx="3" formatCode="0.00">
                  <c:v>0.1</c:v>
                </c:pt>
                <c:pt idx="4">
                  <c:v>0.06</c:v>
                </c:pt>
              </c:numCache>
            </c:numRef>
          </c:val>
          <c:extLst>
            <c:ext xmlns:c16="http://schemas.microsoft.com/office/drawing/2014/chart" uri="{C3380CC4-5D6E-409C-BE32-E72D297353CC}">
              <c16:uniqueId val="{00000000-723B-4F75-90A4-9893023DDE2B}"/>
            </c:ext>
          </c:extLst>
        </c:ser>
        <c:ser>
          <c:idx val="1"/>
          <c:order val="1"/>
          <c:tx>
            <c:v>Volatility (%)</c:v>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Inputs!$A$2:$A$6</c:f>
              <c:strCache>
                <c:ptCount val="5"/>
                <c:pt idx="0">
                  <c:v>Apple</c:v>
                </c:pt>
                <c:pt idx="1">
                  <c:v>Tesco</c:v>
                </c:pt>
                <c:pt idx="2">
                  <c:v>Bond ETF</c:v>
                </c:pt>
                <c:pt idx="3">
                  <c:v>S&amp;P 500</c:v>
                </c:pt>
                <c:pt idx="4">
                  <c:v>Gold</c:v>
                </c:pt>
              </c:strCache>
            </c:strRef>
          </c:cat>
          <c:val>
            <c:numRef>
              <c:f>Inputs!$F$2:$F$6</c:f>
              <c:numCache>
                <c:formatCode>General</c:formatCode>
                <c:ptCount val="5"/>
                <c:pt idx="0">
                  <c:v>0.2</c:v>
                </c:pt>
                <c:pt idx="1">
                  <c:v>0.18</c:v>
                </c:pt>
                <c:pt idx="2">
                  <c:v>0.05</c:v>
                </c:pt>
                <c:pt idx="3">
                  <c:v>0.15</c:v>
                </c:pt>
                <c:pt idx="4">
                  <c:v>0.1</c:v>
                </c:pt>
              </c:numCache>
            </c:numRef>
          </c:val>
          <c:extLst>
            <c:ext xmlns:c16="http://schemas.microsoft.com/office/drawing/2014/chart" uri="{C3380CC4-5D6E-409C-BE32-E72D297353CC}">
              <c16:uniqueId val="{00000001-723B-4F75-90A4-9893023DDE2B}"/>
            </c:ext>
          </c:extLst>
        </c:ser>
        <c:dLbls>
          <c:dLblPos val="outEnd"/>
          <c:showLegendKey val="0"/>
          <c:showVal val="1"/>
          <c:showCatName val="0"/>
          <c:showSerName val="0"/>
          <c:showPercent val="0"/>
          <c:showBubbleSize val="0"/>
        </c:dLbls>
        <c:gapWidth val="444"/>
        <c:overlap val="-90"/>
        <c:axId val="169840240"/>
        <c:axId val="169840720"/>
      </c:barChart>
      <c:catAx>
        <c:axId val="1698402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69840720"/>
        <c:crosses val="autoZero"/>
        <c:auto val="1"/>
        <c:lblAlgn val="ctr"/>
        <c:lblOffset val="100"/>
        <c:noMultiLvlLbl val="0"/>
      </c:catAx>
      <c:valAx>
        <c:axId val="169840720"/>
        <c:scaling>
          <c:orientation val="minMax"/>
        </c:scaling>
        <c:delete val="1"/>
        <c:axPos val="l"/>
        <c:numFmt formatCode="General" sourceLinked="1"/>
        <c:majorTickMark val="none"/>
        <c:minorTickMark val="none"/>
        <c:tickLblPos val="nextTo"/>
        <c:crossAx val="169840240"/>
        <c:crosses val="autoZero"/>
        <c:crossBetween val="between"/>
      </c:valAx>
      <c:spPr>
        <a:noFill/>
        <a:ln>
          <a:noFill/>
        </a:ln>
        <a:effectLst/>
      </c:spPr>
    </c:plotArea>
    <c:legend>
      <c:legendPos val="t"/>
      <c:overlay val="0"/>
      <c:spPr>
        <a:solidFill>
          <a:schemeClr val="lt1"/>
        </a:solidFill>
        <a:ln w="19050" cap="flat" cmpd="sng" algn="ctr">
          <a:solidFill>
            <a:schemeClr val="dk1"/>
          </a:solidFill>
          <a:prstDash val="solid"/>
          <a:miter lim="800000"/>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Portfolio Growth vs Benchmarks (10 Years)</a:t>
            </a:r>
          </a:p>
        </c:rich>
      </c:tx>
      <c:layout>
        <c:manualLayout>
          <c:xMode val="edge"/>
          <c:yMode val="edge"/>
          <c:x val="0.2693269299850232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Portfolio Value</c:v>
          </c:tx>
          <c:spPr>
            <a:ln w="28575" cap="rnd">
              <a:solidFill>
                <a:schemeClr val="accent1"/>
              </a:solidFill>
              <a:round/>
            </a:ln>
            <a:effectLst/>
          </c:spPr>
          <c:marker>
            <c:symbol val="none"/>
          </c:marker>
          <c:cat>
            <c:numRef>
              <c:f>Calculations!$D$2:$D$12</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cat>
          <c:val>
            <c:numRef>
              <c:f>Calculations!$E$2:$E$12</c:f>
              <c:numCache>
                <c:formatCode>"£"#,##0</c:formatCode>
                <c:ptCount val="11"/>
                <c:pt idx="0" formatCode="&quot;£&quot;#,##0.00">
                  <c:v>10000</c:v>
                </c:pt>
                <c:pt idx="1">
                  <c:v>10613.999999999998</c:v>
                </c:pt>
                <c:pt idx="2">
                  <c:v>11265.699599999998</c:v>
                </c:pt>
                <c:pt idx="3">
                  <c:v>11957.413555439998</c:v>
                </c:pt>
                <c:pt idx="4">
                  <c:v>12691.598747744012</c:v>
                </c:pt>
                <c:pt idx="5">
                  <c:v>13470.862910855494</c:v>
                </c:pt>
                <c:pt idx="6">
                  <c:v>14297.973893582021</c:v>
                </c:pt>
                <c:pt idx="7">
                  <c:v>15175.869490647956</c:v>
                </c:pt>
                <c:pt idx="8">
                  <c:v>16107.667877373739</c:v>
                </c:pt>
                <c:pt idx="9">
                  <c:v>17096.678685044484</c:v>
                </c:pt>
                <c:pt idx="10">
                  <c:v>18146.414756306218</c:v>
                </c:pt>
              </c:numCache>
            </c:numRef>
          </c:val>
          <c:smooth val="0"/>
          <c:extLst>
            <c:ext xmlns:c16="http://schemas.microsoft.com/office/drawing/2014/chart" uri="{C3380CC4-5D6E-409C-BE32-E72D297353CC}">
              <c16:uniqueId val="{00000000-3851-4842-BA0A-5D100C20C3F8}"/>
            </c:ext>
          </c:extLst>
        </c:ser>
        <c:ser>
          <c:idx val="1"/>
          <c:order val="1"/>
          <c:tx>
            <c:v>Benchmark</c:v>
          </c:tx>
          <c:spPr>
            <a:ln w="28575" cap="rnd">
              <a:solidFill>
                <a:schemeClr val="accent2"/>
              </a:solidFill>
              <a:round/>
            </a:ln>
            <a:effectLst>
              <a:outerShdw blurRad="50800" dist="50800" dir="5400000" sx="1000" sy="1000" algn="ctr" rotWithShape="0">
                <a:srgbClr val="000000">
                  <a:alpha val="43137"/>
                </a:srgbClr>
              </a:outerShdw>
            </a:effectLst>
          </c:spPr>
          <c:marker>
            <c:symbol val="circle"/>
            <c:size val="5"/>
            <c:spPr>
              <a:solidFill>
                <a:schemeClr val="accent2"/>
              </a:solidFill>
              <a:ln w="12700">
                <a:solidFill>
                  <a:schemeClr val="accent2"/>
                </a:solidFill>
              </a:ln>
              <a:effectLst/>
            </c:spPr>
          </c:marker>
          <c:cat>
            <c:numRef>
              <c:f>Calculations!$D$2:$D$12</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cat>
          <c:val>
            <c:numRef>
              <c:f>Calculations!$F$2:$F$12</c:f>
              <c:numCache>
                <c:formatCode>"£"#,##0</c:formatCode>
                <c:ptCount val="11"/>
                <c:pt idx="0">
                  <c:v>10000</c:v>
                </c:pt>
                <c:pt idx="1">
                  <c:v>10700</c:v>
                </c:pt>
                <c:pt idx="2">
                  <c:v>11449</c:v>
                </c:pt>
                <c:pt idx="3">
                  <c:v>12250.43</c:v>
                </c:pt>
                <c:pt idx="4">
                  <c:v>13107.9601</c:v>
                </c:pt>
                <c:pt idx="5">
                  <c:v>14025.517307000002</c:v>
                </c:pt>
                <c:pt idx="6">
                  <c:v>15007.303518490004</c:v>
                </c:pt>
                <c:pt idx="7">
                  <c:v>16057.814764784305</c:v>
                </c:pt>
                <c:pt idx="8">
                  <c:v>17181.861798319209</c:v>
                </c:pt>
                <c:pt idx="9">
                  <c:v>18384.592124201554</c:v>
                </c:pt>
                <c:pt idx="10">
                  <c:v>19671.513572895663</c:v>
                </c:pt>
              </c:numCache>
            </c:numRef>
          </c:val>
          <c:smooth val="0"/>
          <c:extLst>
            <c:ext xmlns:c16="http://schemas.microsoft.com/office/drawing/2014/chart" uri="{C3380CC4-5D6E-409C-BE32-E72D297353CC}">
              <c16:uniqueId val="{00000001-3851-4842-BA0A-5D100C20C3F8}"/>
            </c:ext>
          </c:extLst>
        </c:ser>
        <c:dLbls>
          <c:showLegendKey val="0"/>
          <c:showVal val="0"/>
          <c:showCatName val="0"/>
          <c:showSerName val="0"/>
          <c:showPercent val="0"/>
          <c:showBubbleSize val="0"/>
        </c:dLbls>
        <c:smooth val="0"/>
        <c:axId val="304147055"/>
        <c:axId val="304145615"/>
      </c:lineChart>
      <c:catAx>
        <c:axId val="304147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145615"/>
        <c:crosses val="autoZero"/>
        <c:auto val="1"/>
        <c:lblAlgn val="ctr"/>
        <c:lblOffset val="100"/>
        <c:noMultiLvlLbl val="0"/>
      </c:catAx>
      <c:valAx>
        <c:axId val="3041456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1470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674034</xdr:colOff>
      <xdr:row>5</xdr:row>
      <xdr:rowOff>70317</xdr:rowOff>
    </xdr:from>
    <xdr:to>
      <xdr:col>10</xdr:col>
      <xdr:colOff>256055</xdr:colOff>
      <xdr:row>21</xdr:row>
      <xdr:rowOff>122705</xdr:rowOff>
    </xdr:to>
    <xdr:graphicFrame macro="">
      <xdr:nvGraphicFramePr>
        <xdr:cNvPr id="2" name="Chart 2">
          <a:extLst>
            <a:ext uri="{FF2B5EF4-FFF2-40B4-BE49-F238E27FC236}">
              <a16:creationId xmlns:a16="http://schemas.microsoft.com/office/drawing/2014/main" id="{43ADAC61-0949-9769-15B3-DBAB0211DB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57149</xdr:colOff>
      <xdr:row>5</xdr:row>
      <xdr:rowOff>33618</xdr:rowOff>
    </xdr:from>
    <xdr:to>
      <xdr:col>4</xdr:col>
      <xdr:colOff>54348</xdr:colOff>
      <xdr:row>19</xdr:row>
      <xdr:rowOff>86005</xdr:rowOff>
    </xdr:to>
    <xdr:graphicFrame macro="">
      <xdr:nvGraphicFramePr>
        <xdr:cNvPr id="4" name="Chart 4">
          <a:extLst>
            <a:ext uri="{FF2B5EF4-FFF2-40B4-BE49-F238E27FC236}">
              <a16:creationId xmlns:a16="http://schemas.microsoft.com/office/drawing/2014/main" id="{FCC866C6-BD1B-7DE3-C778-2487C6EF30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318526</xdr:colOff>
      <xdr:row>22</xdr:row>
      <xdr:rowOff>79280</xdr:rowOff>
    </xdr:from>
    <xdr:to>
      <xdr:col>4</xdr:col>
      <xdr:colOff>1141318</xdr:colOff>
      <xdr:row>42</xdr:row>
      <xdr:rowOff>93568</xdr:rowOff>
    </xdr:to>
    <xdr:graphicFrame macro="">
      <xdr:nvGraphicFramePr>
        <xdr:cNvPr id="6" name="Chart 2">
          <a:extLst>
            <a:ext uri="{FF2B5EF4-FFF2-40B4-BE49-F238E27FC236}">
              <a16:creationId xmlns:a16="http://schemas.microsoft.com/office/drawing/2014/main" id="{8B76791F-B3A0-7236-495B-B9E0720BCA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cdr:x>
      <cdr:y>0</cdr:y>
    </cdr:from>
    <cdr:to>
      <cdr:x>0.27367</cdr:x>
      <cdr:y>0.08769</cdr:y>
    </cdr:to>
    <cdr:sp macro="" textlink="">
      <cdr:nvSpPr>
        <cdr:cNvPr id="2" name="TextBox 1">
          <a:extLst xmlns:a="http://schemas.openxmlformats.org/drawingml/2006/main">
            <a:ext uri="{FF2B5EF4-FFF2-40B4-BE49-F238E27FC236}">
              <a16:creationId xmlns:a16="http://schemas.microsoft.com/office/drawing/2014/main" id="{5434A8DE-E8E3-4218-9673-82C5B61C690E}"/>
            </a:ext>
          </a:extLst>
        </cdr:cNvPr>
        <cdr:cNvSpPr txBox="1"/>
      </cdr:nvSpPr>
      <cdr:spPr>
        <a:xfrm xmlns:a="http://schemas.openxmlformats.org/drawingml/2006/main">
          <a:off x="0" y="0"/>
          <a:ext cx="1485620" cy="33533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b="0" kern="1200"/>
            <a:t>Portfolio</a:t>
          </a:r>
          <a:r>
            <a:rPr lang="en-GB" sz="1100" b="0" kern="1200" baseline="0"/>
            <a:t> CAGR 6.14%</a:t>
          </a:r>
          <a:endParaRPr lang="en-GB" sz="1100" b="0" kern="1200"/>
        </a:p>
      </cdr:txBody>
    </cdr:sp>
  </cdr:relSizeAnchor>
  <cdr:relSizeAnchor xmlns:cdr="http://schemas.openxmlformats.org/drawingml/2006/chartDrawing">
    <cdr:from>
      <cdr:x>0.74576</cdr:x>
      <cdr:y>0.06692</cdr:y>
    </cdr:from>
    <cdr:to>
      <cdr:x>1</cdr:x>
      <cdr:y>0.16387</cdr:y>
    </cdr:to>
    <cdr:sp macro="" textlink="">
      <cdr:nvSpPr>
        <cdr:cNvPr id="3" name="TextBox 2">
          <a:extLst xmlns:a="http://schemas.openxmlformats.org/drawingml/2006/main">
            <a:ext uri="{FF2B5EF4-FFF2-40B4-BE49-F238E27FC236}">
              <a16:creationId xmlns:a16="http://schemas.microsoft.com/office/drawing/2014/main" id="{B2BBDE15-8E16-2B5C-1EE0-487540010174}"/>
            </a:ext>
          </a:extLst>
        </cdr:cNvPr>
        <cdr:cNvSpPr txBox="1"/>
      </cdr:nvSpPr>
      <cdr:spPr>
        <a:xfrm xmlns:a="http://schemas.openxmlformats.org/drawingml/2006/main">
          <a:off x="4048265" y="255914"/>
          <a:ext cx="1380145" cy="3707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kern="1200"/>
            <a:t>Benchmark</a:t>
          </a:r>
          <a:r>
            <a:rPr lang="en-GB" sz="1100" kern="1200" baseline="0"/>
            <a:t> CAGR 7%</a:t>
          </a:r>
          <a:endParaRPr lang="en-GB" sz="1100" kern="1200"/>
        </a:p>
      </cdr:txBody>
    </cdr:sp>
  </cdr:relSizeAnchor>
</c:userShape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5">
  <rv s="0">
    <v>https://www.bing.com/financeapi/forcetrigger?t=a1mou2&amp;q=XNAS%3aAAPL&amp;form=skydnc</v>
    <v>Learn more on Bing</v>
  </rv>
  <rv s="1">
    <v>en-GB</v>
    <v>a1mou2</v>
    <v>268435456</v>
    <v>1</v>
    <v>Powered by Refinitiv</v>
    <v>0</v>
    <v>APPLE INC. (XNAS:AAPL)</v>
    <v>2</v>
    <v>3</v>
    <v>Finance</v>
    <v>4</v>
    <v>260.10000000000002</v>
    <v>169.21010000000001</v>
    <v>1.0838000000000001</v>
    <v>-7.5949999999999998</v>
    <v>-3.2409E-2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232.34</v>
    <v>Computers, Phones &amp; Household Electronics</v>
    <v>Stock</v>
    <v>45910.794204675782</v>
    <v>0</v>
    <v>226.24010000000001</v>
    <v>3365132634450</v>
    <v>APPLE INC.</v>
    <v>APPLE INC.</v>
    <v>231.96</v>
    <v>31.275300000000001</v>
    <v>234.35</v>
    <v>226.755</v>
    <v>14840390000</v>
    <v>AAPL</v>
    <v>APPLE INC. (XNAS:AAPL)</v>
    <v>59951260</v>
    <v>54672727</v>
    <v>1977</v>
  </rv>
  <rv s="2">
    <v>1</v>
  </rv>
  <rv s="0">
    <v>https://www.bing.com/financeapi/forcetrigger?t=aoem6h&amp;q=XLON%3aTSCO&amp;form=skydnc</v>
    <v>Learn more on Bing</v>
  </rv>
  <rv s="1">
    <v>en-GB</v>
    <v>aoem6h</v>
    <v>268435456</v>
    <v>1</v>
    <v>Powered by Refinitiv</v>
    <v>0</v>
    <v>TESCO PLC (XLON:TSCO)</v>
    <v>2</v>
    <v>5</v>
    <v>Finance</v>
    <v>6</v>
    <v>445</v>
    <v>310.3</v>
    <v>0.89910000000000001</v>
    <v>-3.7</v>
    <v>-8.43E-3</v>
    <v>GBp</v>
    <v>Tesco PLC is a United Kingdom-based multinational retailer. The Company's segments include UK &amp; ROI and Central Europe. The UK &amp; ROI segment includes the United Kingdom and Republic of Ireland. The Central Europe segment includes the Czech Republic, Hungary and Slovakia. The Company's businesses include Tesco UK &amp; ROI, Tesco Insurance, Booker, dunnhumby, Tesco Czech Republic, Tesco Hungary and Tesco Slovakia. Tesco Insurance and Money Services provides insurance, travel money, automated teller machine (ATM) and gift cards. Booker is a food and drink wholesaler, serving retail and catering customers.</v>
    <v>341108</v>
    <v>London Stock Exchange</v>
    <v>XLON</v>
    <v>XLON</v>
    <v>Tesco House Ground Floor, Smile Shire Park, Kestrel Way, WELWYN GARDEN CITY, HERTFORDSHIRE, AL7 1GA GB</v>
    <v>440</v>
    <v>Food &amp; Drug Retailing</v>
    <v>Stock</v>
    <v>45910.642775578126</v>
    <v>3</v>
    <v>434.6</v>
    <v>28640850000</v>
    <v>TESCO PLC</v>
    <v>TESCO PLC</v>
    <v>439.3</v>
    <v>18.8127</v>
    <v>438.9</v>
    <v>435.2</v>
    <v>6525599000</v>
    <v>TSCO</v>
    <v>TESCO PLC (XLON:TSCO)</v>
    <v>7663668</v>
    <v>10800230</v>
    <v>1947</v>
  </rv>
  <rv s="2">
    <v>4</v>
  </rv>
  <rv s="0">
    <v>https://www.bing.com/financeapi/forcetrigger?t=aoa8jc&amp;q=XLON%3aIGLT&amp;form=skydnc</v>
    <v>Learn more on Bing</v>
  </rv>
  <rv s="3">
    <v>en-GB</v>
    <v>aoa8jc</v>
    <v>268435456</v>
    <v>1</v>
    <v>Powered by Refinitiv</v>
    <v>7</v>
    <v>iShs Cr UK Gilts ETF GBP D (XLON:IGLT)</v>
    <v>8</v>
    <v>9</v>
    <v>Finance</v>
    <v>10</v>
    <v>10.743</v>
    <v>9.6029999999999998</v>
    <v>0.999</v>
    <v>-7.4999999999999997E-3</v>
    <v>-7.5910000000000007E-4</v>
    <v>GBP</v>
    <v>London Stock Exchange</v>
    <v>XLON</v>
    <v>7.000000000000001E-4</v>
    <v>9.8774999999999995</v>
    <v>ETF</v>
    <v>45910.649368228907</v>
    <v>6</v>
    <v>9.86</v>
    <v>2765774703.9099998</v>
    <v>iShs Cr UK Gilts ETF GBP D</v>
    <v>9.8774999999999995</v>
    <v>9.8800000000000008</v>
    <v>9.8725000000000005</v>
    <v>IGLT</v>
    <v>iShs Cr UK Gilts ETF GBP D (XLON:IGLT)</v>
    <v>547793</v>
  </rv>
  <rv s="2">
    <v>7</v>
  </rv>
  <rv s="0">
    <v>https://www.bing.com/financeapi/forcetrigger?t=a25hm7&amp;q=ARCX%3aVOO&amp;form=skydnc</v>
    <v>Learn more on Bing</v>
  </rv>
  <rv s="4">
    <v>en-GB</v>
    <v>a25hm7</v>
    <v>268435456</v>
    <v>1</v>
    <v>Powered by Refinitiv</v>
    <v>11</v>
    <v>Vanguard 500 Idx;ETF (ARCX:VOO)</v>
    <v>8</v>
    <v>12</v>
    <v>Finance</v>
    <v>13</v>
    <v>601.75</v>
    <v>442.8</v>
    <v>1.0003</v>
    <v>1.1035999999999999</v>
    <v>1.8459999999999998E-3</v>
    <v>USD</v>
    <v>NYSE Arca</v>
    <v>ARCX</v>
    <v>2.9999999999999997E-4</v>
    <v>601.75</v>
    <v>ETF</v>
    <v>45910.794203564059</v>
    <v>9</v>
    <v>598.86469999999997</v>
    <v>734247152082.88</v>
    <v>Vanguard 500 Idx;ETF</v>
    <v>600.91999999999996</v>
    <v>597.95000000000005</v>
    <v>599.05359999999996</v>
    <v>VOO</v>
    <v>Vanguard 500 Idx;ETF (ARCX:VOO)</v>
    <v>4990147</v>
    <v>6395712</v>
  </rv>
  <rv s="2">
    <v>10</v>
  </rv>
  <rv s="0">
    <v>https://www.bing.com/financeapi/forcetrigger?t=a1twnm&amp;q=ARCX%3aGLD&amp;form=skydnc</v>
    <v>Learn more on Bing</v>
  </rv>
  <rv s="4">
    <v>en-GB</v>
    <v>a1twnm</v>
    <v>268435456</v>
    <v>1</v>
    <v>Powered by Refinitiv</v>
    <v>11</v>
    <v>SPDR Gold (ARCX:GLD)</v>
    <v>8</v>
    <v>12</v>
    <v>Finance</v>
    <v>13</v>
    <v>338.31</v>
    <v>231.09</v>
    <v>0.81589999999999996</v>
    <v>1.47</v>
    <v>4.4000000000000003E-3</v>
    <v>USD</v>
    <v>NYSE Arca</v>
    <v>ARCX</v>
    <v>4.0000000000000001E-3</v>
    <v>336.5</v>
    <v>ETF</v>
    <v>45910.794169675784</v>
    <v>12</v>
    <v>326.19</v>
    <v>82394162386.910004</v>
    <v>SPDR Gold</v>
    <v>335.78</v>
    <v>334.06</v>
    <v>335.53</v>
    <v>GLD</v>
    <v>SPDR Gold (ARCX:GLD)</v>
    <v>9526272</v>
    <v>10257413</v>
  </rv>
  <rv s="2">
    <v>13</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3">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Beta</v>
      <v t="s">Instrument type</v>
      <v t="s">_Flags</v>
      <v t="s">UniqueName</v>
      <v t="s">_DisplayString</v>
      <v t="s">LearnMoreOnLink</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spbArrays>
  <spbData count="14">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3">
      <v>10</v>
      <v>2</v>
      <v>2</v>
      <v>10</v>
      <v>3</v>
      <v>10</v>
      <v>10</v>
      <v>10</v>
      <v>4</v>
      <v>4</v>
      <v>5</v>
      <v>11</v>
      <v>10</v>
      <v>10</v>
      <v>10</v>
      <v>4</v>
      <v>7</v>
      <v>8</v>
      <v>9</v>
      <v>4</v>
    </spb>
    <spb s="4">
      <v>Delayed 15 minutes</v>
      <v>from previous close</v>
      <v>from previous close</v>
      <v>LSE</v>
      <v>GMT</v>
    </spb>
    <spb s="0">
      <v>1</v>
      <v>Name</v>
      <v>LearnMoreOnLink</v>
    </spb>
    <spb s="5">
      <v>1</v>
      <v>1</v>
      <v>1</v>
    </spb>
    <spb s="6">
      <v>12</v>
      <v>2</v>
      <v>12</v>
      <v>3</v>
      <v>12</v>
      <v>12</v>
      <v>12</v>
      <v>4</v>
      <v>5</v>
      <v>11</v>
      <v>12</v>
      <v>12</v>
      <v>5</v>
      <v>12</v>
      <v>7</v>
      <v>9</v>
    </spb>
    <spb s="7">
      <v>Delayed 15 minutes</v>
      <v>from previous close</v>
      <v>LSE</v>
      <v>from previous close</v>
      <v>GMT</v>
    </spb>
    <spb s="0">
      <v>2</v>
      <v>Name</v>
      <v>LearnMoreOnLink</v>
    </spb>
    <spb s="8">
      <v>1</v>
      <v>2</v>
      <v>1</v>
      <v>3</v>
      <v>1</v>
      <v>1</v>
      <v>1</v>
      <v>4</v>
      <v>5</v>
      <v>6</v>
      <v>1</v>
      <v>1</v>
      <v>5</v>
      <v>1</v>
      <v>4</v>
      <v>7</v>
      <v>9</v>
    </spb>
    <spb s="7">
      <v>Real-Time Nasdaq Last Sale</v>
      <v>from previous close</v>
      <v>Source: Nasdaq Last Sale</v>
      <v>from previous close</v>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Last trade time" t="i"/>
    <k n="`%EntityServiceId" t="i"/>
  </s>
  <s>
    <k n="Price" t="s"/>
    <k n="Change" t="s"/>
    <k n="Exchange" t="s"/>
    <k n="Change (%)" t="s"/>
    <k n="Last trade time" t="s"/>
  </s>
  <s>
    <k n="Low" t="i"/>
    <k n="Beta" t="i"/>
    <k n="High" t="i"/>
    <k n="Name" t="i"/>
    <k n="Open" t="i"/>
    <k n="Price" t="i"/>
    <k n="Change" t="i"/>
    <k n="Volume" t="i"/>
    <k n="Change (%)" t="i"/>
    <k n="Market cap" t="i"/>
    <k n="52 week low" t="i"/>
    <k n="52 week high" t="i"/>
    <k n="Expense ratio" t="i"/>
    <k n="Previous close" t="i"/>
    <k n="Volume average" t="i"/>
    <k n="Last trade time" t="i"/>
    <k n="`%EntityService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35" formatCode="_-* #,##0.00_-;\-* #,##0.00_-;_-* &quot;-&quot;??_-;_-@_-"/>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7">
      <rpv i="0">_(* #,##0.00_);_(* (#,##0.00);_(* "-"??_);_(@_)</rpv>
    </rSty>
    <rSty dxfid="1">
      <rpv i="0">_-[$£-en-GB]* #,##0_-;-[$£-en-GB]* #,##0_-;_-[$£-en-GB]* "-"_-;_-@_-</rpv>
    </rSty>
    <rSty dxfid="1">
      <rpv i="0">_-[$£-en-GB]* #,##0.00_-;-[$£-en-GB]* #,##0.00_-;_-[$£-en-GB]*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0F1FA-50BF-4F52-8D53-17C7EE5FCAD5}">
  <dimension ref="A1:B25"/>
  <sheetViews>
    <sheetView workbookViewId="0">
      <selection activeCell="B26" sqref="B26"/>
    </sheetView>
  </sheetViews>
  <sheetFormatPr defaultRowHeight="15" x14ac:dyDescent="0.25"/>
  <cols>
    <col min="1" max="1" width="22.5703125" bestFit="1" customWidth="1"/>
    <col min="2" max="2" width="96.42578125" customWidth="1"/>
  </cols>
  <sheetData>
    <row r="1" spans="1:2" x14ac:dyDescent="0.25">
      <c r="A1" t="s">
        <v>34</v>
      </c>
      <c r="B1" t="s">
        <v>35</v>
      </c>
    </row>
    <row r="2" spans="1:2" x14ac:dyDescent="0.25">
      <c r="B2" t="s">
        <v>36</v>
      </c>
    </row>
    <row r="3" spans="1:2" x14ac:dyDescent="0.25">
      <c r="B3" t="s">
        <v>37</v>
      </c>
    </row>
    <row r="4" spans="1:2" x14ac:dyDescent="0.25">
      <c r="B4" t="s">
        <v>38</v>
      </c>
    </row>
    <row r="6" spans="1:2" x14ac:dyDescent="0.25">
      <c r="A6" t="s">
        <v>39</v>
      </c>
      <c r="B6" t="s">
        <v>40</v>
      </c>
    </row>
    <row r="7" spans="1:2" x14ac:dyDescent="0.25">
      <c r="B7" t="s">
        <v>41</v>
      </c>
    </row>
    <row r="8" spans="1:2" x14ac:dyDescent="0.25">
      <c r="B8" t="s">
        <v>42</v>
      </c>
    </row>
    <row r="9" spans="1:2" x14ac:dyDescent="0.25">
      <c r="B9" t="s">
        <v>43</v>
      </c>
    </row>
    <row r="10" spans="1:2" x14ac:dyDescent="0.25">
      <c r="B10" t="s">
        <v>44</v>
      </c>
    </row>
    <row r="11" spans="1:2" x14ac:dyDescent="0.25">
      <c r="B11" t="s">
        <v>45</v>
      </c>
    </row>
    <row r="12" spans="1:2" x14ac:dyDescent="0.25">
      <c r="B12" t="s">
        <v>46</v>
      </c>
    </row>
    <row r="14" spans="1:2" x14ac:dyDescent="0.25">
      <c r="A14" t="s">
        <v>47</v>
      </c>
      <c r="B14" s="13" t="s">
        <v>48</v>
      </c>
    </row>
    <row r="15" spans="1:2" x14ac:dyDescent="0.25">
      <c r="B15" s="13" t="s">
        <v>49</v>
      </c>
    </row>
    <row r="16" spans="1:2" x14ac:dyDescent="0.25">
      <c r="B16" s="13" t="s">
        <v>50</v>
      </c>
    </row>
    <row r="17" spans="1:2" x14ac:dyDescent="0.25">
      <c r="B17" s="13" t="s">
        <v>51</v>
      </c>
    </row>
    <row r="18" spans="1:2" x14ac:dyDescent="0.25">
      <c r="B18" s="13" t="s">
        <v>52</v>
      </c>
    </row>
    <row r="19" spans="1:2" x14ac:dyDescent="0.25">
      <c r="B19" s="13" t="s">
        <v>53</v>
      </c>
    </row>
    <row r="21" spans="1:2" x14ac:dyDescent="0.25">
      <c r="A21" t="s">
        <v>54</v>
      </c>
      <c r="B21" t="s">
        <v>55</v>
      </c>
    </row>
    <row r="22" spans="1:2" x14ac:dyDescent="0.25">
      <c r="B22" t="s">
        <v>57</v>
      </c>
    </row>
    <row r="23" spans="1:2" x14ac:dyDescent="0.25">
      <c r="B23" t="s">
        <v>56</v>
      </c>
    </row>
    <row r="25" spans="1:2" x14ac:dyDescent="0.25">
      <c r="A25" t="s">
        <v>58</v>
      </c>
      <c r="B25"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F972E-ACD7-4BCB-BB1C-34FDEB5136DB}">
  <dimension ref="A1:I7"/>
  <sheetViews>
    <sheetView workbookViewId="0">
      <selection activeCell="I8" sqref="I8"/>
    </sheetView>
  </sheetViews>
  <sheetFormatPr defaultRowHeight="15" x14ac:dyDescent="0.25"/>
  <cols>
    <col min="3" max="3" width="13.7109375" customWidth="1"/>
    <col min="4" max="4" width="10.85546875" customWidth="1"/>
    <col min="5" max="5" width="16.5703125" customWidth="1"/>
    <col min="6" max="6" width="12.140625" customWidth="1"/>
    <col min="7" max="7" width="16.85546875" bestFit="1" customWidth="1"/>
    <col min="8" max="8" width="12.140625" customWidth="1"/>
    <col min="9" max="9" width="12" customWidth="1"/>
  </cols>
  <sheetData>
    <row r="1" spans="1:9" x14ac:dyDescent="0.25">
      <c r="A1" t="s">
        <v>0</v>
      </c>
      <c r="B1" t="s">
        <v>1</v>
      </c>
      <c r="C1" t="s">
        <v>29</v>
      </c>
      <c r="D1" t="s">
        <v>2</v>
      </c>
      <c r="E1" t="s">
        <v>3</v>
      </c>
      <c r="F1" t="s">
        <v>4</v>
      </c>
      <c r="G1" t="s">
        <v>5</v>
      </c>
      <c r="H1" t="s">
        <v>24</v>
      </c>
      <c r="I1" t="s">
        <v>25</v>
      </c>
    </row>
    <row r="2" spans="1:9" x14ac:dyDescent="0.25">
      <c r="A2" t="s">
        <v>6</v>
      </c>
      <c r="B2" t="e" vm="1">
        <v>#VALUE!</v>
      </c>
      <c r="C2" s="1">
        <v>0.25</v>
      </c>
      <c r="E2">
        <v>0.12</v>
      </c>
      <c r="F2">
        <v>0.2</v>
      </c>
      <c r="G2" t="s">
        <v>12</v>
      </c>
      <c r="H2" s="4" cm="1">
        <f t="array" aca="1" ref="H2" ca="1">_FV(B2,"Price")</f>
        <v>226.755</v>
      </c>
      <c r="I2" s="5" cm="1">
        <f t="array" aca="1" ref="I2" ca="1">_FV(B2,"Change (%)",TRUE)</f>
        <v>-3.2409E-2</v>
      </c>
    </row>
    <row r="3" spans="1:9" x14ac:dyDescent="0.25">
      <c r="A3" t="s">
        <v>7</v>
      </c>
      <c r="B3" t="e" vm="2">
        <v>#VALUE!</v>
      </c>
      <c r="C3" s="1">
        <v>0.2</v>
      </c>
      <c r="E3">
        <v>0.08</v>
      </c>
      <c r="F3">
        <v>0.18</v>
      </c>
      <c r="G3" t="s">
        <v>12</v>
      </c>
      <c r="H3" s="4" cm="1">
        <f t="array" aca="1" ref="H3" ca="1">_FV(B3,"Price")</f>
        <v>435.2</v>
      </c>
      <c r="I3" s="5" cm="1">
        <f t="array" aca="1" ref="I3" ca="1">_FV(B3,"Change (%)",TRUE)</f>
        <v>-8.43E-3</v>
      </c>
    </row>
    <row r="4" spans="1:9" x14ac:dyDescent="0.25">
      <c r="A4" t="s">
        <v>8</v>
      </c>
      <c r="B4" t="e" vm="3">
        <v>#VALUE!</v>
      </c>
      <c r="C4" s="1">
        <v>0.2</v>
      </c>
      <c r="E4">
        <v>0.04</v>
      </c>
      <c r="F4">
        <v>0.05</v>
      </c>
      <c r="G4" t="s">
        <v>13</v>
      </c>
      <c r="H4" s="4" cm="1">
        <f t="array" aca="1" ref="H4" ca="1">_FV(B4,"Price")</f>
        <v>9.8725000000000005</v>
      </c>
      <c r="I4" s="5" cm="1">
        <f t="array" aca="1" ref="I4" ca="1">_FV(B4,"Change (%)",TRUE)</f>
        <v>-7.5910000000000007E-4</v>
      </c>
    </row>
    <row r="5" spans="1:9" x14ac:dyDescent="0.25">
      <c r="A5" t="s">
        <v>9</v>
      </c>
      <c r="B5" t="e" vm="4">
        <v>#VALUE!</v>
      </c>
      <c r="C5" s="1">
        <v>0.25</v>
      </c>
      <c r="E5" s="1">
        <v>0.1</v>
      </c>
      <c r="F5">
        <v>0.15</v>
      </c>
      <c r="G5" t="s">
        <v>12</v>
      </c>
      <c r="H5" s="4" cm="1">
        <f t="array" aca="1" ref="H5" ca="1">_FV(B5,"Price")</f>
        <v>599.05359999999996</v>
      </c>
      <c r="I5" s="5" cm="1">
        <f t="array" aca="1" ref="I5" ca="1">_FV(B5,"Change (%)",TRUE)</f>
        <v>1.8459999999999998E-3</v>
      </c>
    </row>
    <row r="6" spans="1:9" x14ac:dyDescent="0.25">
      <c r="A6" t="s">
        <v>10</v>
      </c>
      <c r="B6" t="e" vm="5">
        <v>#VALUE!</v>
      </c>
      <c r="C6" s="1">
        <v>0.1</v>
      </c>
      <c r="E6">
        <v>0.06</v>
      </c>
      <c r="F6">
        <v>0.1</v>
      </c>
      <c r="G6" t="s">
        <v>14</v>
      </c>
      <c r="H6" s="4" cm="1">
        <f t="array" aca="1" ref="H6" ca="1">_FV(B6,"Price")</f>
        <v>335.53</v>
      </c>
      <c r="I6" s="5" cm="1">
        <f t="array" aca="1" ref="I6" ca="1">_FV(B6,"Change (%)",TRUE)</f>
        <v>4.4000000000000003E-3</v>
      </c>
    </row>
    <row r="7" spans="1:9" x14ac:dyDescent="0.25">
      <c r="A7" t="s">
        <v>11</v>
      </c>
      <c r="C7" s="1">
        <f>SUM(C2:C6)</f>
        <v>1</v>
      </c>
      <c r="D7" s="1"/>
      <c r="E7" s="1"/>
      <c r="F7" s="1"/>
      <c r="G7" s="1"/>
      <c r="H7" s="1"/>
      <c r="I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F48EE-201C-49CE-87E8-39F66F469B6F}">
  <dimension ref="A1:I12"/>
  <sheetViews>
    <sheetView workbookViewId="0">
      <selection activeCell="B2" sqref="B2"/>
    </sheetView>
  </sheetViews>
  <sheetFormatPr defaultRowHeight="15" x14ac:dyDescent="0.25"/>
  <cols>
    <col min="1" max="1" width="19.5703125" customWidth="1"/>
    <col min="2" max="2" width="13.28515625" bestFit="1" customWidth="1"/>
    <col min="5" max="5" width="15" customWidth="1"/>
    <col min="6" max="6" width="26.85546875" customWidth="1"/>
    <col min="8" max="8" width="26.7109375" customWidth="1"/>
    <col min="9" max="9" width="30.5703125" customWidth="1"/>
  </cols>
  <sheetData>
    <row r="1" spans="1:9" x14ac:dyDescent="0.25">
      <c r="A1" t="s">
        <v>15</v>
      </c>
      <c r="B1" s="5">
        <f>SUMPRODUCT(Inputs!E2:E12,Inputs!F2:F12)</f>
        <v>6.1400000000000003E-2</v>
      </c>
      <c r="D1" t="s">
        <v>21</v>
      </c>
      <c r="E1" t="s">
        <v>23</v>
      </c>
      <c r="F1" t="s">
        <v>30</v>
      </c>
      <c r="H1" t="s">
        <v>26</v>
      </c>
      <c r="I1" t="s">
        <v>27</v>
      </c>
    </row>
    <row r="2" spans="1:9" x14ac:dyDescent="0.25">
      <c r="A2" t="s">
        <v>16</v>
      </c>
      <c r="B2" s="5" cm="1">
        <f t="array" ref="B2">SQRT(SUMPRODUCT((Inputs!E2:E12^2),(Inputs!F2:F12^2)))</f>
        <v>3.2378387853628537E-2</v>
      </c>
      <c r="D2">
        <v>0</v>
      </c>
      <c r="E2" s="3">
        <v>10000</v>
      </c>
      <c r="F2" s="7">
        <v>10000</v>
      </c>
      <c r="H2" s="5">
        <f>(E12/E2)^(1/10)-1</f>
        <v>6.1399999999999899E-2</v>
      </c>
      <c r="I2" s="5">
        <f>(F12/F2)^(1/10)-1</f>
        <v>7.0000000000000062E-2</v>
      </c>
    </row>
    <row r="3" spans="1:9" x14ac:dyDescent="0.25">
      <c r="A3" t="s">
        <v>17</v>
      </c>
      <c r="B3" s="7">
        <f>10000*(1+B2)</f>
        <v>10323.783878536286</v>
      </c>
      <c r="D3">
        <v>1</v>
      </c>
      <c r="E3" s="7">
        <f>$E$2*(1+$B$1)^D3</f>
        <v>10613.999999999998</v>
      </c>
      <c r="F3" s="7">
        <f>F2*1.07</f>
        <v>10700</v>
      </c>
      <c r="H3" s="5"/>
      <c r="I3" s="5"/>
    </row>
    <row r="4" spans="1:9" x14ac:dyDescent="0.25">
      <c r="A4" t="s">
        <v>18</v>
      </c>
      <c r="B4" s="8">
        <f>(B1-0.02)/B2</f>
        <v>1.2786306775728009</v>
      </c>
      <c r="D4">
        <v>2</v>
      </c>
      <c r="E4" s="7">
        <f t="shared" ref="E4:E12" si="0">$E$2*(1+$B$1)^D4</f>
        <v>11265.699599999998</v>
      </c>
      <c r="F4" s="7">
        <f t="shared" ref="F4:F12" si="1">F3*1.07</f>
        <v>11449</v>
      </c>
      <c r="H4" s="5"/>
      <c r="I4" s="5"/>
    </row>
    <row r="5" spans="1:9" x14ac:dyDescent="0.25">
      <c r="A5" t="s">
        <v>19</v>
      </c>
      <c r="B5" s="2">
        <f>1-SUMSQ(Inputs!C2:C6)</f>
        <v>0.78499999999999992</v>
      </c>
      <c r="D5">
        <v>3</v>
      </c>
      <c r="E5" s="7">
        <f t="shared" si="0"/>
        <v>11957.413555439998</v>
      </c>
      <c r="F5" s="7">
        <f t="shared" si="1"/>
        <v>12250.43</v>
      </c>
      <c r="H5" s="5"/>
      <c r="I5" s="5"/>
    </row>
    <row r="6" spans="1:9" x14ac:dyDescent="0.25">
      <c r="A6" t="s">
        <v>20</v>
      </c>
      <c r="B6" s="9">
        <f>MAX(Inputs!C2:C6)</f>
        <v>0.25</v>
      </c>
      <c r="D6">
        <v>4</v>
      </c>
      <c r="E6" s="7">
        <f t="shared" si="0"/>
        <v>12691.598747744012</v>
      </c>
      <c r="F6" s="7">
        <f t="shared" si="1"/>
        <v>13107.9601</v>
      </c>
      <c r="H6" s="5"/>
      <c r="I6" s="5"/>
    </row>
    <row r="7" spans="1:9" x14ac:dyDescent="0.25">
      <c r="B7" s="5"/>
      <c r="D7">
        <v>5</v>
      </c>
      <c r="E7" s="7">
        <f t="shared" si="0"/>
        <v>13470.862910855494</v>
      </c>
      <c r="F7" s="7">
        <f t="shared" si="1"/>
        <v>14025.517307000002</v>
      </c>
      <c r="H7" s="5"/>
      <c r="I7" s="5"/>
    </row>
    <row r="8" spans="1:9" x14ac:dyDescent="0.25">
      <c r="D8">
        <v>6</v>
      </c>
      <c r="E8" s="7">
        <f t="shared" si="0"/>
        <v>14297.973893582021</v>
      </c>
      <c r="F8" s="7">
        <f t="shared" si="1"/>
        <v>15007.303518490004</v>
      </c>
      <c r="H8" s="5"/>
      <c r="I8" s="5"/>
    </row>
    <row r="9" spans="1:9" x14ac:dyDescent="0.25">
      <c r="D9">
        <v>7</v>
      </c>
      <c r="E9" s="7">
        <f t="shared" si="0"/>
        <v>15175.869490647956</v>
      </c>
      <c r="F9" s="7">
        <f t="shared" si="1"/>
        <v>16057.814764784305</v>
      </c>
      <c r="H9" s="5"/>
      <c r="I9" s="5"/>
    </row>
    <row r="10" spans="1:9" x14ac:dyDescent="0.25">
      <c r="D10">
        <v>8</v>
      </c>
      <c r="E10" s="7">
        <f t="shared" si="0"/>
        <v>16107.667877373739</v>
      </c>
      <c r="F10" s="7">
        <f t="shared" si="1"/>
        <v>17181.861798319209</v>
      </c>
      <c r="H10" s="5"/>
      <c r="I10" s="5"/>
    </row>
    <row r="11" spans="1:9" x14ac:dyDescent="0.25">
      <c r="D11">
        <v>9</v>
      </c>
      <c r="E11" s="7">
        <f t="shared" si="0"/>
        <v>17096.678685044484</v>
      </c>
      <c r="F11" s="7">
        <f t="shared" si="1"/>
        <v>18384.592124201554</v>
      </c>
      <c r="H11" s="5"/>
      <c r="I11" s="5"/>
    </row>
    <row r="12" spans="1:9" x14ac:dyDescent="0.25">
      <c r="D12">
        <v>10</v>
      </c>
      <c r="E12" s="7">
        <f t="shared" si="0"/>
        <v>18146.414756306218</v>
      </c>
      <c r="F12" s="7">
        <f t="shared" si="1"/>
        <v>19671.513572895663</v>
      </c>
      <c r="H12" s="5"/>
      <c r="I1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479D6-882F-48DC-B9D0-C08C5B81B0F0}">
  <dimension ref="A1:P4"/>
  <sheetViews>
    <sheetView tabSelected="1" zoomScale="85" zoomScaleNormal="85" workbookViewId="0">
      <selection activeCell="L18" sqref="L18"/>
    </sheetView>
  </sheetViews>
  <sheetFormatPr defaultRowHeight="15" x14ac:dyDescent="0.25"/>
  <cols>
    <col min="1" max="1" width="20.140625" customWidth="1"/>
    <col min="2" max="2" width="17.5703125" customWidth="1"/>
    <col min="3" max="3" width="18.7109375" customWidth="1"/>
    <col min="4" max="4" width="12.5703125" customWidth="1"/>
    <col min="5" max="5" width="20.5703125" customWidth="1"/>
    <col min="7" max="7" width="18.5703125" customWidth="1"/>
    <col min="9" max="9" width="21.7109375" customWidth="1"/>
    <col min="11" max="12" width="17.7109375" style="11" bestFit="1" customWidth="1"/>
    <col min="13" max="13" width="20.140625" customWidth="1"/>
    <col min="14" max="14" width="21.5703125" customWidth="1"/>
    <col min="15" max="15" width="18.5703125" bestFit="1" customWidth="1"/>
    <col min="16" max="16" width="21" bestFit="1" customWidth="1"/>
  </cols>
  <sheetData>
    <row r="1" spans="1:16" ht="18.75" x14ac:dyDescent="0.3">
      <c r="A1" s="14" t="s">
        <v>22</v>
      </c>
      <c r="B1" s="14"/>
      <c r="C1" s="14" t="s">
        <v>23</v>
      </c>
      <c r="D1" s="14"/>
      <c r="E1" s="14" t="s">
        <v>33</v>
      </c>
      <c r="F1" s="15"/>
      <c r="G1" s="14" t="s">
        <v>18</v>
      </c>
      <c r="H1" s="15"/>
      <c r="I1" s="14" t="s">
        <v>28</v>
      </c>
      <c r="J1" s="15"/>
      <c r="K1" s="14" t="s">
        <v>20</v>
      </c>
      <c r="L1" s="16"/>
      <c r="M1" s="14" t="s">
        <v>31</v>
      </c>
      <c r="N1" s="15"/>
      <c r="O1" s="14" t="s">
        <v>32</v>
      </c>
    </row>
    <row r="2" spans="1:16" x14ac:dyDescent="0.25">
      <c r="A2" s="17">
        <f>Calculations!B1</f>
        <v>6.1400000000000003E-2</v>
      </c>
      <c r="B2" s="17"/>
      <c r="C2" s="6">
        <f>Calculations!B3</f>
        <v>10323.783878536286</v>
      </c>
      <c r="D2" s="6"/>
      <c r="E2" s="18">
        <f>Calculations!B2</f>
        <v>3.2378387853628537E-2</v>
      </c>
      <c r="F2" s="18"/>
      <c r="G2" s="20">
        <f>Calculations!B4</f>
        <v>1.2786306775728009</v>
      </c>
      <c r="H2" s="20"/>
      <c r="I2" s="10">
        <f>Calculations!B5</f>
        <v>0.78499999999999992</v>
      </c>
      <c r="J2" s="10"/>
      <c r="K2" s="19">
        <f>Calculations!B6</f>
        <v>0.25</v>
      </c>
      <c r="L2" s="19"/>
      <c r="M2" s="17">
        <f>Calculations!H2</f>
        <v>6.1399999999999899E-2</v>
      </c>
      <c r="N2" s="17"/>
      <c r="O2" s="12">
        <f>Calculations!I2</f>
        <v>7.0000000000000062E-2</v>
      </c>
      <c r="P2" s="12"/>
    </row>
    <row r="3" spans="1:16" x14ac:dyDescent="0.25">
      <c r="A3" s="17"/>
      <c r="B3" s="17"/>
      <c r="C3" s="6"/>
      <c r="D3" s="6"/>
      <c r="E3" s="18"/>
      <c r="F3" s="18"/>
      <c r="G3" s="20"/>
      <c r="H3" s="20"/>
      <c r="I3" s="10"/>
      <c r="J3" s="10"/>
      <c r="K3" s="19"/>
      <c r="L3" s="19"/>
      <c r="M3" s="17"/>
      <c r="N3" s="17"/>
      <c r="O3" s="12"/>
      <c r="P3" s="12"/>
    </row>
    <row r="4" spans="1:16" x14ac:dyDescent="0.25">
      <c r="A4" s="17"/>
      <c r="B4" s="17"/>
      <c r="C4" s="6"/>
      <c r="D4" s="6"/>
      <c r="E4" s="18"/>
      <c r="F4" s="18"/>
      <c r="G4" s="20"/>
      <c r="H4" s="20"/>
      <c r="I4" s="10"/>
      <c r="J4" s="10"/>
      <c r="K4" s="19"/>
      <c r="L4" s="19"/>
      <c r="M4" s="17"/>
      <c r="N4" s="17"/>
      <c r="O4" s="12"/>
      <c r="P4" s="12"/>
    </row>
  </sheetData>
  <mergeCells count="8">
    <mergeCell ref="K2:L4"/>
    <mergeCell ref="M2:N4"/>
    <mergeCell ref="O2:P4"/>
    <mergeCell ref="A2:B4"/>
    <mergeCell ref="C2:D4"/>
    <mergeCell ref="E2:F4"/>
    <mergeCell ref="G2:H4"/>
    <mergeCell ref="I2:J4"/>
  </mergeCells>
  <phoneticPr fontId="2"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0CCB9E2E0944419770314F8992451B" ma:contentTypeVersion="9" ma:contentTypeDescription="Create a new document." ma:contentTypeScope="" ma:versionID="79d53701e8c77a0f47daf877544ce831">
  <xsd:schema xmlns:xsd="http://www.w3.org/2001/XMLSchema" xmlns:xs="http://www.w3.org/2001/XMLSchema" xmlns:p="http://schemas.microsoft.com/office/2006/metadata/properties" xmlns:ns3="5ac7e877-95b0-4b61-aea9-ef52097e2f22" targetNamespace="http://schemas.microsoft.com/office/2006/metadata/properties" ma:root="true" ma:fieldsID="2598c0d5c050c614a3d6bade49bfd85f" ns3:_="">
    <xsd:import namespace="5ac7e877-95b0-4b61-aea9-ef52097e2f22"/>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MediaServiceDateTaken" minOccurs="0"/>
                <xsd:element ref="ns3:MediaServiceGenerationTime" minOccurs="0"/>
                <xsd:element ref="ns3:MediaServiceEventHashCode" minOccurs="0"/>
                <xsd:element ref="ns3:MediaServiceSystemTag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c7e877-95b0-4b61-aea9-ef52097e2f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SystemTags" ma:index="15" nillable="true" ma:displayName="MediaServiceSystemTags" ma:hidden="true" ma:internalName="MediaServiceSystemTags" ma:readOnly="true">
      <xsd:simpleType>
        <xsd:restriction base="dms:Note"/>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0DA9D6-C580-4715-9A30-F3D1613551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c7e877-95b0-4b61-aea9-ef52097e2f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69E5B8B-78A8-4FA3-92B4-7535ACD8700E}">
  <ds:schemaRefs>
    <ds:schemaRef ds:uri="http://schemas.microsoft.com/sharepoint/v3/contenttype/forms"/>
  </ds:schemaRefs>
</ds:datastoreItem>
</file>

<file path=customXml/itemProps3.xml><?xml version="1.0" encoding="utf-8"?>
<ds:datastoreItem xmlns:ds="http://schemas.openxmlformats.org/officeDocument/2006/customXml" ds:itemID="{E7FD6942-518E-43FE-AAAF-111C4E0B3D8E}">
  <ds:schemaRefs>
    <ds:schemaRef ds:uri="http://purl.org/dc/terms/"/>
    <ds:schemaRef ds:uri="http://purl.org/dc/elements/1.1/"/>
    <ds:schemaRef ds:uri="http://purl.org/dc/dcmitype/"/>
    <ds:schemaRef ds:uri="http://schemas.microsoft.com/office/2006/documentManagement/types"/>
    <ds:schemaRef ds:uri="http://schemas.openxmlformats.org/package/2006/metadata/core-properties"/>
    <ds:schemaRef ds:uri="http://schemas.microsoft.com/office/2006/metadata/properties"/>
    <ds:schemaRef ds:uri="http://schemas.microsoft.com/office/infopath/2007/PartnerControls"/>
    <ds:schemaRef ds:uri="5ac7e877-95b0-4b61-aea9-ef52097e2f2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Methods</vt:lpstr>
      <vt:lpstr>Inputs</vt:lpstr>
      <vt:lpstr>Calculations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Butas Markusz, Brendon</dc:creator>
  <cp:lastModifiedBy>Butas Markusz, Brendon</cp:lastModifiedBy>
  <dcterms:created xsi:type="dcterms:W3CDTF">2025-09-09T17:48:32Z</dcterms:created>
  <dcterms:modified xsi:type="dcterms:W3CDTF">2025-09-10T19:08:29Z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0x010100AD0CCB9E2E0944419770314F8992451B</vt:lpwstr>
  </property>
</Properties>
</file>