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2FC8592E-D96C-40B2-9C2A-D9BF1A1A1777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Aj/BhtH5kM5tyEsRxWCYqUy/HASj4EXwhI71Z8vp3I="/>
    </ext>
  </extLst>
</workbook>
</file>

<file path=xl/calcChain.xml><?xml version="1.0" encoding="utf-8"?>
<calcChain xmlns="http://schemas.openxmlformats.org/spreadsheetml/2006/main">
  <c r="G14" i="2" l="1"/>
  <c r="O14" i="2"/>
  <c r="P14" i="2"/>
  <c r="P13" i="2"/>
  <c r="G13" i="2"/>
  <c r="O13" i="2"/>
  <c r="O12" i="2"/>
  <c r="P12" i="2"/>
  <c r="G12" i="2"/>
  <c r="I11" i="2"/>
  <c r="J9" i="2"/>
  <c r="J10" i="2"/>
  <c r="J11" i="2"/>
  <c r="O10" i="2"/>
  <c r="P10" i="2" s="1"/>
  <c r="O11" i="2"/>
  <c r="P11" i="2"/>
  <c r="G10" i="2"/>
  <c r="G11" i="2"/>
  <c r="L9" i="2"/>
  <c r="M9" i="2"/>
  <c r="G9" i="2"/>
  <c r="P9" i="2"/>
  <c r="O9" i="2"/>
  <c r="J8" i="2"/>
  <c r="I8" i="2"/>
  <c r="G8" i="2"/>
  <c r="P8" i="2"/>
  <c r="O7" i="2"/>
  <c r="A6" i="1"/>
  <c r="D8" i="1" a="1"/>
  <c r="D8" i="1" s="1"/>
  <c r="B16" i="1"/>
  <c r="AK27" i="2" l="1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N27" i="2"/>
  <c r="K27" i="2"/>
  <c r="H27" i="2"/>
  <c r="S26" i="2"/>
  <c r="P26" i="2"/>
  <c r="L26" i="2"/>
  <c r="M26" i="2" s="1"/>
  <c r="I26" i="2"/>
  <c r="J26" i="2" s="1"/>
  <c r="G26" i="2"/>
  <c r="S25" i="2"/>
  <c r="P25" i="2"/>
  <c r="M25" i="2"/>
  <c r="L25" i="2"/>
  <c r="I25" i="2"/>
  <c r="J25" i="2" s="1"/>
  <c r="G25" i="2"/>
  <c r="S24" i="2"/>
  <c r="P24" i="2"/>
  <c r="L24" i="2"/>
  <c r="M24" i="2" s="1"/>
  <c r="I24" i="2"/>
  <c r="J24" i="2" s="1"/>
  <c r="G24" i="2"/>
  <c r="S23" i="2"/>
  <c r="P23" i="2"/>
  <c r="L23" i="2"/>
  <c r="M23" i="2" s="1"/>
  <c r="I23" i="2"/>
  <c r="J23" i="2" s="1"/>
  <c r="G23" i="2"/>
  <c r="S22" i="2"/>
  <c r="P22" i="2"/>
  <c r="L22" i="2"/>
  <c r="M22" i="2" s="1"/>
  <c r="I22" i="2"/>
  <c r="J22" i="2" s="1"/>
  <c r="G22" i="2"/>
  <c r="S21" i="2"/>
  <c r="P21" i="2"/>
  <c r="L21" i="2"/>
  <c r="M21" i="2" s="1"/>
  <c r="I21" i="2"/>
  <c r="J21" i="2" s="1"/>
  <c r="G21" i="2"/>
  <c r="S20" i="2"/>
  <c r="P20" i="2"/>
  <c r="L20" i="2"/>
  <c r="M20" i="2" s="1"/>
  <c r="I20" i="2"/>
  <c r="J20" i="2" s="1"/>
  <c r="G20" i="2"/>
  <c r="S19" i="2"/>
  <c r="P19" i="2"/>
  <c r="L19" i="2"/>
  <c r="M19" i="2" s="1"/>
  <c r="I19" i="2"/>
  <c r="J19" i="2" s="1"/>
  <c r="G19" i="2"/>
  <c r="D16" i="1" a="1"/>
  <c r="D16" i="1" s="1"/>
  <c r="D13" i="1" a="1"/>
  <c r="D13" i="1" s="1"/>
  <c r="AM7" i="2"/>
  <c r="R7" i="2"/>
  <c r="S7" i="2" s="1"/>
  <c r="P7" i="2"/>
  <c r="D15" i="1" s="1" a="1"/>
  <c r="D15" i="1" s="1"/>
  <c r="L7" i="2"/>
  <c r="M7" i="2" s="1"/>
  <c r="I7" i="2"/>
  <c r="J7" i="2" s="1"/>
  <c r="G7" i="2"/>
  <c r="D12" i="1" s="1" a="1"/>
  <c r="D12" i="1" s="1"/>
  <c r="E27" i="2"/>
  <c r="L6" i="2"/>
  <c r="I6" i="2"/>
  <c r="J6" i="2" s="1"/>
  <c r="G6" i="2"/>
  <c r="AM2" i="2"/>
  <c r="AM1" i="2"/>
  <c r="A28" i="1" a="1"/>
  <c r="A28" i="1" s="1"/>
  <c r="D28" i="1" s="1" a="1"/>
  <c r="D28" i="1" s="1"/>
  <c r="A17" i="1" a="1"/>
  <c r="A24" i="1" s="1"/>
  <c r="D24" i="1" s="1" a="1"/>
  <c r="D24" i="1" s="1"/>
  <c r="A16" i="1"/>
  <c r="C15" i="1" a="1"/>
  <c r="C15" i="1" s="1"/>
  <c r="B15" i="1" a="1"/>
  <c r="B15" i="1" s="1"/>
  <c r="A15" i="1"/>
  <c r="B14" i="1" a="1"/>
  <c r="B14" i="1" s="1"/>
  <c r="A14" i="1"/>
  <c r="C13" i="1" a="1"/>
  <c r="C13" i="1" s="1"/>
  <c r="B13" i="1" a="1"/>
  <c r="B13" i="1" s="1"/>
  <c r="A13" i="1"/>
  <c r="C12" i="1" a="1"/>
  <c r="C12" i="1" s="1"/>
  <c r="B12" i="1" a="1"/>
  <c r="B12" i="1" s="1"/>
  <c r="A12" i="1"/>
  <c r="A21" i="1" l="1"/>
  <c r="D21" i="1" s="1" a="1"/>
  <c r="D21" i="1" s="1"/>
  <c r="A22" i="1"/>
  <c r="D22" i="1" s="1" a="1"/>
  <c r="D22" i="1" s="1"/>
  <c r="A23" i="1"/>
  <c r="D23" i="1" s="1" a="1"/>
  <c r="D23" i="1" s="1"/>
  <c r="A29" i="1"/>
  <c r="D29" i="1" s="1" a="1"/>
  <c r="D29" i="1" s="1"/>
  <c r="A33" i="1"/>
  <c r="D33" i="1" s="1" a="1"/>
  <c r="D33" i="1" s="1"/>
  <c r="D14" i="1" a="1"/>
  <c r="D14" i="1" s="1"/>
  <c r="R27" i="2"/>
  <c r="O27" i="2"/>
  <c r="A17" i="1"/>
  <c r="D17" i="1" s="1" a="1"/>
  <c r="D17" i="1" s="1"/>
  <c r="L27" i="2"/>
  <c r="P27" i="2"/>
  <c r="G27" i="2"/>
  <c r="S27" i="2"/>
  <c r="J27" i="2"/>
  <c r="C16" i="1" a="1"/>
  <c r="C16" i="1" s="1"/>
  <c r="A30" i="1"/>
  <c r="D30" i="1" s="1" a="1"/>
  <c r="D30" i="1" s="1"/>
  <c r="A31" i="1"/>
  <c r="D31" i="1" s="1" a="1"/>
  <c r="D31" i="1" s="1"/>
  <c r="C14" i="1" a="1"/>
  <c r="C14" i="1" s="1"/>
  <c r="A32" i="1"/>
  <c r="D32" i="1" s="1" a="1"/>
  <c r="D32" i="1" s="1"/>
  <c r="I27" i="2"/>
  <c r="A34" i="1"/>
  <c r="D34" i="1" s="1" a="1"/>
  <c r="D34" i="1" s="1"/>
  <c r="M6" i="2"/>
  <c r="M27" i="2" s="1"/>
  <c r="A18" i="1"/>
  <c r="D18" i="1" s="1" a="1"/>
  <c r="D18" i="1" s="1"/>
  <c r="A35" i="1"/>
  <c r="D35" i="1" s="1" a="1"/>
  <c r="D35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D25" i="1" l="1"/>
  <c r="D38" i="1"/>
  <c r="D40" i="1" l="1"/>
</calcChain>
</file>

<file path=xl/sharedStrings.xml><?xml version="1.0" encoding="utf-8"?>
<sst xmlns="http://schemas.openxmlformats.org/spreadsheetml/2006/main" count="77" uniqueCount="69">
  <si>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</si>
  <si>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</si>
  <si>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</si>
  <si>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</si>
  <si>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</si>
  <si>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</si>
  <si>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</si>
  <si>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</si>
  <si>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</si>
  <si>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</si>
  <si>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</si>
  <si>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EARNINGS</t>
  </si>
  <si>
    <t>HOURS</t>
  </si>
  <si>
    <t>RATE</t>
  </si>
  <si>
    <t>CURRENT</t>
  </si>
  <si>
    <t>Tips</t>
  </si>
  <si>
    <t>Bonus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</si>
  <si>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</si>
  <si>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</si>
  <si>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</si>
  <si>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</si>
  <si>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</si>
  <si>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</si>
  <si>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</si>
  <si>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</si>
  <si>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</si>
  <si>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</si>
  <si>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</si>
  <si>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</si>
  <si>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</si>
  <si>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</si>
  <si>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</si>
  <si>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</si>
  <si>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</si>
  <si>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</si>
  <si>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</si>
  <si>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</si>
  <si>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</si>
  <si>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</si>
  <si>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</si>
  <si>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</si>
  <si>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</si>
  <si>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</si>
  <si>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</si>
  <si>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</si>
  <si>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</si>
  <si>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</si>
  <si>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</si>
  <si>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</si>
  <si>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Hours</t>
  </si>
  <si>
    <t>Weekend Overtime Pay Rate</t>
  </si>
  <si>
    <t>Weekend Overtime Pay</t>
  </si>
  <si>
    <t>Comms</t>
  </si>
  <si>
    <t>Advanced pay</t>
  </si>
  <si>
    <t>← Customize these labels</t>
  </si>
  <si>
    <t>← Insert new rows above this one</t>
  </si>
  <si>
    <t>Year-To-Date</t>
  </si>
  <si>
    <t>Uniform Deposit</t>
  </si>
  <si>
    <t>Feb025</t>
  </si>
  <si>
    <t>Hoang Quang Phi Long</t>
  </si>
  <si>
    <t>hoangquangphilong@gmail.com</t>
  </si>
  <si>
    <t>VP Bank + 0905110711</t>
  </si>
  <si>
    <t>Mar025</t>
  </si>
  <si>
    <t>Apr025</t>
  </si>
  <si>
    <t>May025</t>
  </si>
  <si>
    <t>Jun025</t>
  </si>
  <si>
    <t>July025</t>
  </si>
  <si>
    <t>Aug025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</si>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</sst>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36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u/>
      <sz val="11"/>
      <color rgb="FF999999"/>
      <name val="Arial"/>
    </font>
    <font>
      <sz val="20"/>
      <color theme="4"/>
      <name val="Arial"/>
    </font>
    <font>
      <sz val="10"/>
      <color rgb="FF000000"/>
      <name val="Arial"/>
      <family val="2"/>
      <scheme val="minor"/>
    </font>
    <font>
      <u/>
      <sz val="11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04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0" fontId="34" fillId="0" borderId="0" xfId="0" applyFont="1" applyAlignment="1">
      <alignment wrapText="1"/>
    </xf>
    <xf numFmtId="0" fontId="35" fillId="0" borderId="0" xfId="1" applyAlignment="1">
      <alignment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quangphilong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1" workbookViewId="0">
      <selection activeCell="C6" sqref="C6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Hoang Quang Phi Long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99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03" t="s">
        <v>61</v>
      </c>
      <c r="B8" s="11"/>
      <c r="C8" s="22" t="s">
        <v>10</v>
      </c>
      <c r="D8" s="23" t="str">
        <f t="array" ref="D8">INDEX(YearToDate!D5:D27,MATCH($C$6,YearToDate!$A$5:$A$27,0))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03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103"/>
      <c r="B10" s="11"/>
      <c r="C10" s="25"/>
      <c r="D10" s="25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 x14ac:dyDescent="0.2">
      <c r="A11" s="27" t="s">
        <v>11</v>
      </c>
      <c r="B11" s="28" t="s">
        <v>12</v>
      </c>
      <c r="C11" s="29" t="s">
        <v>13</v>
      </c>
      <c r="D11" s="30" t="s">
        <v>14</v>
      </c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31" t="str">
        <f>YearToDate!G5</f>
        <v>Standard Pay</v>
      </c>
      <c r="B12" s="32">
        <f t="array" ref="B12">INDEX(YearToDate!$E$5:$E$27,MATCH($C$6,YearToDate!$A$5:$A$27,0))</f>
        <v>35.5</v>
      </c>
      <c r="C12" s="33">
        <f t="array" ref="C12">INDEX(YearToDate!$F$5:$F$27,MATCH($C$6,YearToDate!$A$5:$A$27,0))</f>
        <v>25000</v>
      </c>
      <c r="D12" s="34">
        <f t="array" ref="D12">INDEX(YearToDate!$G$5:$G$27,MATCH($C$6,YearToDate!$A$5:$A$27,0))</f>
        <v>887500</v>
      </c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1" t="str">
        <f>YearToDate!J5</f>
        <v>Overtime Pay</v>
      </c>
      <c r="B13" s="35">
        <f t="array" ref="B13">INDEX(YearToDate!$H$5:$H$27,MATCH($C$6,YearToDate!$A$5:$A$27,0))</f>
        <v>0</v>
      </c>
      <c r="C13" s="33">
        <f t="array" ref="C13">INDEX(YearToDate!$I$5:$I$27,MATCH($C$6,YearToDate!$A$5:$A$27,0))</f>
        <v>0</v>
      </c>
      <c r="D13" s="34">
        <f t="array" ref="D13">INDEX(YearToDate!$J$5:$J$27,MATCH($C$6,YearToDate!$A$5:$A$27,0))</f>
        <v>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 x14ac:dyDescent="0.2">
      <c r="A14" s="31" t="str">
        <f>YearToDate!M5</f>
        <v>Holiday Pay</v>
      </c>
      <c r="B14" s="35">
        <f t="array" ref="B14">INDEX(YearToDate!$K$5:$K$27,MATCH($C$6,YearToDate!$A$5:$A$27,0))</f>
        <v>0</v>
      </c>
      <c r="C14" s="33">
        <f t="array" ref="C14">INDEX(YearToDate!$L$5:$L$27,MATCH($C$6,YearToDate!$A$5:$A$27,0))</f>
        <v>0</v>
      </c>
      <c r="D14" s="34">
        <f t="array" ref="D14">INDEX(YearToDate!$M$5:$M$27,MATCH($C$6,YearToDate!$A$5:$A$27,0))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1" t="str">
        <f>YearToDate!P5</f>
        <v>Weekend Pay</v>
      </c>
      <c r="B15" s="35">
        <f t="array" ref="B15">INDEX(YearToDate!$N$5:$N$27,MATCH($C$6,YearToDate!$A$5:$A$27,0))</f>
        <v>24</v>
      </c>
      <c r="C15" s="33">
        <f t="array" ref="C15">INDEX(YearToDate!$O$5:$O$27,MATCH($C$6,YearToDate!$A$5:$A$27,0))</f>
        <v>37500</v>
      </c>
      <c r="D15" s="34">
        <f t="array" ref="D15">INDEX(YearToDate!$P$5:$P$27,MATCH($C$6,YearToDate!$A$5:$A$27,0))</f>
        <v>900000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YearToDate!S5</f>
        <v>Weekend Overtime Pay</v>
      </c>
      <c r="B16" s="35">
        <f>INDEX(YearToDate!$Q$5:$Q$27,MATCH($C$6,YearToDate!$A$5:$A$27,0))</f>
        <v>0</v>
      </c>
      <c r="C16" s="33">
        <f t="array" ref="C16">INDEX(YearToDate!$R$5:$R$27,MATCH($C$6,YearToDate!$A$5:$A$27,0))</f>
        <v>0</v>
      </c>
      <c r="D16" s="34">
        <f t="array" ref="D16">INDEX(YearToDate!$S$5:$S$27,MATCH($C$6,YearToDate!$A$5:$A$27,0))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 x14ac:dyDescent="0.2">
      <c r="A17" s="31" t="str">
        <f t="array" ref="A17:A24">TRANSPOSE(YearToDate!T5:AA5)</f>
        <v>Comms</v>
      </c>
      <c r="B17" s="32"/>
      <c r="C17" s="36"/>
      <c r="D17" s="34">
        <f t="array" ref="D17">IF(A17=0,"",INDEX(YearToDate!$T$5:$AA$27,MATCH($C$6,YearToDate!$A$5:$A$27,0),MATCH(A17,YearToDate!$T$5:$AA$5,0)))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v>Tips</v>
      </c>
      <c r="B18" s="32"/>
      <c r="C18" s="36"/>
      <c r="D18" s="34">
        <f t="array" ref="D18">IF(A18=0,"",INDEX(YearToDate!$T$5:$AA$27,MATCH($C$6,YearToDate!$A$5:$A$27,0),MATCH(A18,YearToDate!$T$5:$AA$5,0)))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Bonus</v>
      </c>
      <c r="B19" s="32"/>
      <c r="C19" s="36"/>
      <c r="D19" s="37">
        <f t="array" ref="D19">IF(A19=0,"",INDEX(YearToDate!$T$5:$AA$27,MATCH($C$6,YearToDate!$A$5:$A$27,0),MATCH(A19,YearToDate!$T$5:$AA$5,0)))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>
        <v>0</v>
      </c>
      <c r="B20" s="32"/>
      <c r="C20" s="36"/>
      <c r="D20" s="37" t="str">
        <f t="array" ref="D20">IF(A20=0,"",INDEX(YearToDate!$T$5:$AA$27,MATCH($C$6,YearToDate!$A$5:$A$27,0),MATCH(A20,YearToDate!$T$5:$AA$5,0)))</f>
        <v/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IF(A21=0,"",INDEX(YearToDate!$T$5:$AA$27,MATCH($C$6,YearToDate!$A$5:$A$27,0),MATCH(A21,YearToDate!$T$5:$AA$5,0)))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hidden="1" customHeight="1" x14ac:dyDescent="0.2">
      <c r="A22" s="31">
        <v>0</v>
      </c>
      <c r="B22" s="32"/>
      <c r="C22" s="36"/>
      <c r="D22" s="37" t="str">
        <f t="array" ref="D22">IF(A22=0,"",INDEX(YearToDate!$T$5:$AA$27,MATCH($C$6,YearToDate!$A$5:$A$27,0),MATCH(A22,YearToDate!$T$5:$AA$5,0)))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IF(A23=0,"",INDEX(YearToDate!$T$5:$AA$27,MATCH($C$6,YearToDate!$A$5:$A$27,0),MATCH(A23,YearToDate!$T$5:$AA$5,0)))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IF(A24=0,"",INDEX(YearToDate!$T$5:$AA$27,MATCH($C$6,YearToDate!$A$5:$A$27,0),MATCH(A24,YearToDate!$T$5:$AA$5,0)))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2">
      <c r="A25" s="38"/>
      <c r="B25" s="39"/>
      <c r="C25" s="40" t="s">
        <v>17</v>
      </c>
      <c r="D25" s="41">
        <f>SUM(D12:D24)</f>
        <v>1787500</v>
      </c>
      <c r="E25" s="2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13"/>
      <c r="B26" s="11"/>
      <c r="C26" s="11"/>
      <c r="D26" s="42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27" t="s">
        <v>18</v>
      </c>
      <c r="B27" s="28"/>
      <c r="C27" s="28"/>
      <c r="D27" s="30" t="s">
        <v>14</v>
      </c>
      <c r="E27" s="2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31" t="str">
        <f t="array" ref="A28:A37">TRANSPOSE(YearToDate!AB5:AK5)</f>
        <v>Advanced pay</v>
      </c>
      <c r="B28" s="32"/>
      <c r="C28" s="32"/>
      <c r="D28" s="37">
        <f t="array" ref="D28">IF(A28=0,"",INDEX(YearToDate!$AB$5:$AK$27,MATCH($C$6,YearToDate!$A$5:$A$27,0),MATCH(A28,YearToDate!$AB$5:$AK$5,0)))</f>
        <v>0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v>Liability</v>
      </c>
      <c r="B29" s="32"/>
      <c r="C29" s="32"/>
      <c r="D29" s="37">
        <f t="array" ref="D29">IF(A29=0,"",INDEX(YearToDate!$AB$5:$AK$27,MATCH($C$6,YearToDate!$A$5:$A$27,0),MATCH(A29,YearToDate!$AB$5:$AK$5,0)))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Uniform Deposit</v>
      </c>
      <c r="B30" s="32"/>
      <c r="C30" s="32"/>
      <c r="D30" s="37">
        <f t="array" ref="D30">IF(A30=0,"",INDEX(YearToDate!$AB$5:$AK$27,MATCH($C$6,YearToDate!$A$5:$A$27,0),MATCH(A30,YearToDate!$AB$5:$AK$5,0)))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>
        <v>0</v>
      </c>
      <c r="B31" s="32"/>
      <c r="C31" s="32"/>
      <c r="D31" s="37" t="str">
        <f t="array" ref="D31">IF(A31=0,"",INDEX(YearToDate!$AB$5:$AK$27,MATCH($C$6,YearToDate!$A$5:$A$27,0),MATCH(A31,YearToDate!$AB$5:$AK$5,0)))</f>
        <v/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IF(A32=0,"",INDEX(YearToDate!$AB$5:$AK$27,MATCH($C$6,YearToDate!$A$5:$A$27,0),MATCH(A32,YearToDate!$AB$5:$AK$5,0)))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IF(A33=0,"",INDEX(YearToDate!$AB$5:$AK$27,MATCH($C$6,YearToDate!$A$5:$A$27,0),MATCH(A33,YearToDate!$AB$5:$AK$5,0)))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IF(A34=0,"",INDEX(YearToDate!$AB$5:$AK$27,MATCH($C$6,YearToDate!$A$5:$A$27,0),MATCH(A34,YearToDate!$AB$5:$AK$5,0)))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hidden="1" customHeight="1" x14ac:dyDescent="0.2">
      <c r="A35" s="31">
        <v>0</v>
      </c>
      <c r="B35" s="32"/>
      <c r="C35" s="32"/>
      <c r="D35" s="37" t="str">
        <f t="array" ref="D35">IF(A35=0,"",INDEX(YearToDate!$AB$5:$AK$27,MATCH($C$6,YearToDate!$A$5:$A$27,0),MATCH(A35,YearToDate!$AB$5:$AK$5,0)))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IF(A36=0,"",INDEX(YearToDate!$AB$5:$AK$27,MATCH($C$6,YearToDate!$A$5:$A$27,0),MATCH(A36,YearToDate!$AB$5:$AK$5,0)))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IF(A37=0,"",INDEX(YearToDate!$AB$5:$AK$27,MATCH($C$6,YearToDate!$A$5:$A$27,0),MATCH(A37,YearToDate!$AB$5:$AK$5,0)))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 x14ac:dyDescent="0.2">
      <c r="A38" s="38"/>
      <c r="B38" s="39"/>
      <c r="C38" s="43" t="s">
        <v>20</v>
      </c>
      <c r="D38" s="41">
        <f>SUM(D28:D37)</f>
        <v>0</v>
      </c>
      <c r="E38" s="2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13"/>
      <c r="B39" s="11"/>
      <c r="C39" s="11"/>
      <c r="D39" s="42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44" t="s">
        <v>21</v>
      </c>
      <c r="D40" s="41">
        <f>D25-D38</f>
        <v>1787500</v>
      </c>
      <c r="E40" s="4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11"/>
      <c r="D41" s="11"/>
      <c r="E41" s="2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00"/>
      <c r="B42" s="101"/>
      <c r="C42" s="101"/>
      <c r="D42" s="101"/>
      <c r="E42" s="4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2"/>
      <c r="B43" s="101"/>
      <c r="C43" s="101"/>
      <c r="D43" s="101"/>
      <c r="E43" s="4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hidden="1" customHeight="1" x14ac:dyDescent="0.2">
      <c r="A44" s="13"/>
      <c r="B44" s="11"/>
      <c r="C44" s="11"/>
      <c r="D44" s="11"/>
      <c r="E44" s="2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48" t="s">
        <v>22</v>
      </c>
      <c r="B46" s="49"/>
      <c r="C46" s="49"/>
      <c r="D46" s="49"/>
      <c r="E46" s="4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2:D42"/>
    <mergeCell ref="A43:D43"/>
    <mergeCell ref="A8:A10"/>
  </mergeCells>
  <conditionalFormatting sqref="B25">
    <cfRule type="containsText" dxfId="1" priority="1" operator="containsText" text="Vertex42">
      <formula>NOT(ISERROR(SEARCH(("Vertex42"),(B25))))</formula>
    </cfRule>
  </conditionalFormatting>
  <dataValidations count="1">
    <dataValidation type="list" allowBlank="1" sqref="D6" xr:uid="{00000000-0002-0000-0000-000000000000}">
      <formula1>"Weekly,Bi-Weekly,Monthly"</formula1>
    </dataValidation>
  </dataValidations>
  <hyperlinks>
    <hyperlink ref="A46" r:id="rId1" xr:uid="{00000000-0004-0000-0000-000000000000}"/>
    <hyperlink ref="A7" r:id="rId2" xr:uid="{4276A90A-5572-4980-AC57-16FE21FDE540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YearToDate!$A$5:$A$26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N6" activePane="bottomRight" state="frozen"/>
      <selection pane="topRight" activeCell="E1" sqref="E1"/>
      <selection pane="bottomLeft" activeCell="A6" sqref="A6"/>
      <selection pane="bottomRight" activeCell="AB14" sqref="AB14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1.5" customWidth="1"/>
    <col min="14" max="14" width="15.625" customWidth="1"/>
    <col min="15" max="15" width="7.5" customWidth="1"/>
    <col min="16" max="16" width="12.375" customWidth="1"/>
    <col min="17" max="17" width="14.12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23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24</v>
      </c>
      <c r="E2" s="56" t="s">
        <v>59</v>
      </c>
      <c r="F2" s="3"/>
      <c r="G2" s="55"/>
      <c r="H2" s="3"/>
      <c r="I2" s="57"/>
      <c r="J2" s="3"/>
      <c r="K2" s="57"/>
      <c r="L2" s="57"/>
      <c r="M2" s="58" t="s">
        <v>25</v>
      </c>
      <c r="N2" s="57"/>
      <c r="O2" s="57"/>
      <c r="P2" s="57"/>
      <c r="Q2" s="57"/>
      <c r="R2" s="57"/>
      <c r="S2" s="57"/>
      <c r="T2" s="59" t="s">
        <v>26</v>
      </c>
      <c r="U2" s="51"/>
      <c r="V2" s="51"/>
      <c r="W2" s="51"/>
      <c r="X2" s="58" t="s">
        <v>25</v>
      </c>
      <c r="Y2" s="51"/>
      <c r="Z2" s="51"/>
      <c r="AA2" s="51"/>
      <c r="AB2" s="59" t="s">
        <v>26</v>
      </c>
      <c r="AC2" s="51"/>
      <c r="AD2" s="51"/>
      <c r="AE2" s="51"/>
      <c r="AF2" s="51"/>
      <c r="AG2" s="51"/>
      <c r="AH2" s="58" t="s">
        <v>25</v>
      </c>
      <c r="AI2" s="51"/>
      <c r="AJ2" s="51"/>
      <c r="AK2" s="51"/>
      <c r="AL2" s="60" t="s">
        <v>26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27</v>
      </c>
      <c r="AN3" s="61"/>
    </row>
    <row r="4" spans="1:40" ht="19.5" customHeight="1" x14ac:dyDescent="0.25">
      <c r="A4" s="64" t="s">
        <v>28</v>
      </c>
      <c r="B4" s="64"/>
      <c r="C4" s="64"/>
      <c r="D4" s="65"/>
      <c r="E4" s="64" t="s">
        <v>29</v>
      </c>
      <c r="F4" s="64"/>
      <c r="G4" s="64"/>
      <c r="H4" s="64" t="s">
        <v>30</v>
      </c>
      <c r="I4" s="64"/>
      <c r="J4" s="64"/>
      <c r="K4" s="64" t="s">
        <v>31</v>
      </c>
      <c r="L4" s="64"/>
      <c r="M4" s="64"/>
      <c r="N4" s="64" t="s">
        <v>32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18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15</v>
      </c>
      <c r="V5" s="67" t="s">
        <v>16</v>
      </c>
      <c r="W5" s="67"/>
      <c r="X5" s="67"/>
      <c r="Y5" s="67"/>
      <c r="Z5" s="67"/>
      <c r="AA5" s="67"/>
      <c r="AB5" s="68" t="s">
        <v>53</v>
      </c>
      <c r="AC5" s="68" t="s">
        <v>19</v>
      </c>
      <c r="AD5" s="68" t="s">
        <v>57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26" si="0">F6*E6</f>
        <v>0</v>
      </c>
      <c r="H6" s="77"/>
      <c r="I6" s="75">
        <f t="shared" ref="I6:I26" si="1">F6*1.5</f>
        <v>0</v>
      </c>
      <c r="J6" s="76">
        <f t="shared" ref="J6:J25" si="2">I6*H6</f>
        <v>0</v>
      </c>
      <c r="K6" s="77"/>
      <c r="L6" s="75">
        <f t="shared" ref="L6:L26" si="3">F6*3</f>
        <v>0</v>
      </c>
      <c r="M6" s="76">
        <f t="shared" ref="M6:M26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45719</v>
      </c>
      <c r="B7" s="72"/>
      <c r="C7" s="72"/>
      <c r="D7" s="81" t="s">
        <v>58</v>
      </c>
      <c r="E7" s="82">
        <v>51</v>
      </c>
      <c r="F7" s="75">
        <v>22000</v>
      </c>
      <c r="G7" s="76">
        <f t="shared" si="0"/>
        <v>1122000</v>
      </c>
      <c r="H7" s="77"/>
      <c r="I7" s="75">
        <f t="shared" si="1"/>
        <v>33000</v>
      </c>
      <c r="J7" s="76">
        <f t="shared" si="2"/>
        <v>0</v>
      </c>
      <c r="K7" s="77"/>
      <c r="L7" s="75">
        <f t="shared" si="3"/>
        <v>66000</v>
      </c>
      <c r="M7" s="76">
        <f t="shared" si="4"/>
        <v>0</v>
      </c>
      <c r="N7" s="77">
        <v>8</v>
      </c>
      <c r="O7" s="75">
        <f>F7</f>
        <v>22000</v>
      </c>
      <c r="P7" s="76">
        <f t="shared" ref="P7" si="5">O7*N7</f>
        <v>176000</v>
      </c>
      <c r="Q7" s="77"/>
      <c r="R7" s="75">
        <f t="shared" ref="R7" si="6">F7*3</f>
        <v>66000</v>
      </c>
      <c r="S7" s="76">
        <f t="shared" ref="S7" si="7">R7*Q7</f>
        <v>0</v>
      </c>
      <c r="T7" s="83"/>
      <c r="U7" s="83"/>
      <c r="V7" s="83"/>
      <c r="W7" s="77"/>
      <c r="X7" s="77"/>
      <c r="Y7" s="77"/>
      <c r="Z7" s="77"/>
      <c r="AA7" s="77"/>
      <c r="AB7" s="77"/>
      <c r="AC7" s="77"/>
      <c r="AD7" s="77">
        <v>65000</v>
      </c>
      <c r="AE7" s="77"/>
      <c r="AF7" s="77"/>
      <c r="AG7" s="77"/>
      <c r="AH7" s="77"/>
      <c r="AI7" s="77"/>
      <c r="AJ7" s="77"/>
      <c r="AK7" s="78"/>
      <c r="AL7" s="79"/>
      <c r="AM7" s="84" t="str">
        <f>HYPERLINK("https://www.vertex42.com/ExcelTemplates/invoice-templates.html","► Invoice Templates")</f>
        <v>► Invoice Templates</v>
      </c>
      <c r="AN7" s="3"/>
    </row>
    <row r="8" spans="1:40" ht="19.5" customHeight="1" x14ac:dyDescent="0.2">
      <c r="A8" s="72">
        <v>45752</v>
      </c>
      <c r="B8" s="72"/>
      <c r="C8" s="72"/>
      <c r="D8" s="81" t="s">
        <v>62</v>
      </c>
      <c r="E8" s="82">
        <v>43</v>
      </c>
      <c r="F8" s="75">
        <v>22000</v>
      </c>
      <c r="G8" s="76">
        <f t="shared" si="0"/>
        <v>946000</v>
      </c>
      <c r="H8" s="77">
        <v>0.5</v>
      </c>
      <c r="I8" s="75">
        <f>F8*2</f>
        <v>44000</v>
      </c>
      <c r="J8" s="76">
        <f>H8*I8</f>
        <v>22000</v>
      </c>
      <c r="K8" s="77"/>
      <c r="L8" s="75"/>
      <c r="M8" s="76"/>
      <c r="N8" s="77">
        <v>40</v>
      </c>
      <c r="O8" s="75">
        <v>22000</v>
      </c>
      <c r="P8" s="76">
        <f t="shared" ref="P8" si="8">O8*N8</f>
        <v>880000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  <c r="AL8" s="79"/>
      <c r="AM8" s="3"/>
      <c r="AN8" s="3"/>
    </row>
    <row r="9" spans="1:40" ht="19.5" customHeight="1" x14ac:dyDescent="0.2">
      <c r="A9" s="72">
        <v>45782</v>
      </c>
      <c r="B9" s="72"/>
      <c r="C9" s="72"/>
      <c r="D9" s="81" t="s">
        <v>63</v>
      </c>
      <c r="E9" s="82">
        <v>44.5</v>
      </c>
      <c r="F9" s="75">
        <v>25000</v>
      </c>
      <c r="G9" s="77">
        <f t="shared" si="0"/>
        <v>1112500</v>
      </c>
      <c r="H9" s="77"/>
      <c r="I9" s="75"/>
      <c r="J9" s="76">
        <f t="shared" ref="J9:J11" si="9">H9*I9</f>
        <v>0</v>
      </c>
      <c r="K9" s="77">
        <v>5</v>
      </c>
      <c r="L9" s="75">
        <f>F9*2</f>
        <v>50000</v>
      </c>
      <c r="M9" s="77">
        <f>K9*L9</f>
        <v>250000</v>
      </c>
      <c r="N9" s="77">
        <v>24</v>
      </c>
      <c r="O9" s="75">
        <f>F9*1.5</f>
        <v>37500</v>
      </c>
      <c r="P9" s="77">
        <f>N9*O9</f>
        <v>900000</v>
      </c>
      <c r="Q9" s="77"/>
      <c r="R9" s="75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3"/>
      <c r="AN9" s="3"/>
    </row>
    <row r="10" spans="1:40" ht="19.5" customHeight="1" x14ac:dyDescent="0.2">
      <c r="A10" s="72">
        <v>45810</v>
      </c>
      <c r="B10" s="72"/>
      <c r="C10" s="72"/>
      <c r="D10" s="81" t="s">
        <v>64</v>
      </c>
      <c r="E10" s="82">
        <v>48</v>
      </c>
      <c r="F10" s="75">
        <v>25000</v>
      </c>
      <c r="G10" s="77">
        <f t="shared" ref="G10:G14" si="10">F10*E10</f>
        <v>1200000</v>
      </c>
      <c r="H10" s="77"/>
      <c r="I10" s="75"/>
      <c r="J10" s="76">
        <f t="shared" si="9"/>
        <v>0</v>
      </c>
      <c r="K10" s="77"/>
      <c r="L10" s="75"/>
      <c r="M10" s="76"/>
      <c r="N10" s="77">
        <v>22</v>
      </c>
      <c r="O10" s="75">
        <f t="shared" ref="O10:O11" si="11">F10*1.5</f>
        <v>37500</v>
      </c>
      <c r="P10" s="77">
        <f t="shared" ref="P10:P11" si="12">N10*O10</f>
        <v>825000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3"/>
      <c r="AN10" s="3"/>
    </row>
    <row r="11" spans="1:40" ht="19.5" customHeight="1" x14ac:dyDescent="0.2">
      <c r="A11" s="72">
        <v>45845</v>
      </c>
      <c r="B11" s="72"/>
      <c r="C11" s="72"/>
      <c r="D11" s="81" t="s">
        <v>65</v>
      </c>
      <c r="E11" s="82">
        <v>56</v>
      </c>
      <c r="F11" s="75">
        <v>25000</v>
      </c>
      <c r="G11" s="77">
        <f t="shared" si="10"/>
        <v>1400000</v>
      </c>
      <c r="H11" s="77">
        <v>1</v>
      </c>
      <c r="I11" s="75">
        <f>F11*3</f>
        <v>75000</v>
      </c>
      <c r="J11" s="76">
        <f t="shared" si="9"/>
        <v>75000</v>
      </c>
      <c r="K11" s="77"/>
      <c r="L11" s="75"/>
      <c r="M11" s="76"/>
      <c r="N11" s="77">
        <v>39</v>
      </c>
      <c r="O11" s="75">
        <f t="shared" si="11"/>
        <v>37500</v>
      </c>
      <c r="P11" s="77">
        <f t="shared" si="12"/>
        <v>1462500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3"/>
      <c r="AN11" s="3"/>
    </row>
    <row r="12" spans="1:40" ht="19.5" customHeight="1" x14ac:dyDescent="0.2">
      <c r="A12" s="72">
        <v>45873</v>
      </c>
      <c r="B12" s="72"/>
      <c r="C12" s="72"/>
      <c r="D12" s="81" t="s">
        <v>66</v>
      </c>
      <c r="E12" s="82">
        <v>50</v>
      </c>
      <c r="F12" s="75">
        <v>25000</v>
      </c>
      <c r="G12" s="76">
        <f t="shared" si="10"/>
        <v>1250000</v>
      </c>
      <c r="H12" s="77"/>
      <c r="I12" s="75"/>
      <c r="J12" s="76"/>
      <c r="K12" s="77"/>
      <c r="L12" s="75"/>
      <c r="M12" s="76"/>
      <c r="N12" s="77">
        <v>32</v>
      </c>
      <c r="O12" s="75">
        <f t="shared" ref="O12:O14" si="13">F12*1.5</f>
        <v>37500</v>
      </c>
      <c r="P12" s="77">
        <f t="shared" ref="P12:P14" si="14">N12*O12</f>
        <v>1200000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3"/>
      <c r="AN12" s="3"/>
    </row>
    <row r="13" spans="1:40" ht="19.5" customHeight="1" x14ac:dyDescent="0.2">
      <c r="A13" s="72">
        <v>45902</v>
      </c>
      <c r="B13" s="72"/>
      <c r="C13" s="72"/>
      <c r="D13" s="81" t="s">
        <v>67</v>
      </c>
      <c r="E13" s="82">
        <v>48</v>
      </c>
      <c r="F13" s="75">
        <v>25000</v>
      </c>
      <c r="G13" s="76">
        <f t="shared" si="10"/>
        <v>1200000</v>
      </c>
      <c r="H13" s="77"/>
      <c r="I13" s="75"/>
      <c r="J13" s="76"/>
      <c r="K13" s="77"/>
      <c r="L13" s="75"/>
      <c r="M13" s="76"/>
      <c r="N13" s="77">
        <v>40</v>
      </c>
      <c r="O13" s="75">
        <f t="shared" si="13"/>
        <v>37500</v>
      </c>
      <c r="P13" s="76">
        <f t="shared" si="14"/>
        <v>1500000</v>
      </c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>
        <v>45936</v>
      </c>
      <c r="B14" s="72"/>
      <c r="C14" s="72"/>
      <c r="D14" s="81" t="s">
        <v>68</v>
      </c>
      <c r="E14" s="82">
        <v>35.5</v>
      </c>
      <c r="F14" s="75">
        <v>25000</v>
      </c>
      <c r="G14" s="76">
        <f t="shared" si="10"/>
        <v>887500</v>
      </c>
      <c r="H14" s="77"/>
      <c r="I14" s="75"/>
      <c r="J14" s="76"/>
      <c r="K14" s="77"/>
      <c r="L14" s="75"/>
      <c r="M14" s="76"/>
      <c r="N14" s="98">
        <v>24</v>
      </c>
      <c r="O14" s="75">
        <f t="shared" si="13"/>
        <v>37500</v>
      </c>
      <c r="P14" s="76">
        <f t="shared" si="14"/>
        <v>900000</v>
      </c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79"/>
      <c r="AN14" s="79"/>
    </row>
    <row r="15" spans="1:40" ht="19.5" customHeight="1" x14ac:dyDescent="0.2">
      <c r="A15" s="72"/>
      <c r="B15" s="72"/>
      <c r="C15" s="72"/>
      <c r="D15" s="81"/>
      <c r="E15" s="82"/>
      <c r="F15" s="75"/>
      <c r="G15" s="76"/>
      <c r="H15" s="77"/>
      <c r="I15" s="75"/>
      <c r="J15" s="76"/>
      <c r="K15" s="77"/>
      <c r="L15" s="75"/>
      <c r="M15" s="76"/>
      <c r="N15" s="77"/>
      <c r="O15" s="75"/>
      <c r="P15" s="76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79"/>
      <c r="AN15" s="79"/>
    </row>
    <row r="16" spans="1:40" ht="19.5" customHeight="1" x14ac:dyDescent="0.2">
      <c r="A16" s="72"/>
      <c r="B16" s="72"/>
      <c r="C16" s="72"/>
      <c r="D16" s="81"/>
      <c r="E16" s="98"/>
      <c r="F16" s="75"/>
      <c r="G16" s="76"/>
      <c r="H16" s="77"/>
      <c r="I16" s="75"/>
      <c r="J16" s="76"/>
      <c r="K16" s="77"/>
      <c r="L16" s="75"/>
      <c r="M16" s="76"/>
      <c r="N16" s="98"/>
      <c r="O16" s="75"/>
      <c r="P16" s="76"/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79"/>
      <c r="AN16" s="79"/>
    </row>
    <row r="17" spans="1:40" ht="19.5" customHeight="1" x14ac:dyDescent="0.2">
      <c r="A17" s="72"/>
      <c r="B17" s="72"/>
      <c r="C17" s="72"/>
      <c r="D17" s="81"/>
      <c r="E17" s="82"/>
      <c r="F17" s="75"/>
      <c r="G17" s="76"/>
      <c r="H17" s="77"/>
      <c r="I17" s="75"/>
      <c r="J17" s="76"/>
      <c r="K17" s="77"/>
      <c r="L17" s="75"/>
      <c r="M17" s="76"/>
      <c r="N17" s="77"/>
      <c r="O17" s="75"/>
      <c r="P17" s="76"/>
      <c r="Q17" s="77"/>
      <c r="R17" s="75"/>
      <c r="S17" s="76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79"/>
      <c r="AN17" s="79"/>
    </row>
    <row r="18" spans="1:40" ht="19.5" customHeight="1" x14ac:dyDescent="0.2">
      <c r="A18" s="72"/>
      <c r="B18" s="72"/>
      <c r="C18" s="72"/>
      <c r="D18" s="81"/>
      <c r="E18" s="82"/>
      <c r="F18" s="75"/>
      <c r="G18" s="76"/>
      <c r="H18" s="77"/>
      <c r="I18" s="75"/>
      <c r="J18" s="76"/>
      <c r="K18" s="77"/>
      <c r="L18" s="75"/>
      <c r="M18" s="76"/>
      <c r="N18" s="77"/>
      <c r="O18" s="75"/>
      <c r="P18" s="76"/>
      <c r="Q18" s="77"/>
      <c r="R18" s="75"/>
      <c r="S18" s="76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79"/>
      <c r="AN18" s="79"/>
    </row>
    <row r="19" spans="1:40" ht="19.5" customHeight="1" x14ac:dyDescent="0.2">
      <c r="A19" s="72"/>
      <c r="B19" s="72"/>
      <c r="C19" s="72"/>
      <c r="D19" s="81"/>
      <c r="E19" s="82"/>
      <c r="F19" s="75"/>
      <c r="G19" s="76">
        <f t="shared" si="0"/>
        <v>0</v>
      </c>
      <c r="H19" s="77"/>
      <c r="I19" s="75">
        <f t="shared" si="1"/>
        <v>0</v>
      </c>
      <c r="J19" s="76">
        <f t="shared" si="2"/>
        <v>0</v>
      </c>
      <c r="K19" s="77"/>
      <c r="L19" s="75">
        <f t="shared" si="3"/>
        <v>0</v>
      </c>
      <c r="M19" s="76">
        <f t="shared" si="4"/>
        <v>0</v>
      </c>
      <c r="N19" s="77"/>
      <c r="O19" s="75"/>
      <c r="P19" s="76">
        <f t="shared" ref="P19:P26" si="15">N19*O19</f>
        <v>0</v>
      </c>
      <c r="Q19" s="77"/>
      <c r="R19" s="75"/>
      <c r="S19" s="76">
        <f t="shared" ref="S19:S26" si="16">Q19*R19</f>
        <v>0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1"/>
      <c r="E20" s="82"/>
      <c r="F20" s="75"/>
      <c r="G20" s="76">
        <f t="shared" si="0"/>
        <v>0</v>
      </c>
      <c r="H20" s="77"/>
      <c r="I20" s="75">
        <f t="shared" si="1"/>
        <v>0</v>
      </c>
      <c r="J20" s="76">
        <f t="shared" si="2"/>
        <v>0</v>
      </c>
      <c r="K20" s="77"/>
      <c r="L20" s="75">
        <f t="shared" si="3"/>
        <v>0</v>
      </c>
      <c r="M20" s="76">
        <f t="shared" si="4"/>
        <v>0</v>
      </c>
      <c r="N20" s="77"/>
      <c r="O20" s="75"/>
      <c r="P20" s="76">
        <f t="shared" si="15"/>
        <v>0</v>
      </c>
      <c r="Q20" s="77"/>
      <c r="R20" s="75"/>
      <c r="S20" s="76">
        <f t="shared" si="16"/>
        <v>0</v>
      </c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1"/>
      <c r="E21" s="82"/>
      <c r="F21" s="75"/>
      <c r="G21" s="76">
        <f t="shared" si="0"/>
        <v>0</v>
      </c>
      <c r="H21" s="77"/>
      <c r="I21" s="75">
        <f t="shared" si="1"/>
        <v>0</v>
      </c>
      <c r="J21" s="76">
        <f t="shared" si="2"/>
        <v>0</v>
      </c>
      <c r="K21" s="77"/>
      <c r="L21" s="75">
        <f t="shared" si="3"/>
        <v>0</v>
      </c>
      <c r="M21" s="76">
        <f t="shared" si="4"/>
        <v>0</v>
      </c>
      <c r="N21" s="77"/>
      <c r="O21" s="75"/>
      <c r="P21" s="76">
        <f t="shared" si="15"/>
        <v>0</v>
      </c>
      <c r="Q21" s="77"/>
      <c r="R21" s="75"/>
      <c r="S21" s="76">
        <f t="shared" si="16"/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1"/>
      <c r="E22" s="82"/>
      <c r="F22" s="75"/>
      <c r="G22" s="76">
        <f t="shared" si="0"/>
        <v>0</v>
      </c>
      <c r="H22" s="77"/>
      <c r="I22" s="75">
        <f t="shared" si="1"/>
        <v>0</v>
      </c>
      <c r="J22" s="76">
        <f t="shared" si="2"/>
        <v>0</v>
      </c>
      <c r="K22" s="77"/>
      <c r="L22" s="75">
        <f t="shared" si="3"/>
        <v>0</v>
      </c>
      <c r="M22" s="76">
        <f t="shared" si="4"/>
        <v>0</v>
      </c>
      <c r="N22" s="77"/>
      <c r="O22" s="75"/>
      <c r="P22" s="76">
        <f t="shared" si="15"/>
        <v>0</v>
      </c>
      <c r="Q22" s="77"/>
      <c r="R22" s="75"/>
      <c r="S22" s="76">
        <f t="shared" si="16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1"/>
      <c r="E23" s="82"/>
      <c r="F23" s="75"/>
      <c r="G23" s="76">
        <f t="shared" si="0"/>
        <v>0</v>
      </c>
      <c r="H23" s="77"/>
      <c r="I23" s="75">
        <f t="shared" si="1"/>
        <v>0</v>
      </c>
      <c r="J23" s="76">
        <f t="shared" si="2"/>
        <v>0</v>
      </c>
      <c r="K23" s="77"/>
      <c r="L23" s="75">
        <f t="shared" si="3"/>
        <v>0</v>
      </c>
      <c r="M23" s="76">
        <f t="shared" si="4"/>
        <v>0</v>
      </c>
      <c r="N23" s="77"/>
      <c r="O23" s="75"/>
      <c r="P23" s="76">
        <f t="shared" si="15"/>
        <v>0</v>
      </c>
      <c r="Q23" s="77"/>
      <c r="R23" s="75"/>
      <c r="S23" s="76">
        <f t="shared" si="16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1"/>
      <c r="E24" s="82"/>
      <c r="F24" s="75"/>
      <c r="G24" s="76">
        <f t="shared" si="0"/>
        <v>0</v>
      </c>
      <c r="H24" s="77"/>
      <c r="I24" s="75">
        <f t="shared" si="1"/>
        <v>0</v>
      </c>
      <c r="J24" s="76">
        <f t="shared" si="2"/>
        <v>0</v>
      </c>
      <c r="K24" s="77"/>
      <c r="L24" s="75">
        <f t="shared" si="3"/>
        <v>0</v>
      </c>
      <c r="M24" s="76">
        <f t="shared" si="4"/>
        <v>0</v>
      </c>
      <c r="N24" s="77"/>
      <c r="O24" s="75"/>
      <c r="P24" s="76">
        <f t="shared" si="15"/>
        <v>0</v>
      </c>
      <c r="Q24" s="77"/>
      <c r="R24" s="75"/>
      <c r="S24" s="76">
        <f t="shared" si="16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1"/>
      <c r="E25" s="82"/>
      <c r="F25" s="75"/>
      <c r="G25" s="76">
        <f t="shared" si="0"/>
        <v>0</v>
      </c>
      <c r="H25" s="77"/>
      <c r="I25" s="75">
        <f t="shared" si="1"/>
        <v>0</v>
      </c>
      <c r="J25" s="76">
        <f t="shared" si="2"/>
        <v>0</v>
      </c>
      <c r="K25" s="77"/>
      <c r="L25" s="75">
        <f t="shared" si="3"/>
        <v>0</v>
      </c>
      <c r="M25" s="76">
        <f t="shared" si="4"/>
        <v>0</v>
      </c>
      <c r="N25" s="77"/>
      <c r="O25" s="75"/>
      <c r="P25" s="76">
        <f t="shared" si="15"/>
        <v>0</v>
      </c>
      <c r="Q25" s="77"/>
      <c r="R25" s="75"/>
      <c r="S25" s="76">
        <f t="shared" si="16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85"/>
      <c r="B26" s="85"/>
      <c r="C26" s="85"/>
      <c r="D26" s="86"/>
      <c r="E26" s="87"/>
      <c r="F26" s="88"/>
      <c r="G26" s="76">
        <f t="shared" si="0"/>
        <v>0</v>
      </c>
      <c r="H26" s="89"/>
      <c r="I26" s="75">
        <f t="shared" si="1"/>
        <v>0</v>
      </c>
      <c r="J26" s="76">
        <f>H26*I26</f>
        <v>0</v>
      </c>
      <c r="K26" s="89"/>
      <c r="L26" s="75">
        <f t="shared" si="3"/>
        <v>0</v>
      </c>
      <c r="M26" s="76">
        <f t="shared" si="4"/>
        <v>0</v>
      </c>
      <c r="N26" s="89"/>
      <c r="O26" s="88"/>
      <c r="P26" s="76">
        <f t="shared" si="15"/>
        <v>0</v>
      </c>
      <c r="Q26" s="89"/>
      <c r="R26" s="88"/>
      <c r="S26" s="76">
        <f t="shared" si="16"/>
        <v>0</v>
      </c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90"/>
      <c r="AL26" s="79"/>
      <c r="AM26" s="71" t="s">
        <v>55</v>
      </c>
      <c r="AN26" s="71"/>
    </row>
    <row r="27" spans="1:40" ht="19.5" customHeight="1" x14ac:dyDescent="0.2">
      <c r="A27" s="91" t="s">
        <v>56</v>
      </c>
      <c r="B27" s="91"/>
      <c r="C27" s="91"/>
      <c r="D27" s="92"/>
      <c r="E27" s="93">
        <f>SUM(E5:E26)</f>
        <v>376</v>
      </c>
      <c r="F27" s="94"/>
      <c r="G27" s="94">
        <f t="shared" ref="G27:AK27" si="17">SUM(G5:G26)</f>
        <v>9118000</v>
      </c>
      <c r="H27" s="94">
        <f t="shared" si="17"/>
        <v>1.5</v>
      </c>
      <c r="I27" s="94">
        <f t="shared" si="17"/>
        <v>152000</v>
      </c>
      <c r="J27" s="94">
        <f t="shared" si="17"/>
        <v>97000</v>
      </c>
      <c r="K27" s="94">
        <f t="shared" si="17"/>
        <v>5</v>
      </c>
      <c r="L27" s="94">
        <f t="shared" si="17"/>
        <v>116000</v>
      </c>
      <c r="M27" s="94">
        <f t="shared" si="17"/>
        <v>250000</v>
      </c>
      <c r="N27" s="94">
        <f t="shared" si="17"/>
        <v>229</v>
      </c>
      <c r="O27" s="94">
        <f t="shared" si="17"/>
        <v>269000</v>
      </c>
      <c r="P27" s="94">
        <f t="shared" si="17"/>
        <v>7843500</v>
      </c>
      <c r="Q27" s="94">
        <f t="shared" si="17"/>
        <v>0</v>
      </c>
      <c r="R27" s="94">
        <f t="shared" si="17"/>
        <v>66000</v>
      </c>
      <c r="S27" s="94">
        <f t="shared" si="17"/>
        <v>0</v>
      </c>
      <c r="T27" s="95">
        <f t="shared" si="17"/>
        <v>0</v>
      </c>
      <c r="U27" s="94">
        <f t="shared" si="17"/>
        <v>0</v>
      </c>
      <c r="V27" s="94">
        <f t="shared" si="17"/>
        <v>0</v>
      </c>
      <c r="W27" s="94">
        <f t="shared" si="17"/>
        <v>0</v>
      </c>
      <c r="X27" s="94">
        <f t="shared" si="17"/>
        <v>0</v>
      </c>
      <c r="Y27" s="94">
        <f t="shared" si="17"/>
        <v>0</v>
      </c>
      <c r="Z27" s="94">
        <f t="shared" si="17"/>
        <v>0</v>
      </c>
      <c r="AA27" s="94">
        <f t="shared" si="17"/>
        <v>0</v>
      </c>
      <c r="AB27" s="96">
        <f t="shared" si="17"/>
        <v>0</v>
      </c>
      <c r="AC27" s="97">
        <f t="shared" si="17"/>
        <v>0</v>
      </c>
      <c r="AD27" s="97">
        <f t="shared" si="17"/>
        <v>65000</v>
      </c>
      <c r="AE27" s="97">
        <f t="shared" si="17"/>
        <v>0</v>
      </c>
      <c r="AF27" s="97">
        <f t="shared" si="17"/>
        <v>0</v>
      </c>
      <c r="AG27" s="97">
        <f t="shared" si="17"/>
        <v>0</v>
      </c>
      <c r="AH27" s="97">
        <f t="shared" si="17"/>
        <v>0</v>
      </c>
      <c r="AI27" s="97">
        <f t="shared" si="17"/>
        <v>0</v>
      </c>
      <c r="AJ27" s="97">
        <f t="shared" si="17"/>
        <v>0</v>
      </c>
      <c r="AK27" s="97">
        <f t="shared" si="17"/>
        <v>0</v>
      </c>
      <c r="AL27" s="13"/>
      <c r="AM27" s="13"/>
      <c r="AN27" s="13"/>
    </row>
    <row r="28" spans="1:4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27">
    <cfRule type="containsText" dxfId="0" priority="1" operator="containsText" text="Vertex42">
      <formula>NOT(ISERROR(SEARCH(("Vertex42"),(V27))))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2025-10-06T05:46:22Z</cp:lastPrinted>
  <dcterms:created xsi:type="dcterms:W3CDTF">2019-06-26T21:48:07Z</dcterms:created>
  <dcterms:modified xsi:type="dcterms:W3CDTF">2025-10-06T05:46:26Z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