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3BB786FB-07B6-4B92-98C9-E8EC3779F96E}" xr6:coauthVersionLast="47" xr6:coauthVersionMax="47" xr10:uidLastSave="{00000000-0000-0000-0000-000000000000}"/>
  <bookViews>
    <workbookView xWindow="105" yWindow="16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BWRLmwwpZhe9L38V+Xn8RMVpyeURQtj7GikXkJcXuI="/>
    </ext>
  </extLst>
</workbook>
</file>

<file path=xl/calcChain.xml><?xml version="1.0" encoding="utf-8"?>
<calcChain xmlns="http://schemas.openxmlformats.org/spreadsheetml/2006/main">
  <c r="J20" i="2" l="1"/>
  <c r="I20" i="2"/>
  <c r="P20" i="2"/>
  <c r="G20" i="2"/>
  <c r="O20" i="2"/>
  <c r="P19" i="2"/>
  <c r="G19" i="2"/>
  <c r="O19" i="2"/>
  <c r="G18" i="2"/>
  <c r="O18" i="2"/>
  <c r="P18" i="2"/>
  <c r="O17" i="2"/>
  <c r="P17" i="2"/>
  <c r="G17" i="2"/>
  <c r="O16" i="2"/>
  <c r="P16" i="2"/>
  <c r="M10" i="2"/>
  <c r="M11" i="2"/>
  <c r="M12" i="2"/>
  <c r="M13" i="2"/>
  <c r="M14" i="2"/>
  <c r="M15" i="2"/>
  <c r="M16" i="2"/>
  <c r="L16" i="2"/>
  <c r="G16" i="2"/>
  <c r="O15" i="2"/>
  <c r="P15" i="2" s="1"/>
  <c r="G15" i="2"/>
  <c r="P14" i="2"/>
  <c r="O14" i="2"/>
  <c r="G14" i="2"/>
  <c r="G13" i="2"/>
  <c r="O13" i="2"/>
  <c r="P13" i="2"/>
  <c r="O12" i="2"/>
  <c r="P12" i="2"/>
  <c r="G12" i="2"/>
  <c r="P11" i="2"/>
  <c r="O11" i="2"/>
  <c r="G11" i="2"/>
  <c r="O10" i="2"/>
  <c r="P10" i="2" s="1"/>
  <c r="G10" i="2"/>
  <c r="G9" i="2"/>
  <c r="P9" i="2"/>
  <c r="M7" i="2"/>
  <c r="M8" i="2"/>
  <c r="M9" i="2"/>
  <c r="L9" i="2"/>
  <c r="O9" i="2"/>
  <c r="O8" i="2"/>
  <c r="P8" i="2" s="1"/>
  <c r="G8" i="2"/>
  <c r="E8" i="2"/>
  <c r="O7" i="2"/>
  <c r="P7" i="2" s="1"/>
  <c r="D16" i="1" s="1" a="1"/>
  <c r="D16" i="1" s="1"/>
  <c r="E7" i="2"/>
  <c r="G7" i="2" s="1"/>
  <c r="A6" i="1"/>
  <c r="D15" i="1" a="1"/>
  <c r="D15" i="1" s="1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Q32" i="2"/>
  <c r="K32" i="2"/>
  <c r="H32" i="2"/>
  <c r="R31" i="2"/>
  <c r="S31" i="2" s="1"/>
  <c r="O31" i="2"/>
  <c r="P31" i="2" s="1"/>
  <c r="L31" i="2"/>
  <c r="M31" i="2" s="1"/>
  <c r="I31" i="2"/>
  <c r="J31" i="2" s="1"/>
  <c r="G31" i="2"/>
  <c r="R30" i="2"/>
  <c r="S30" i="2" s="1"/>
  <c r="O30" i="2"/>
  <c r="P30" i="2" s="1"/>
  <c r="L30" i="2"/>
  <c r="M30" i="2" s="1"/>
  <c r="I30" i="2"/>
  <c r="J30" i="2" s="1"/>
  <c r="G30" i="2"/>
  <c r="R29" i="2"/>
  <c r="S29" i="2" s="1"/>
  <c r="O29" i="2"/>
  <c r="P29" i="2" s="1"/>
  <c r="L29" i="2"/>
  <c r="M29" i="2" s="1"/>
  <c r="I29" i="2"/>
  <c r="J29" i="2" s="1"/>
  <c r="G29" i="2"/>
  <c r="R28" i="2"/>
  <c r="S28" i="2" s="1"/>
  <c r="O28" i="2"/>
  <c r="P28" i="2" s="1"/>
  <c r="L28" i="2"/>
  <c r="M28" i="2" s="1"/>
  <c r="I28" i="2"/>
  <c r="J28" i="2" s="1"/>
  <c r="G28" i="2"/>
  <c r="R27" i="2"/>
  <c r="S27" i="2" s="1"/>
  <c r="O27" i="2"/>
  <c r="P27" i="2" s="1"/>
  <c r="L27" i="2"/>
  <c r="M27" i="2" s="1"/>
  <c r="I27" i="2"/>
  <c r="J27" i="2" s="1"/>
  <c r="G27" i="2"/>
  <c r="R26" i="2"/>
  <c r="S26" i="2" s="1"/>
  <c r="O26" i="2"/>
  <c r="P26" i="2" s="1"/>
  <c r="L26" i="2"/>
  <c r="M26" i="2" s="1"/>
  <c r="I26" i="2"/>
  <c r="J26" i="2" s="1"/>
  <c r="G26" i="2"/>
  <c r="R25" i="2"/>
  <c r="S25" i="2" s="1"/>
  <c r="O25" i="2"/>
  <c r="P25" i="2" s="1"/>
  <c r="L25" i="2"/>
  <c r="M25" i="2" s="1"/>
  <c r="I25" i="2"/>
  <c r="J25" i="2" s="1"/>
  <c r="G25" i="2"/>
  <c r="R24" i="2"/>
  <c r="S24" i="2" s="1"/>
  <c r="O24" i="2"/>
  <c r="P24" i="2" s="1"/>
  <c r="L24" i="2"/>
  <c r="M24" i="2" s="1"/>
  <c r="I24" i="2"/>
  <c r="J24" i="2" s="1"/>
  <c r="G24" i="2"/>
  <c r="R23" i="2"/>
  <c r="S23" i="2" s="1"/>
  <c r="O23" i="2"/>
  <c r="P23" i="2" s="1"/>
  <c r="L23" i="2"/>
  <c r="M23" i="2" s="1"/>
  <c r="I23" i="2"/>
  <c r="J23" i="2" s="1"/>
  <c r="G23" i="2"/>
  <c r="R22" i="2"/>
  <c r="S22" i="2" s="1"/>
  <c r="O22" i="2"/>
  <c r="P22" i="2" s="1"/>
  <c r="L22" i="2"/>
  <c r="M22" i="2" s="1"/>
  <c r="I22" i="2"/>
  <c r="J22" i="2" s="1"/>
  <c r="G22" i="2"/>
  <c r="R21" i="2"/>
  <c r="S21" i="2" s="1"/>
  <c r="O21" i="2"/>
  <c r="P21" i="2" s="1"/>
  <c r="L21" i="2"/>
  <c r="M21" i="2" s="1"/>
  <c r="I21" i="2"/>
  <c r="J21" i="2" s="1"/>
  <c r="G21" i="2"/>
  <c r="C14" i="1" a="1"/>
  <c r="C14" i="1" s="1"/>
  <c r="N32" i="2"/>
  <c r="L6" i="2"/>
  <c r="I6" i="2"/>
  <c r="G6" i="2"/>
  <c r="AM2" i="2"/>
  <c r="AM1" i="2"/>
  <c r="A29" i="1" a="1"/>
  <c r="A30" i="1" s="1"/>
  <c r="D30" i="1" s="1" a="1"/>
  <c r="D30" i="1" s="1"/>
  <c r="A18" i="1" a="1"/>
  <c r="A25" i="1" s="1"/>
  <c r="D25" i="1" s="1" a="1"/>
  <c r="D25" i="1" s="1"/>
  <c r="D17" i="1" a="1"/>
  <c r="D17" i="1" s="1"/>
  <c r="C17" i="1" a="1"/>
  <c r="C17" i="1" s="1"/>
  <c r="B17" i="1" a="1"/>
  <c r="B17" i="1" s="1"/>
  <c r="A17" i="1"/>
  <c r="B16" i="1" a="1"/>
  <c r="B16" i="1" s="1"/>
  <c r="A16" i="1"/>
  <c r="C15" i="1" a="1"/>
  <c r="C15" i="1" s="1"/>
  <c r="B15" i="1" a="1"/>
  <c r="B15" i="1" s="1"/>
  <c r="A15" i="1"/>
  <c r="B14" i="1" a="1"/>
  <c r="B14" i="1" s="1"/>
  <c r="A14" i="1"/>
  <c r="D13" i="1" a="1"/>
  <c r="D13" i="1" s="1"/>
  <c r="C13" i="1" a="1"/>
  <c r="C13" i="1" s="1"/>
  <c r="B13" i="1" a="1"/>
  <c r="B13" i="1" s="1"/>
  <c r="A13" i="1"/>
  <c r="D8" i="1" a="1"/>
  <c r="D8" i="1" s="1"/>
  <c r="C16" i="1" l="1" a="1"/>
  <c r="C16" i="1" s="1"/>
  <c r="G32" i="2"/>
  <c r="R32" i="2"/>
  <c r="A32" i="1"/>
  <c r="D32" i="1" s="1" a="1"/>
  <c r="D32" i="1" s="1"/>
  <c r="A33" i="1"/>
  <c r="D33" i="1" s="1" a="1"/>
  <c r="D33" i="1" s="1"/>
  <c r="A34" i="1"/>
  <c r="D34" i="1" s="1" a="1"/>
  <c r="D34" i="1" s="1"/>
  <c r="I32" i="2"/>
  <c r="O32" i="2"/>
  <c r="L32" i="2"/>
  <c r="A18" i="1"/>
  <c r="D18" i="1" s="1" a="1"/>
  <c r="D18" i="1" s="1"/>
  <c r="P32" i="2"/>
  <c r="S32" i="2"/>
  <c r="A31" i="1"/>
  <c r="D31" i="1" s="1" a="1"/>
  <c r="D31" i="1" s="1"/>
  <c r="E32" i="2"/>
  <c r="J6" i="2"/>
  <c r="A35" i="1"/>
  <c r="D35" i="1" s="1" a="1"/>
  <c r="D35" i="1" s="1"/>
  <c r="M6" i="2"/>
  <c r="M32" i="2" s="1"/>
  <c r="D14" i="1" a="1"/>
  <c r="D14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9" i="1"/>
  <c r="D29" i="1" s="1" a="1"/>
  <c r="D29" i="1" s="1"/>
  <c r="D26" i="1" l="1"/>
  <c r="J32" i="2"/>
  <c r="D39" i="1"/>
  <c r="D41" i="1" l="1"/>
</calcChain>
</file>

<file path=xl/sharedStrings.xml><?xml version="1.0" encoding="utf-8"?>
<sst xmlns="http://schemas.openxmlformats.org/spreadsheetml/2006/main" count="84" uniqueCount="76">
  <si>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</si>
  <si>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</si>
  <si>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</si>
  <si>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</si>
  <si>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</si>
  <si>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</si>
  <si>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</si>
  <si>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</si>
  <si>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</si>
  <si>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</si>
  <si>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</si>
  <si>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</si>
  <si>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</si>
  <si>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</si>
  <si>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</si>
  <si>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</si>
  <si>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</si>
  <si>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</si>
  <si>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</si>
  <si>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</si>
  <si>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</si>
  <si>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</si>
  <si>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</si>
  <si>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</si>
  <si>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  <family val="2"/>
      </rPr>
      <t>Payslip</t>
    </r>
    <r>
      <rPr>
        <sz val="20"/>
        <color theme="4"/>
        <rFont val="Arial"/>
        <family val="2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</si>
  <si>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</si>
  <si>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</si>
  <si>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</si>
  <si>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</si>
  <si>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</si>
  <si>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</si>
  <si>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</si>
  <si>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</si>
  <si>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</si>
  <si>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</si>
  <si>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</si>
  <si>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</si>
  <si>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</si>
  <si>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</si>
  <si>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</si>
  <si>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</si>
  <si>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</si>
  <si>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</si>
  <si>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</si>
  <si>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</si>
  <si>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</si>
  <si>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</si>
  <si>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payrate</t>
  </si>
  <si>
    <t>Weekend Pay</t>
  </si>
  <si>
    <t>Other Hours</t>
  </si>
  <si>
    <t>Other Pay Rate</t>
  </si>
  <si>
    <t>Other Hourly Pay</t>
  </si>
  <si>
    <t>Comms</t>
  </si>
  <si>
    <t>Advanced pay</t>
  </si>
  <si>
    <t>← Customize these labels</t>
  </si>
  <si>
    <t>← Insert new rows above this one</t>
  </si>
  <si>
    <t>Year-To-Date</t>
  </si>
  <si>
    <t>WEEKEND HOURLY PAY</t>
  </si>
  <si>
    <t>Bonuses</t>
  </si>
  <si>
    <t>Nguyen Ngoc Bao Nhi</t>
  </si>
  <si>
    <t>macaronie.mac@gmail.com</t>
  </si>
  <si>
    <t>Seabank: 000001032260</t>
  </si>
  <si>
    <t>Sept024</t>
  </si>
  <si>
    <t>uniform deposit</t>
  </si>
  <si>
    <t>OCT024</t>
  </si>
  <si>
    <t>Nov024</t>
  </si>
  <si>
    <t>Dec025</t>
  </si>
  <si>
    <t>Jan025</t>
  </si>
  <si>
    <t>Feb025</t>
  </si>
  <si>
    <t>Mar025</t>
  </si>
  <si>
    <t>Apr025</t>
  </si>
  <si>
    <t>May025</t>
  </si>
  <si>
    <t>Jun025</t>
  </si>
  <si>
    <t>July025</t>
  </si>
  <si>
    <t>Aug025</t>
  </si>
  <si>
    <t>Sept025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</si>
</sst>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44" x14ac:knownFonts="1">
    <font>
      <sz val="11"/>
      <color rgb="FF000000"/>
      <name val="Arial"/>
      <scheme val="minor"/>
    </font>
    <font>
      <b/>
      <sz val="24"/>
      <color theme="4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28"/>
      <color theme="4"/>
      <name val="Arial"/>
      <family val="2"/>
    </font>
    <font>
      <b/>
      <sz val="24"/>
      <color rgb="FF1155CC"/>
      <name val="Arial"/>
      <family val="2"/>
    </font>
    <font>
      <sz val="9"/>
      <color rgb="FF27567D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999999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8"/>
      <color rgb="FF7F7F7F"/>
      <name val="Arial"/>
      <family val="2"/>
    </font>
    <font>
      <sz val="9"/>
      <color rgb="FF7F7F7F"/>
      <name val="Arial"/>
      <family val="2"/>
    </font>
    <font>
      <b/>
      <sz val="20"/>
      <color theme="4"/>
      <name val="Arial"/>
      <family val="2"/>
    </font>
    <font>
      <sz val="10"/>
      <color theme="1"/>
      <name val="Arial"/>
      <family val="2"/>
    </font>
    <font>
      <sz val="20"/>
      <color rgb="FF666666"/>
      <name val="Arial"/>
      <family val="2"/>
    </font>
    <font>
      <b/>
      <u/>
      <sz val="18"/>
      <color rgb="FF999999"/>
      <name val="Arial Narrow"/>
      <family val="2"/>
    </font>
    <font>
      <b/>
      <sz val="18"/>
      <color rgb="FF999999"/>
      <name val="Arial"/>
      <family val="2"/>
    </font>
    <font>
      <sz val="12"/>
      <color theme="1"/>
      <name val="Times New Roman"/>
      <family val="1"/>
    </font>
    <font>
      <sz val="10"/>
      <color theme="4"/>
      <name val="Arial"/>
      <family val="2"/>
    </font>
    <font>
      <u/>
      <sz val="11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rgb="FF27567D"/>
      <name val="Arial"/>
      <family val="2"/>
    </font>
    <font>
      <b/>
      <sz val="8"/>
      <color theme="1"/>
      <name val="Arial"/>
      <family val="2"/>
    </font>
    <font>
      <sz val="11"/>
      <color rgb="FF3C78D8"/>
      <name val="Arial"/>
      <family val="2"/>
    </font>
    <font>
      <sz val="8"/>
      <color theme="1"/>
      <name val="Arial"/>
      <family val="2"/>
    </font>
    <font>
      <b/>
      <sz val="11"/>
      <color rgb="FF3C78D8"/>
      <name val="Arial"/>
      <family val="2"/>
    </font>
    <font>
      <b/>
      <sz val="11"/>
      <color rgb="FF999999"/>
      <name val="Arial"/>
      <family val="2"/>
    </font>
    <font>
      <u/>
      <sz val="11"/>
      <color rgb="FF1155CC"/>
      <name val="Arial"/>
      <family val="2"/>
    </font>
    <font>
      <u/>
      <sz val="11"/>
      <color rgb="FF999999"/>
      <name val="Arial"/>
      <family val="2"/>
    </font>
    <font>
      <sz val="20"/>
      <color theme="4"/>
      <name val="Arial"/>
      <family val="2"/>
    </font>
    <font>
      <sz val="10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8"/>
      <name val="Arial"/>
      <scheme val="minor"/>
    </font>
    <font>
      <sz val="9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2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123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36" fillId="0" borderId="0" xfId="0" applyFont="1" applyAlignment="1">
      <alignment wrapText="1"/>
    </xf>
    <xf numFmtId="0" fontId="37" fillId="0" borderId="0" xfId="1" applyAlignment="1">
      <alignment vertical="center"/>
    </xf>
    <xf numFmtId="0" fontId="39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/>
    </xf>
    <xf numFmtId="164" fontId="40" fillId="0" borderId="6" xfId="0" applyNumberFormat="1" applyFont="1" applyBorder="1" applyAlignment="1">
      <alignment horizontal="left" vertical="center" wrapText="1"/>
    </xf>
    <xf numFmtId="4" fontId="40" fillId="0" borderId="6" xfId="0" applyNumberFormat="1" applyFont="1" applyBorder="1" applyAlignment="1">
      <alignment horizontal="left" vertical="center" wrapText="1"/>
    </xf>
    <xf numFmtId="165" fontId="40" fillId="0" borderId="6" xfId="0" applyNumberFormat="1" applyFont="1" applyBorder="1" applyAlignment="1">
      <alignment horizontal="right" vertical="center" wrapText="1"/>
    </xf>
    <xf numFmtId="165" fontId="40" fillId="0" borderId="7" xfId="0" applyNumberFormat="1" applyFont="1" applyBorder="1" applyAlignment="1">
      <alignment horizontal="right" vertical="center" wrapText="1"/>
    </xf>
    <xf numFmtId="164" fontId="42" fillId="0" borderId="6" xfId="0" applyNumberFormat="1" applyFont="1" applyBorder="1" applyAlignment="1">
      <alignment horizontal="left" vertical="center" wrapText="1"/>
    </xf>
    <xf numFmtId="4" fontId="42" fillId="0" borderId="6" xfId="0" applyNumberFormat="1" applyFont="1" applyBorder="1" applyAlignment="1">
      <alignment horizontal="left" vertical="center" wrapText="1"/>
    </xf>
    <xf numFmtId="165" fontId="42" fillId="0" borderId="6" xfId="0" applyNumberFormat="1" applyFont="1" applyBorder="1" applyAlignment="1">
      <alignment horizontal="right" vertical="center" wrapText="1"/>
    </xf>
    <xf numFmtId="165" fontId="42" fillId="0" borderId="7" xfId="0" applyNumberFormat="1" applyFont="1" applyBorder="1" applyAlignment="1">
      <alignment horizontal="right" vertical="center" wrapText="1"/>
    </xf>
    <xf numFmtId="0" fontId="42" fillId="0" borderId="6" xfId="0" applyFont="1" applyBorder="1" applyAlignment="1">
      <alignment horizontal="left" vertical="center" wrapText="1"/>
    </xf>
    <xf numFmtId="0" fontId="43" fillId="0" borderId="6" xfId="0" applyFont="1" applyBorder="1" applyAlignment="1">
      <alignment horizontal="left" vertical="center" wrapText="1"/>
    </xf>
    <xf numFmtId="166" fontId="42" fillId="0" borderId="7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aronie.mac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14" workbookViewId="0">
      <selection activeCell="C6" sqref="C6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Nguyen Ngoc Bao Nhi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105" t="s">
        <v>60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22" t="s">
        <v>61</v>
      </c>
      <c r="B8" s="11"/>
      <c r="C8" s="22" t="s">
        <v>10</v>
      </c>
      <c r="D8" s="23" t="str">
        <f t="array" ref="D8">INDEX(YearToDate!D5:D32,MATCH($C$6,YearToDate!$A$5:$A$32,0))</f>
        <v>Sept025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22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122"/>
      <c r="B10" s="11"/>
      <c r="C10" s="106" t="s">
        <v>11</v>
      </c>
      <c r="D10" s="107" t="s">
        <v>12</v>
      </c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7" t="s">
        <v>13</v>
      </c>
      <c r="B12" s="28" t="s">
        <v>14</v>
      </c>
      <c r="C12" s="29" t="s">
        <v>15</v>
      </c>
      <c r="D12" s="30" t="s">
        <v>16</v>
      </c>
      <c r="E12" s="2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1" t="str">
        <f>YearToDate!G5</f>
        <v>Standard Pay</v>
      </c>
      <c r="B13" s="32">
        <f t="array" ref="B13">INDEX(YearToDate!$E$5:$E$32,MATCH($C$6,YearToDate!$A$5:$A$32,0))</f>
        <v>91</v>
      </c>
      <c r="C13" s="33">
        <f t="array" ref="C13">INDEX(YearToDate!$F$5:$F$32,MATCH($C$6,YearToDate!$A$5:$A$32,0))</f>
        <v>25000</v>
      </c>
      <c r="D13" s="34">
        <f t="array" ref="D13">INDEX(YearToDate!$G$5:$G$32,MATCH($C$6,YearToDate!$A$5:$A$32,0))</f>
        <v>2275000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08" t="str">
        <f>YearToDate!J5</f>
        <v>Overtime Pay</v>
      </c>
      <c r="B14" s="109">
        <f t="array" ref="B14">INDEX(YearToDate!$H$5:$H$32,MATCH($C$6,YearToDate!$A$5:$A$32,0))</f>
        <v>0</v>
      </c>
      <c r="C14" s="110">
        <f t="array" ref="C14">INDEX(YearToDate!$I$5:$I$32,MATCH($C$6,YearToDate!$A$5:$A$32,0))</f>
        <v>50000</v>
      </c>
      <c r="D14" s="111">
        <f t="array" ref="D14">INDEX(YearToDate!$J$5:$J$32,MATCH($C$6,YearToDate!$A$5:$A$32,0))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108" t="str">
        <f>YearToDate!M5</f>
        <v>Holiday Pay</v>
      </c>
      <c r="B15" s="109">
        <f t="array" ref="B15">INDEX(YearToDate!$K$5:$K$32,MATCH($C$6,YearToDate!$A$5:$A$32,0))</f>
        <v>0</v>
      </c>
      <c r="C15" s="110">
        <f t="array" ref="C15">INDEX(YearToDate!$L$5:$L$32,MATCH($C$6,YearToDate!$A$5:$A$32,0))</f>
        <v>75000</v>
      </c>
      <c r="D15" s="111">
        <f t="array" ref="D15">INDEX(YearToDate!$M$5:$M$32,MATCH($C$6,YearToDate!$A$5:$A$32,0))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YearToDate!P5</f>
        <v>Weekend Pay</v>
      </c>
      <c r="B16" s="35">
        <f t="array" ref="B16">INDEX(YearToDate!$N$5:$N$32,MATCH($C$6,YearToDate!$A$5:$A$32,0))</f>
        <v>55</v>
      </c>
      <c r="C16" s="33">
        <f t="array" ref="C16">INDEX(YearToDate!$O$5:$O$32,MATCH($C$6,YearToDate!$A$5:$A$32,0))</f>
        <v>37500</v>
      </c>
      <c r="D16" s="34">
        <f t="array" ref="D16">INDEX(YearToDate!$P$5:$P$32,MATCH($C$6,YearToDate!$A$5:$A$32,0))</f>
        <v>2062500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12" t="str">
        <f>YearToDate!S5</f>
        <v>Other Hourly Pay</v>
      </c>
      <c r="B17" s="113">
        <f t="array" ref="B17">INDEX(YearToDate!$Q$5:$Q$32,MATCH($C$6,YearToDate!$A$5:$A$32,0))</f>
        <v>0</v>
      </c>
      <c r="C17" s="114">
        <f t="array" ref="C17">INDEX(YearToDate!$R$5:$R$32,MATCH($C$6,YearToDate!$A$5:$A$32,0))</f>
        <v>75000</v>
      </c>
      <c r="D17" s="115">
        <f t="array" ref="D17">INDEX(YearToDate!$S$5:$S$32,MATCH($C$6,YearToDate!$A$5:$A$32,0))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112" t="str">
        <f t="array" ref="A18:A25">TRANSPOSE(YearToDate!T5:AA5)</f>
        <v>Comms</v>
      </c>
      <c r="B18" s="116"/>
      <c r="C18" s="114"/>
      <c r="D18" s="115">
        <f t="array" ref="D18">IF(A18=0,"",INDEX(YearToDate!$T$5:$AA$32,MATCH($C$6,YearToDate!$A$5:$A$32,0),MATCH(A18,YearToDate!$T$5:$AA$5,0)))</f>
        <v>185000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112" t="str">
        <v>Tips</v>
      </c>
      <c r="B19" s="116"/>
      <c r="C19" s="117"/>
      <c r="D19" s="115">
        <f t="array" ref="D19">IF(A19=0,"",INDEX(YearToDate!$T$5:$AA$32,MATCH($C$6,YearToDate!$A$5:$A$32,0),MATCH(A19,YearToDate!$T$5:$AA$5,0)))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112" t="str">
        <v>Bonuses</v>
      </c>
      <c r="B20" s="116"/>
      <c r="C20" s="117"/>
      <c r="D20" s="118">
        <f t="array" ref="D20">IF(A20=0,"",INDEX(YearToDate!$T$5:$AA$32,MATCH($C$6,YearToDate!$A$5:$A$32,0),MATCH(A20,YearToDate!$T$5:$AA$5,0)))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112">
        <v>0</v>
      </c>
      <c r="B21" s="116"/>
      <c r="C21" s="117"/>
      <c r="D21" s="118" t="str">
        <f t="array" ref="D21">IF(A21=0,"",INDEX(YearToDate!$T$5:$AA$32,MATCH($C$6,YearToDate!$A$5:$A$32,0),MATCH(A21,YearToDate!$T$5:$AA$5,0)))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1">
        <v>0</v>
      </c>
      <c r="B22" s="32"/>
      <c r="C22" s="36"/>
      <c r="D22" s="37" t="str">
        <f t="array" ref="D22">IF(A22=0,"",INDEX(YearToDate!$T$5:$AA$32,MATCH($C$6,YearToDate!$A$5:$A$32,0),MATCH(A22,YearToDate!$T$5:$AA$5,0)))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IF(A23=0,"",INDEX(YearToDate!$T$5:$AA$32,MATCH($C$6,YearToDate!$A$5:$A$32,0),MATCH(A23,YearToDate!$T$5:$AA$5,0)))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IF(A24=0,"",INDEX(YearToDate!$T$5:$AA$32,MATCH($C$6,YearToDate!$A$5:$A$32,0),MATCH(A24,YearToDate!$T$5:$AA$5,0)))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1">
        <v>0</v>
      </c>
      <c r="B25" s="32"/>
      <c r="C25" s="36"/>
      <c r="D25" s="37" t="str">
        <f t="array" ref="D25">IF(A25=0,"",INDEX(YearToDate!$T$5:$AA$32,MATCH($C$6,YearToDate!$A$5:$A$32,0),MATCH(A25,YearToDate!$T$5:$AA$5,0)))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18</v>
      </c>
      <c r="D26" s="41">
        <f>SUM(D13:D25)</f>
        <v>4522500</v>
      </c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7" t="s">
        <v>19</v>
      </c>
      <c r="B28" s="28"/>
      <c r="C28" s="28"/>
      <c r="D28" s="30" t="s">
        <v>16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f t="array" ref="A29:A38">TRANSPOSE(YearToDate!AB5:AK5)</f>
        <v>Advanced pay</v>
      </c>
      <c r="B29" s="32"/>
      <c r="C29" s="32"/>
      <c r="D29" s="34">
        <f t="array" ref="D29">IF(A29=0,"",INDEX(YearToDate!$AB$5:$AK$32,MATCH($C$6,YearToDate!$A$5:$A$32,0),MATCH(A29,YearToDate!$AB$5:$AK$5,0)))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Liability</v>
      </c>
      <c r="B30" s="32"/>
      <c r="C30" s="32"/>
      <c r="D30" s="34">
        <f t="array" ref="D30">IF(A30=0,"",INDEX(YearToDate!$AB$5:$AK$32,MATCH($C$6,YearToDate!$A$5:$A$32,0),MATCH(A30,YearToDate!$AB$5:$AK$5,0)))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 t="str">
        <v>uniform deposit</v>
      </c>
      <c r="B31" s="32"/>
      <c r="C31" s="32"/>
      <c r="D31" s="37">
        <f t="array" ref="D31">IF(A31=0,"",INDEX(YearToDate!$AB$5:$AK$32,MATCH($C$6,YearToDate!$A$5:$A$32,0),MATCH(A31,YearToDate!$AB$5:$AK$5,0)))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IF(A32=0,"",INDEX(YearToDate!$AB$5:$AK$32,MATCH($C$6,YearToDate!$A$5:$A$32,0),MATCH(A32,YearToDate!$AB$5:$AK$5,0)))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IF(A33=0,"",INDEX(YearToDate!$AB$5:$AK$32,MATCH($C$6,YearToDate!$A$5:$A$32,0),MATCH(A33,YearToDate!$AB$5:$AK$5,0)))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IF(A34=0,"",INDEX(YearToDate!$AB$5:$AK$32,MATCH($C$6,YearToDate!$A$5:$A$32,0),MATCH(A34,YearToDate!$AB$5:$AK$5,0)))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1">
        <v>0</v>
      </c>
      <c r="B35" s="32"/>
      <c r="C35" s="32"/>
      <c r="D35" s="37" t="str">
        <f t="array" ref="D35">IF(A35=0,"",INDEX(YearToDate!$AB$5:$AK$32,MATCH($C$6,YearToDate!$A$5:$A$32,0),MATCH(A35,YearToDate!$AB$5:$AK$5,0)))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IF(A36=0,"",INDEX(YearToDate!$AB$5:$AK$32,MATCH($C$6,YearToDate!$A$5:$A$32,0),MATCH(A36,YearToDate!$AB$5:$AK$5,0)))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IF(A37=0,"",INDEX(YearToDate!$AB$5:$AK$32,MATCH($C$6,YearToDate!$A$5:$A$32,0),MATCH(A37,YearToDate!$AB$5:$AK$5,0)))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1">
        <v>0</v>
      </c>
      <c r="B38" s="32"/>
      <c r="C38" s="32"/>
      <c r="D38" s="37" t="str">
        <f t="array" ref="D38">IF(A38=0,"",INDEX(YearToDate!$AB$5:$AK$32,MATCH($C$6,YearToDate!$A$5:$A$32,0),MATCH(A38,YearToDate!$AB$5:$AK$5,0)))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21</v>
      </c>
      <c r="D39" s="41">
        <f>SUM(D29:D38)</f>
        <v>0</v>
      </c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22</v>
      </c>
      <c r="D41" s="41">
        <f>D26-D39</f>
        <v>4522500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19"/>
      <c r="B43" s="120"/>
      <c r="C43" s="120"/>
      <c r="D43" s="120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21"/>
      <c r="B44" s="120"/>
      <c r="C44" s="120"/>
      <c r="D44" s="120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23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3:D43"/>
    <mergeCell ref="A44:D44"/>
    <mergeCell ref="A8:A10"/>
  </mergeCells>
  <phoneticPr fontId="38" type="noConversion"/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  <hyperlink ref="A7" r:id="rId2" xr:uid="{349D1B19-8A43-47BA-BEFA-7FA790A41A5F}"/>
  </hyperlinks>
  <printOptions horizontalCentered="1"/>
  <pageMargins left="0.5" right="0.5" top="0.4" bottom="0.4" header="0" footer="0"/>
  <pageSetup scale="4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YearToDate!$A$5:$A$31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999"/>
  <sheetViews>
    <sheetView showGridLines="0" workbookViewId="0">
      <pane xSplit="4" ySplit="5" topLeftCell="S12" activePane="bottomRight" state="frozen"/>
      <selection pane="topRight" activeCell="E1" sqref="E1"/>
      <selection pane="bottomLeft" activeCell="A6" sqref="A6"/>
      <selection pane="bottomRight" activeCell="AH21" sqref="AH21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0.5" customWidth="1"/>
    <col min="15" max="15" width="9.875" customWidth="1"/>
    <col min="16" max="16" width="11.375" customWidth="1"/>
    <col min="17" max="17" width="12.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24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25</v>
      </c>
      <c r="E2" s="56" t="s">
        <v>59</v>
      </c>
      <c r="F2" s="3"/>
      <c r="G2" s="55"/>
      <c r="H2" s="3"/>
      <c r="I2" s="57"/>
      <c r="J2" s="3"/>
      <c r="K2" s="57"/>
      <c r="L2" s="57"/>
      <c r="M2" s="58" t="s">
        <v>26</v>
      </c>
      <c r="N2" s="57"/>
      <c r="O2" s="57"/>
      <c r="P2" s="57"/>
      <c r="Q2" s="57"/>
      <c r="R2" s="57"/>
      <c r="S2" s="57"/>
      <c r="T2" s="59" t="s">
        <v>27</v>
      </c>
      <c r="U2" s="51"/>
      <c r="V2" s="51"/>
      <c r="W2" s="51"/>
      <c r="X2" s="58" t="s">
        <v>26</v>
      </c>
      <c r="Y2" s="51"/>
      <c r="Z2" s="51"/>
      <c r="AA2" s="51"/>
      <c r="AB2" s="59" t="s">
        <v>27</v>
      </c>
      <c r="AC2" s="51"/>
      <c r="AD2" s="51"/>
      <c r="AE2" s="51"/>
      <c r="AF2" s="51"/>
      <c r="AG2" s="51"/>
      <c r="AH2" s="58" t="s">
        <v>26</v>
      </c>
      <c r="AI2" s="51"/>
      <c r="AJ2" s="51"/>
      <c r="AK2" s="51"/>
      <c r="AL2" s="60" t="s">
        <v>27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28</v>
      </c>
      <c r="AN3" s="61"/>
    </row>
    <row r="4" spans="1:40" ht="19.5" customHeight="1" x14ac:dyDescent="0.25">
      <c r="A4" s="64" t="s">
        <v>29</v>
      </c>
      <c r="B4" s="64"/>
      <c r="C4" s="64"/>
      <c r="D4" s="65"/>
      <c r="E4" s="64" t="s">
        <v>30</v>
      </c>
      <c r="F4" s="64"/>
      <c r="G4" s="64"/>
      <c r="H4" s="64" t="s">
        <v>31</v>
      </c>
      <c r="I4" s="64"/>
      <c r="J4" s="64"/>
      <c r="K4" s="64" t="s">
        <v>32</v>
      </c>
      <c r="L4" s="64"/>
      <c r="M4" s="64"/>
      <c r="N4" s="64" t="s">
        <v>57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19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17</v>
      </c>
      <c r="V5" s="67" t="s">
        <v>58</v>
      </c>
      <c r="W5" s="67"/>
      <c r="X5" s="67"/>
      <c r="Y5" s="67"/>
      <c r="Z5" s="67"/>
      <c r="AA5" s="67"/>
      <c r="AB5" s="68" t="s">
        <v>53</v>
      </c>
      <c r="AC5" s="68" t="s">
        <v>20</v>
      </c>
      <c r="AD5" s="68" t="s">
        <v>63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31" si="0">F6*E6</f>
        <v>0</v>
      </c>
      <c r="H6" s="77"/>
      <c r="I6" s="75">
        <f t="shared" ref="I6" si="1">F6*1.5</f>
        <v>0</v>
      </c>
      <c r="J6" s="76">
        <f t="shared" ref="J6:J30" si="2">I6*H6</f>
        <v>0</v>
      </c>
      <c r="K6" s="77"/>
      <c r="L6" s="75">
        <f t="shared" ref="L6" si="3">F6*3</f>
        <v>0</v>
      </c>
      <c r="M6" s="76">
        <f t="shared" ref="M6:M31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45509</v>
      </c>
      <c r="B7" s="72"/>
      <c r="C7" s="72"/>
      <c r="D7" s="81">
        <v>45474</v>
      </c>
      <c r="E7" s="82">
        <f>100.5-21</f>
        <v>79.5</v>
      </c>
      <c r="F7" s="75">
        <v>25000</v>
      </c>
      <c r="G7" s="103">
        <f t="shared" si="0"/>
        <v>1987500</v>
      </c>
      <c r="H7" s="77"/>
      <c r="I7" s="75"/>
      <c r="J7" s="76"/>
      <c r="K7" s="77"/>
      <c r="L7" s="75"/>
      <c r="M7" s="76">
        <f t="shared" si="4"/>
        <v>0</v>
      </c>
      <c r="N7" s="104">
        <v>21</v>
      </c>
      <c r="O7" s="75">
        <f>F7</f>
        <v>25000</v>
      </c>
      <c r="P7" s="76">
        <f t="shared" ref="P7:P14" si="5">N7*O7</f>
        <v>525000</v>
      </c>
      <c r="Q7" s="77"/>
      <c r="R7" s="75"/>
      <c r="S7" s="76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8"/>
      <c r="AL7" s="79"/>
      <c r="AM7" s="70"/>
      <c r="AN7" s="84"/>
    </row>
    <row r="8" spans="1:40" ht="19.5" customHeight="1" x14ac:dyDescent="0.2">
      <c r="A8" s="72">
        <v>45538</v>
      </c>
      <c r="B8" s="72"/>
      <c r="C8" s="72"/>
      <c r="D8" s="81">
        <v>45505</v>
      </c>
      <c r="E8" s="82">
        <f>58-17</f>
        <v>41</v>
      </c>
      <c r="F8" s="75">
        <v>25000</v>
      </c>
      <c r="G8" s="103">
        <f t="shared" ref="G8:G11" si="6">F8*E8</f>
        <v>1025000</v>
      </c>
      <c r="H8" s="77"/>
      <c r="I8" s="75"/>
      <c r="J8" s="76"/>
      <c r="K8" s="77"/>
      <c r="L8" s="75"/>
      <c r="M8" s="76">
        <f t="shared" si="4"/>
        <v>0</v>
      </c>
      <c r="N8" s="77">
        <v>17</v>
      </c>
      <c r="O8" s="75">
        <f>F8</f>
        <v>25000</v>
      </c>
      <c r="P8" s="76">
        <f t="shared" si="5"/>
        <v>425000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8"/>
      <c r="AL8" s="79"/>
      <c r="AM8" s="3"/>
      <c r="AN8" s="85"/>
    </row>
    <row r="9" spans="1:40" ht="19.5" customHeight="1" x14ac:dyDescent="0.2">
      <c r="A9" s="72">
        <v>45572</v>
      </c>
      <c r="B9" s="72"/>
      <c r="C9" s="72"/>
      <c r="D9" s="83" t="s">
        <v>62</v>
      </c>
      <c r="E9" s="82">
        <v>57</v>
      </c>
      <c r="F9" s="75">
        <v>25000</v>
      </c>
      <c r="G9" s="103">
        <f t="shared" si="6"/>
        <v>1425000</v>
      </c>
      <c r="H9" s="77"/>
      <c r="I9" s="75"/>
      <c r="J9" s="76"/>
      <c r="K9" s="77">
        <v>5.5</v>
      </c>
      <c r="L9" s="75">
        <f>F9*2</f>
        <v>50000</v>
      </c>
      <c r="M9" s="76">
        <f t="shared" si="4"/>
        <v>275000</v>
      </c>
      <c r="N9" s="77">
        <v>37</v>
      </c>
      <c r="O9" s="75">
        <f t="shared" ref="O9:O14" si="7">F9*1.5</f>
        <v>37500</v>
      </c>
      <c r="P9" s="76">
        <f t="shared" si="5"/>
        <v>1387500</v>
      </c>
      <c r="Q9" s="77"/>
      <c r="R9" s="75"/>
      <c r="S9" s="76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>
        <v>65000</v>
      </c>
      <c r="AE9" s="77"/>
      <c r="AF9" s="77"/>
      <c r="AG9" s="77"/>
      <c r="AH9" s="77"/>
      <c r="AI9" s="77"/>
      <c r="AJ9" s="77"/>
      <c r="AK9" s="78"/>
      <c r="AL9" s="79"/>
      <c r="AM9" s="84"/>
      <c r="AN9" s="85"/>
    </row>
    <row r="10" spans="1:40" ht="19.5" customHeight="1" x14ac:dyDescent="0.2">
      <c r="A10" s="72">
        <v>45601</v>
      </c>
      <c r="B10" s="72"/>
      <c r="C10" s="72"/>
      <c r="D10" s="83" t="s">
        <v>64</v>
      </c>
      <c r="E10" s="82">
        <v>45.5</v>
      </c>
      <c r="F10" s="75">
        <v>25000</v>
      </c>
      <c r="G10" s="76">
        <f t="shared" si="6"/>
        <v>1137500</v>
      </c>
      <c r="H10" s="77"/>
      <c r="I10" s="75"/>
      <c r="J10" s="76"/>
      <c r="K10" s="77"/>
      <c r="L10" s="75"/>
      <c r="M10" s="76">
        <f t="shared" si="4"/>
        <v>0</v>
      </c>
      <c r="N10" s="77">
        <v>6</v>
      </c>
      <c r="O10" s="75">
        <f t="shared" si="7"/>
        <v>37500</v>
      </c>
      <c r="P10" s="76">
        <f t="shared" si="5"/>
        <v>225000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8"/>
      <c r="AL10" s="79"/>
      <c r="AM10" s="86"/>
      <c r="AN10" s="85"/>
    </row>
    <row r="11" spans="1:40" ht="19.5" customHeight="1" x14ac:dyDescent="0.2">
      <c r="A11" s="72">
        <v>45629</v>
      </c>
      <c r="B11" s="72"/>
      <c r="C11" s="72"/>
      <c r="D11" s="83" t="s">
        <v>65</v>
      </c>
      <c r="E11" s="82">
        <v>66</v>
      </c>
      <c r="F11" s="75">
        <v>22000</v>
      </c>
      <c r="G11" s="76">
        <f t="shared" si="6"/>
        <v>1452000</v>
      </c>
      <c r="H11" s="77"/>
      <c r="I11" s="75"/>
      <c r="J11" s="76"/>
      <c r="K11" s="77"/>
      <c r="L11" s="75"/>
      <c r="M11" s="76">
        <f t="shared" si="4"/>
        <v>0</v>
      </c>
      <c r="N11" s="77">
        <v>12</v>
      </c>
      <c r="O11" s="75">
        <f t="shared" si="7"/>
        <v>33000</v>
      </c>
      <c r="P11" s="76">
        <f t="shared" si="5"/>
        <v>396000</v>
      </c>
      <c r="Q11" s="77"/>
      <c r="R11" s="75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86"/>
      <c r="AN11" s="3"/>
    </row>
    <row r="12" spans="1:40" ht="19.5" customHeight="1" x14ac:dyDescent="0.2">
      <c r="A12" s="72">
        <v>45663</v>
      </c>
      <c r="B12" s="72"/>
      <c r="C12" s="72"/>
      <c r="D12" s="83" t="s">
        <v>66</v>
      </c>
      <c r="E12" s="82">
        <v>59</v>
      </c>
      <c r="F12" s="75">
        <v>22001</v>
      </c>
      <c r="G12" s="76">
        <f t="shared" ref="G12:G13" si="8">F12*E12</f>
        <v>1298059</v>
      </c>
      <c r="H12" s="77"/>
      <c r="I12" s="75"/>
      <c r="J12" s="76"/>
      <c r="K12" s="77"/>
      <c r="L12" s="75"/>
      <c r="M12" s="76">
        <f t="shared" si="4"/>
        <v>0</v>
      </c>
      <c r="N12" s="104">
        <v>11</v>
      </c>
      <c r="O12" s="75">
        <f t="shared" si="7"/>
        <v>33001.5</v>
      </c>
      <c r="P12" s="76">
        <f t="shared" si="5"/>
        <v>363016.5</v>
      </c>
      <c r="Q12" s="77"/>
      <c r="R12" s="75"/>
      <c r="S12" s="76"/>
      <c r="T12" s="77"/>
      <c r="U12" s="77"/>
      <c r="V12" s="77"/>
      <c r="W12" s="77"/>
      <c r="X12" s="77"/>
      <c r="Y12" s="77"/>
      <c r="Z12" s="77"/>
      <c r="AA12" s="77"/>
      <c r="AB12" s="77"/>
      <c r="AC12" s="77">
        <v>115000</v>
      </c>
      <c r="AD12" s="77"/>
      <c r="AE12" s="77"/>
      <c r="AF12" s="77"/>
      <c r="AG12" s="77"/>
      <c r="AH12" s="77"/>
      <c r="AI12" s="77"/>
      <c r="AJ12" s="77"/>
      <c r="AK12" s="78"/>
      <c r="AL12" s="79"/>
      <c r="AM12" s="86"/>
      <c r="AN12" s="3"/>
    </row>
    <row r="13" spans="1:40" ht="19.5" customHeight="1" x14ac:dyDescent="0.2">
      <c r="A13" s="72">
        <v>45691</v>
      </c>
      <c r="B13" s="72"/>
      <c r="C13" s="72"/>
      <c r="D13" s="83" t="s">
        <v>67</v>
      </c>
      <c r="E13" s="82">
        <v>32</v>
      </c>
      <c r="F13" s="75">
        <v>22000</v>
      </c>
      <c r="G13" s="76">
        <f t="shared" si="8"/>
        <v>704000</v>
      </c>
      <c r="H13" s="77"/>
      <c r="I13" s="75"/>
      <c r="J13" s="76"/>
      <c r="K13" s="77"/>
      <c r="L13" s="75"/>
      <c r="M13" s="76">
        <f t="shared" si="4"/>
        <v>0</v>
      </c>
      <c r="N13" s="77">
        <v>38.5</v>
      </c>
      <c r="O13" s="75">
        <f t="shared" si="7"/>
        <v>33000</v>
      </c>
      <c r="P13" s="87">
        <f t="shared" si="5"/>
        <v>1270500</v>
      </c>
      <c r="Q13" s="77"/>
      <c r="R13" s="75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>
        <v>22000</v>
      </c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>
        <v>45719</v>
      </c>
      <c r="B14" s="72"/>
      <c r="C14" s="72"/>
      <c r="D14" s="83" t="s">
        <v>68</v>
      </c>
      <c r="E14" s="82">
        <v>36</v>
      </c>
      <c r="F14" s="75">
        <v>22000</v>
      </c>
      <c r="G14" s="76">
        <f t="shared" ref="G14:G16" si="9">F14*E14</f>
        <v>792000</v>
      </c>
      <c r="H14" s="77"/>
      <c r="I14" s="75"/>
      <c r="J14" s="76"/>
      <c r="K14" s="77"/>
      <c r="L14" s="75"/>
      <c r="M14" s="76">
        <f t="shared" si="4"/>
        <v>0</v>
      </c>
      <c r="N14" s="104">
        <v>22.5</v>
      </c>
      <c r="O14" s="75">
        <f t="shared" si="7"/>
        <v>33000</v>
      </c>
      <c r="P14" s="87">
        <f t="shared" si="5"/>
        <v>742500</v>
      </c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>
        <v>65000</v>
      </c>
      <c r="AE14" s="77"/>
      <c r="AF14" s="77"/>
      <c r="AG14" s="77"/>
      <c r="AH14" s="77"/>
      <c r="AI14" s="77"/>
      <c r="AJ14" s="77"/>
      <c r="AK14" s="78"/>
      <c r="AL14" s="79"/>
      <c r="AM14" s="3"/>
      <c r="AN14" s="3"/>
    </row>
    <row r="15" spans="1:40" ht="19.5" customHeight="1" x14ac:dyDescent="0.2">
      <c r="A15" s="72">
        <v>45752</v>
      </c>
      <c r="B15" s="72"/>
      <c r="C15" s="72"/>
      <c r="D15" s="83" t="s">
        <v>69</v>
      </c>
      <c r="E15" s="104">
        <v>36</v>
      </c>
      <c r="F15" s="75">
        <v>22000</v>
      </c>
      <c r="G15" s="76">
        <f t="shared" si="9"/>
        <v>792000</v>
      </c>
      <c r="H15" s="77"/>
      <c r="I15" s="75"/>
      <c r="J15" s="76"/>
      <c r="K15" s="77"/>
      <c r="L15" s="75"/>
      <c r="M15" s="76">
        <f t="shared" si="4"/>
        <v>0</v>
      </c>
      <c r="N15" s="77">
        <v>73</v>
      </c>
      <c r="O15" s="75">
        <f t="shared" ref="O15" si="10">F15*1.5</f>
        <v>33000</v>
      </c>
      <c r="P15" s="87">
        <f t="shared" ref="P15:P16" si="11">N15*O15</f>
        <v>2409000</v>
      </c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3"/>
      <c r="AN15" s="3"/>
    </row>
    <row r="16" spans="1:40" ht="19.5" customHeight="1" x14ac:dyDescent="0.2">
      <c r="A16" s="72">
        <v>45782</v>
      </c>
      <c r="B16" s="72"/>
      <c r="C16" s="72"/>
      <c r="D16" s="83" t="s">
        <v>70</v>
      </c>
      <c r="E16" s="82">
        <v>68.5</v>
      </c>
      <c r="F16" s="75">
        <v>25000</v>
      </c>
      <c r="G16" s="76">
        <f t="shared" si="9"/>
        <v>1712500</v>
      </c>
      <c r="H16" s="77"/>
      <c r="I16" s="75"/>
      <c r="J16" s="76"/>
      <c r="K16" s="77">
        <v>11</v>
      </c>
      <c r="L16" s="75">
        <f>F16*2</f>
        <v>50000</v>
      </c>
      <c r="M16" s="76">
        <f t="shared" si="4"/>
        <v>550000</v>
      </c>
      <c r="N16" s="77">
        <v>62</v>
      </c>
      <c r="O16" s="75">
        <f>F16*1.5</f>
        <v>37500</v>
      </c>
      <c r="P16" s="87">
        <f t="shared" si="11"/>
        <v>2325000</v>
      </c>
      <c r="Q16" s="77"/>
      <c r="R16" s="75"/>
      <c r="S16" s="76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3"/>
      <c r="AN16" s="3"/>
    </row>
    <row r="17" spans="1:40" ht="19.5" customHeight="1" x14ac:dyDescent="0.2">
      <c r="A17" s="72">
        <v>45810</v>
      </c>
      <c r="B17" s="72"/>
      <c r="C17" s="72"/>
      <c r="D17" s="83" t="s">
        <v>71</v>
      </c>
      <c r="E17" s="82">
        <v>81</v>
      </c>
      <c r="F17" s="75">
        <v>25000</v>
      </c>
      <c r="G17" s="76">
        <f t="shared" ref="G17:G20" si="12">F17*E17</f>
        <v>2025000</v>
      </c>
      <c r="H17" s="77"/>
      <c r="I17" s="75"/>
      <c r="J17" s="76"/>
      <c r="K17" s="77"/>
      <c r="L17" s="75"/>
      <c r="M17" s="76"/>
      <c r="N17" s="77">
        <v>38.5</v>
      </c>
      <c r="O17" s="75">
        <f>F17*1.5</f>
        <v>37500</v>
      </c>
      <c r="P17" s="87">
        <f t="shared" ref="P17:P20" si="13">N17*O17</f>
        <v>1443750</v>
      </c>
      <c r="Q17" s="77"/>
      <c r="R17" s="75"/>
      <c r="S17" s="76"/>
      <c r="T17" s="77">
        <v>182000</v>
      </c>
      <c r="U17" s="77"/>
      <c r="V17" s="77"/>
      <c r="W17" s="77"/>
      <c r="X17" s="77"/>
      <c r="Y17" s="77"/>
      <c r="Z17" s="77"/>
      <c r="AA17" s="77"/>
      <c r="AB17" s="88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3"/>
      <c r="AN17" s="3"/>
    </row>
    <row r="18" spans="1:40" ht="19.5" customHeight="1" x14ac:dyDescent="0.2">
      <c r="A18" s="72">
        <v>45842</v>
      </c>
      <c r="B18" s="72"/>
      <c r="C18" s="72"/>
      <c r="D18" s="83" t="s">
        <v>72</v>
      </c>
      <c r="E18" s="82">
        <v>98.5</v>
      </c>
      <c r="F18" s="75">
        <v>25000</v>
      </c>
      <c r="G18" s="76">
        <f t="shared" si="12"/>
        <v>2462500</v>
      </c>
      <c r="H18" s="77"/>
      <c r="I18" s="75"/>
      <c r="J18" s="76"/>
      <c r="K18" s="77"/>
      <c r="L18" s="75"/>
      <c r="M18" s="76"/>
      <c r="N18" s="77">
        <v>66</v>
      </c>
      <c r="O18" s="75">
        <f>F18*1.5</f>
        <v>37500</v>
      </c>
      <c r="P18" s="87">
        <f t="shared" si="13"/>
        <v>2475000</v>
      </c>
      <c r="Q18" s="77"/>
      <c r="R18" s="75"/>
      <c r="S18" s="76"/>
      <c r="T18" s="77">
        <v>75000</v>
      </c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3"/>
      <c r="AN18" s="3"/>
    </row>
    <row r="19" spans="1:40" ht="19.5" customHeight="1" x14ac:dyDescent="0.2">
      <c r="A19" s="72">
        <v>45873</v>
      </c>
      <c r="B19" s="72"/>
      <c r="C19" s="72"/>
      <c r="D19" s="83" t="s">
        <v>73</v>
      </c>
      <c r="E19" s="82">
        <v>110</v>
      </c>
      <c r="F19" s="75">
        <v>25000</v>
      </c>
      <c r="G19" s="76">
        <f t="shared" si="12"/>
        <v>2750000</v>
      </c>
      <c r="H19" s="77"/>
      <c r="I19" s="75"/>
      <c r="J19" s="76"/>
      <c r="K19" s="77"/>
      <c r="L19" s="75"/>
      <c r="M19" s="76"/>
      <c r="N19" s="77">
        <v>42</v>
      </c>
      <c r="O19" s="75">
        <f>F19*1.5</f>
        <v>37500</v>
      </c>
      <c r="P19" s="87">
        <f t="shared" si="13"/>
        <v>1575000</v>
      </c>
      <c r="Q19" s="77"/>
      <c r="R19" s="75"/>
      <c r="S19" s="76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>
        <v>45902</v>
      </c>
      <c r="B20" s="72"/>
      <c r="C20" s="72"/>
      <c r="D20" s="83" t="s">
        <v>74</v>
      </c>
      <c r="E20" s="82">
        <v>106.5</v>
      </c>
      <c r="F20" s="75">
        <v>25000</v>
      </c>
      <c r="G20" s="76">
        <f t="shared" si="12"/>
        <v>2662500</v>
      </c>
      <c r="H20" s="77">
        <v>1</v>
      </c>
      <c r="I20" s="75">
        <f>F20*2*1.5</f>
        <v>75000</v>
      </c>
      <c r="J20" s="76">
        <f>H20*I20</f>
        <v>75000</v>
      </c>
      <c r="K20" s="77"/>
      <c r="L20" s="102"/>
      <c r="M20" s="76"/>
      <c r="N20" s="77">
        <v>75</v>
      </c>
      <c r="O20" s="75">
        <f>F20*1.5</f>
        <v>37500</v>
      </c>
      <c r="P20" s="87">
        <f t="shared" si="13"/>
        <v>2812500</v>
      </c>
      <c r="Q20" s="77"/>
      <c r="R20" s="75"/>
      <c r="S20" s="76"/>
      <c r="T20" s="77">
        <v>87350</v>
      </c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>
        <v>45936</v>
      </c>
      <c r="B21" s="72"/>
      <c r="C21" s="72"/>
      <c r="D21" s="83" t="s">
        <v>75</v>
      </c>
      <c r="E21" s="82">
        <v>91</v>
      </c>
      <c r="F21" s="75">
        <v>25000</v>
      </c>
      <c r="G21" s="76">
        <f t="shared" si="0"/>
        <v>2275000</v>
      </c>
      <c r="H21" s="77"/>
      <c r="I21" s="75">
        <f t="shared" ref="I21:I22" si="14">F21*2</f>
        <v>50000</v>
      </c>
      <c r="J21" s="76">
        <f t="shared" si="2"/>
        <v>0</v>
      </c>
      <c r="K21" s="77"/>
      <c r="L21" s="75">
        <f t="shared" ref="L21:L31" si="15">F21*3</f>
        <v>75000</v>
      </c>
      <c r="M21" s="76">
        <f t="shared" si="4"/>
        <v>0</v>
      </c>
      <c r="N21" s="77">
        <v>55</v>
      </c>
      <c r="O21" s="75">
        <f t="shared" ref="O21:O31" si="16">F21*1.5</f>
        <v>37500</v>
      </c>
      <c r="P21" s="87">
        <f t="shared" ref="P21:P31" si="17">N21*O21</f>
        <v>2062500</v>
      </c>
      <c r="Q21" s="77"/>
      <c r="R21" s="75">
        <f t="shared" ref="R21:R31" si="18">F21*3</f>
        <v>75000</v>
      </c>
      <c r="S21" s="76">
        <f t="shared" ref="S21:S31" si="19">Q21*R21</f>
        <v>0</v>
      </c>
      <c r="T21" s="77">
        <v>185000</v>
      </c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3"/>
      <c r="E22" s="82"/>
      <c r="F22" s="75">
        <v>33000</v>
      </c>
      <c r="G22" s="76">
        <f t="shared" si="0"/>
        <v>0</v>
      </c>
      <c r="H22" s="77"/>
      <c r="I22" s="75">
        <f t="shared" si="14"/>
        <v>66000</v>
      </c>
      <c r="J22" s="76">
        <f t="shared" si="2"/>
        <v>0</v>
      </c>
      <c r="K22" s="77"/>
      <c r="L22" s="75">
        <f t="shared" si="15"/>
        <v>99000</v>
      </c>
      <c r="M22" s="76">
        <f t="shared" si="4"/>
        <v>0</v>
      </c>
      <c r="N22" s="77"/>
      <c r="O22" s="75">
        <f t="shared" si="16"/>
        <v>49500</v>
      </c>
      <c r="P22" s="87">
        <f t="shared" si="17"/>
        <v>0</v>
      </c>
      <c r="Q22" s="77"/>
      <c r="R22" s="75">
        <f t="shared" si="18"/>
        <v>99000</v>
      </c>
      <c r="S22" s="76">
        <f t="shared" si="19"/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3"/>
      <c r="E23" s="82"/>
      <c r="F23" s="75"/>
      <c r="G23" s="76">
        <f t="shared" si="0"/>
        <v>0</v>
      </c>
      <c r="H23" s="77"/>
      <c r="I23" s="75">
        <f t="shared" ref="I23:I31" si="20">F23*1.5</f>
        <v>0</v>
      </c>
      <c r="J23" s="76">
        <f t="shared" si="2"/>
        <v>0</v>
      </c>
      <c r="K23" s="77"/>
      <c r="L23" s="75">
        <f t="shared" si="15"/>
        <v>0</v>
      </c>
      <c r="M23" s="76">
        <f t="shared" si="4"/>
        <v>0</v>
      </c>
      <c r="N23" s="77"/>
      <c r="O23" s="75">
        <f t="shared" si="16"/>
        <v>0</v>
      </c>
      <c r="P23" s="87">
        <f t="shared" si="17"/>
        <v>0</v>
      </c>
      <c r="Q23" s="77"/>
      <c r="R23" s="75">
        <f t="shared" si="18"/>
        <v>0</v>
      </c>
      <c r="S23" s="76">
        <f t="shared" si="19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3"/>
      <c r="E24" s="82"/>
      <c r="F24" s="75"/>
      <c r="G24" s="76">
        <f t="shared" si="0"/>
        <v>0</v>
      </c>
      <c r="H24" s="77"/>
      <c r="I24" s="75">
        <f t="shared" si="20"/>
        <v>0</v>
      </c>
      <c r="J24" s="76">
        <f t="shared" si="2"/>
        <v>0</v>
      </c>
      <c r="K24" s="77"/>
      <c r="L24" s="75">
        <f t="shared" si="15"/>
        <v>0</v>
      </c>
      <c r="M24" s="76">
        <f t="shared" si="4"/>
        <v>0</v>
      </c>
      <c r="N24" s="77"/>
      <c r="O24" s="75">
        <f t="shared" si="16"/>
        <v>0</v>
      </c>
      <c r="P24" s="87">
        <f t="shared" si="17"/>
        <v>0</v>
      </c>
      <c r="Q24" s="77"/>
      <c r="R24" s="75">
        <f t="shared" si="18"/>
        <v>0</v>
      </c>
      <c r="S24" s="76">
        <f t="shared" si="19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3"/>
      <c r="E25" s="82"/>
      <c r="F25" s="75"/>
      <c r="G25" s="76">
        <f t="shared" si="0"/>
        <v>0</v>
      </c>
      <c r="H25" s="77"/>
      <c r="I25" s="75">
        <f t="shared" si="20"/>
        <v>0</v>
      </c>
      <c r="J25" s="76">
        <f t="shared" si="2"/>
        <v>0</v>
      </c>
      <c r="K25" s="77"/>
      <c r="L25" s="75">
        <f t="shared" si="15"/>
        <v>0</v>
      </c>
      <c r="M25" s="76">
        <f t="shared" si="4"/>
        <v>0</v>
      </c>
      <c r="N25" s="77"/>
      <c r="O25" s="75">
        <f t="shared" si="16"/>
        <v>0</v>
      </c>
      <c r="P25" s="87">
        <f t="shared" si="17"/>
        <v>0</v>
      </c>
      <c r="Q25" s="77"/>
      <c r="R25" s="75">
        <f t="shared" si="18"/>
        <v>0</v>
      </c>
      <c r="S25" s="76">
        <f t="shared" si="19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72"/>
      <c r="B26" s="72"/>
      <c r="C26" s="72"/>
      <c r="D26" s="83"/>
      <c r="E26" s="82"/>
      <c r="F26" s="75"/>
      <c r="G26" s="76">
        <f t="shared" si="0"/>
        <v>0</v>
      </c>
      <c r="H26" s="77"/>
      <c r="I26" s="75">
        <f t="shared" si="20"/>
        <v>0</v>
      </c>
      <c r="J26" s="76">
        <f t="shared" si="2"/>
        <v>0</v>
      </c>
      <c r="K26" s="77"/>
      <c r="L26" s="75">
        <f t="shared" si="15"/>
        <v>0</v>
      </c>
      <c r="M26" s="76">
        <f t="shared" si="4"/>
        <v>0</v>
      </c>
      <c r="N26" s="77"/>
      <c r="O26" s="75">
        <f t="shared" si="16"/>
        <v>0</v>
      </c>
      <c r="P26" s="87">
        <f t="shared" si="17"/>
        <v>0</v>
      </c>
      <c r="Q26" s="77"/>
      <c r="R26" s="75">
        <f t="shared" si="18"/>
        <v>0</v>
      </c>
      <c r="S26" s="76">
        <f t="shared" si="19"/>
        <v>0</v>
      </c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8"/>
      <c r="AL26" s="79"/>
      <c r="AM26" s="79"/>
      <c r="AN26" s="79"/>
    </row>
    <row r="27" spans="1:40" ht="19.5" customHeight="1" x14ac:dyDescent="0.2">
      <c r="A27" s="72"/>
      <c r="B27" s="72"/>
      <c r="C27" s="72"/>
      <c r="D27" s="83"/>
      <c r="E27" s="82"/>
      <c r="F27" s="75"/>
      <c r="G27" s="76">
        <f t="shared" si="0"/>
        <v>0</v>
      </c>
      <c r="H27" s="77"/>
      <c r="I27" s="75">
        <f t="shared" si="20"/>
        <v>0</v>
      </c>
      <c r="J27" s="76">
        <f t="shared" si="2"/>
        <v>0</v>
      </c>
      <c r="K27" s="77"/>
      <c r="L27" s="75">
        <f t="shared" si="15"/>
        <v>0</v>
      </c>
      <c r="M27" s="76">
        <f t="shared" si="4"/>
        <v>0</v>
      </c>
      <c r="N27" s="77"/>
      <c r="O27" s="75">
        <f t="shared" si="16"/>
        <v>0</v>
      </c>
      <c r="P27" s="87">
        <f t="shared" si="17"/>
        <v>0</v>
      </c>
      <c r="Q27" s="77"/>
      <c r="R27" s="75">
        <f t="shared" si="18"/>
        <v>0</v>
      </c>
      <c r="S27" s="76">
        <f t="shared" si="19"/>
        <v>0</v>
      </c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8"/>
      <c r="AL27" s="79"/>
      <c r="AM27" s="79"/>
      <c r="AN27" s="79"/>
    </row>
    <row r="28" spans="1:40" ht="19.5" customHeight="1" x14ac:dyDescent="0.2">
      <c r="A28" s="72"/>
      <c r="B28" s="72"/>
      <c r="C28" s="72"/>
      <c r="D28" s="83"/>
      <c r="E28" s="82"/>
      <c r="F28" s="75"/>
      <c r="G28" s="76">
        <f t="shared" si="0"/>
        <v>0</v>
      </c>
      <c r="H28" s="77"/>
      <c r="I28" s="75">
        <f t="shared" si="20"/>
        <v>0</v>
      </c>
      <c r="J28" s="76">
        <f t="shared" si="2"/>
        <v>0</v>
      </c>
      <c r="K28" s="77"/>
      <c r="L28" s="75">
        <f t="shared" si="15"/>
        <v>0</v>
      </c>
      <c r="M28" s="76">
        <f t="shared" si="4"/>
        <v>0</v>
      </c>
      <c r="N28" s="77"/>
      <c r="O28" s="75">
        <f t="shared" si="16"/>
        <v>0</v>
      </c>
      <c r="P28" s="87">
        <f t="shared" si="17"/>
        <v>0</v>
      </c>
      <c r="Q28" s="77"/>
      <c r="R28" s="75">
        <f t="shared" si="18"/>
        <v>0</v>
      </c>
      <c r="S28" s="76">
        <f t="shared" si="19"/>
        <v>0</v>
      </c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8"/>
      <c r="AL28" s="79"/>
      <c r="AM28" s="79"/>
      <c r="AN28" s="79"/>
    </row>
    <row r="29" spans="1:40" ht="19.5" customHeight="1" x14ac:dyDescent="0.2">
      <c r="A29" s="72"/>
      <c r="B29" s="72"/>
      <c r="C29" s="72"/>
      <c r="D29" s="83"/>
      <c r="E29" s="82"/>
      <c r="F29" s="75"/>
      <c r="G29" s="76">
        <f t="shared" si="0"/>
        <v>0</v>
      </c>
      <c r="H29" s="77"/>
      <c r="I29" s="75">
        <f t="shared" si="20"/>
        <v>0</v>
      </c>
      <c r="J29" s="76">
        <f t="shared" si="2"/>
        <v>0</v>
      </c>
      <c r="K29" s="77"/>
      <c r="L29" s="75">
        <f t="shared" si="15"/>
        <v>0</v>
      </c>
      <c r="M29" s="76">
        <f t="shared" si="4"/>
        <v>0</v>
      </c>
      <c r="N29" s="77"/>
      <c r="O29" s="75">
        <f t="shared" si="16"/>
        <v>0</v>
      </c>
      <c r="P29" s="87">
        <f t="shared" si="17"/>
        <v>0</v>
      </c>
      <c r="Q29" s="77"/>
      <c r="R29" s="75">
        <f t="shared" si="18"/>
        <v>0</v>
      </c>
      <c r="S29" s="76">
        <f t="shared" si="19"/>
        <v>0</v>
      </c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8"/>
      <c r="AL29" s="79"/>
      <c r="AM29" s="79"/>
      <c r="AN29" s="79"/>
    </row>
    <row r="30" spans="1:40" ht="19.5" customHeight="1" x14ac:dyDescent="0.2">
      <c r="A30" s="72"/>
      <c r="B30" s="72"/>
      <c r="C30" s="72"/>
      <c r="D30" s="83"/>
      <c r="E30" s="82"/>
      <c r="F30" s="75"/>
      <c r="G30" s="76">
        <f t="shared" si="0"/>
        <v>0</v>
      </c>
      <c r="H30" s="77"/>
      <c r="I30" s="75">
        <f t="shared" si="20"/>
        <v>0</v>
      </c>
      <c r="J30" s="76">
        <f t="shared" si="2"/>
        <v>0</v>
      </c>
      <c r="K30" s="77"/>
      <c r="L30" s="75">
        <f t="shared" si="15"/>
        <v>0</v>
      </c>
      <c r="M30" s="76">
        <f t="shared" si="4"/>
        <v>0</v>
      </c>
      <c r="N30" s="77"/>
      <c r="O30" s="75">
        <f t="shared" si="16"/>
        <v>0</v>
      </c>
      <c r="P30" s="87">
        <f t="shared" si="17"/>
        <v>0</v>
      </c>
      <c r="Q30" s="77"/>
      <c r="R30" s="75">
        <f t="shared" si="18"/>
        <v>0</v>
      </c>
      <c r="S30" s="76">
        <f t="shared" si="19"/>
        <v>0</v>
      </c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8"/>
      <c r="AL30" s="79"/>
      <c r="AM30" s="79"/>
      <c r="AN30" s="79"/>
    </row>
    <row r="31" spans="1:40" ht="19.5" customHeight="1" x14ac:dyDescent="0.2">
      <c r="A31" s="89"/>
      <c r="B31" s="89"/>
      <c r="C31" s="89"/>
      <c r="D31" s="90"/>
      <c r="E31" s="91"/>
      <c r="F31" s="92"/>
      <c r="G31" s="76">
        <f t="shared" si="0"/>
        <v>0</v>
      </c>
      <c r="H31" s="93"/>
      <c r="I31" s="75">
        <f t="shared" si="20"/>
        <v>0</v>
      </c>
      <c r="J31" s="76">
        <f>H31*I31</f>
        <v>0</v>
      </c>
      <c r="K31" s="93"/>
      <c r="L31" s="75">
        <f t="shared" si="15"/>
        <v>0</v>
      </c>
      <c r="M31" s="76">
        <f t="shared" si="4"/>
        <v>0</v>
      </c>
      <c r="N31" s="93"/>
      <c r="O31" s="75">
        <f t="shared" si="16"/>
        <v>0</v>
      </c>
      <c r="P31" s="87">
        <f t="shared" si="17"/>
        <v>0</v>
      </c>
      <c r="Q31" s="93"/>
      <c r="R31" s="75">
        <f t="shared" si="18"/>
        <v>0</v>
      </c>
      <c r="S31" s="76">
        <f t="shared" si="19"/>
        <v>0</v>
      </c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4"/>
      <c r="AL31" s="79"/>
      <c r="AM31" s="71" t="s">
        <v>55</v>
      </c>
      <c r="AN31" s="71"/>
    </row>
    <row r="32" spans="1:40" ht="19.5" customHeight="1" x14ac:dyDescent="0.2">
      <c r="A32" s="95" t="s">
        <v>56</v>
      </c>
      <c r="B32" s="95"/>
      <c r="C32" s="95"/>
      <c r="D32" s="96"/>
      <c r="E32" s="97">
        <f>SUM(E5:E31)</f>
        <v>1007.5</v>
      </c>
      <c r="F32" s="98"/>
      <c r="G32" s="98">
        <f t="shared" ref="G32:AK32" si="21">SUM(G5:G31)</f>
        <v>24500559</v>
      </c>
      <c r="H32" s="98">
        <f t="shared" si="21"/>
        <v>1</v>
      </c>
      <c r="I32" s="98">
        <f t="shared" si="21"/>
        <v>191000</v>
      </c>
      <c r="J32" s="98">
        <f t="shared" si="21"/>
        <v>75000</v>
      </c>
      <c r="K32" s="98">
        <f t="shared" si="21"/>
        <v>16.5</v>
      </c>
      <c r="L32" s="98">
        <f t="shared" si="21"/>
        <v>274000</v>
      </c>
      <c r="M32" s="98">
        <f t="shared" si="21"/>
        <v>825000</v>
      </c>
      <c r="N32" s="98">
        <f t="shared" si="21"/>
        <v>576.5</v>
      </c>
      <c r="O32" s="98">
        <f t="shared" si="21"/>
        <v>564501.5</v>
      </c>
      <c r="P32" s="98">
        <f t="shared" si="21"/>
        <v>20437266.5</v>
      </c>
      <c r="Q32" s="98">
        <f t="shared" si="21"/>
        <v>0</v>
      </c>
      <c r="R32" s="98">
        <f t="shared" si="21"/>
        <v>174000</v>
      </c>
      <c r="S32" s="98">
        <f t="shared" si="21"/>
        <v>0</v>
      </c>
      <c r="T32" s="99">
        <f t="shared" si="21"/>
        <v>529350</v>
      </c>
      <c r="U32" s="98">
        <f t="shared" si="21"/>
        <v>0</v>
      </c>
      <c r="V32" s="98">
        <f t="shared" si="21"/>
        <v>0</v>
      </c>
      <c r="W32" s="98">
        <f t="shared" si="21"/>
        <v>0</v>
      </c>
      <c r="X32" s="98">
        <f t="shared" si="21"/>
        <v>0</v>
      </c>
      <c r="Y32" s="98">
        <f t="shared" si="21"/>
        <v>0</v>
      </c>
      <c r="Z32" s="98">
        <f t="shared" si="21"/>
        <v>0</v>
      </c>
      <c r="AA32" s="98">
        <f t="shared" si="21"/>
        <v>0</v>
      </c>
      <c r="AB32" s="100">
        <f t="shared" si="21"/>
        <v>0</v>
      </c>
      <c r="AC32" s="101">
        <f t="shared" si="21"/>
        <v>137000</v>
      </c>
      <c r="AD32" s="101">
        <f t="shared" si="21"/>
        <v>130000</v>
      </c>
      <c r="AE32" s="101">
        <f t="shared" si="21"/>
        <v>0</v>
      </c>
      <c r="AF32" s="101">
        <f t="shared" si="21"/>
        <v>0</v>
      </c>
      <c r="AG32" s="101">
        <f t="shared" si="21"/>
        <v>0</v>
      </c>
      <c r="AH32" s="101">
        <f t="shared" si="21"/>
        <v>0</v>
      </c>
      <c r="AI32" s="101">
        <f t="shared" si="21"/>
        <v>0</v>
      </c>
      <c r="AJ32" s="101">
        <f t="shared" si="21"/>
        <v>0</v>
      </c>
      <c r="AK32" s="101">
        <f t="shared" si="21"/>
        <v>0</v>
      </c>
      <c r="AL32" s="13"/>
      <c r="AM32" s="13"/>
      <c r="AN32" s="1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</sheetData>
  <phoneticPr fontId="41" type="noConversion"/>
  <conditionalFormatting sqref="V32">
    <cfRule type="containsText" dxfId="0" priority="1" operator="containsText" text="Vertex42">
      <formula>NOT(ISERROR(SEARCH(("Vertex42"),(V32))))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2025-10-06T04:59:55Z</cp:lastPrinted>
  <dcterms:created xsi:type="dcterms:W3CDTF">2019-06-26T21:48:07Z</dcterms:created>
  <dcterms:modified xsi:type="dcterms:W3CDTF">2025-10-06T05:00:01Z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