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My Drive\Accounting\Salary\2025\"/>
    </mc:Choice>
  </mc:AlternateContent>
  <xr:revisionPtr revIDLastSave="0" documentId="13_ncr:1_{451219F2-EF2C-4715-A095-D53FE763F068}" xr6:coauthVersionLast="47" xr6:coauthVersionMax="47" xr10:uidLastSave="{00000000-0000-0000-0000-000000000000}"/>
  <bookViews>
    <workbookView xWindow="135" yWindow="435" windowWidth="20685" windowHeight="15585" xr2:uid="{00000000-000D-0000-FFFF-FFFF00000000}"/>
  </bookViews>
  <sheets>
    <sheet name="Payslip" sheetId="1" r:id="rId1"/>
    <sheet name="YearToDate" sheetId="2" r:id="rId2"/>
  </sheets>
  <definedNames>
    <definedName name="valuevx">42.314159</definedName>
    <definedName name="vertex42_copyright">"© 2019 Vertex42 LLC"</definedName>
    <definedName name="vertex42_id">"payslip-template.xlsx"</definedName>
    <definedName name="vertex42_title">"Payslip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otY7iA9T6G6TqwSGiLA4JLUiGaiVA8mvQlUw6J1EysI="/>
    </ext>
  </extLst>
</workbook>
</file>

<file path=xl/calcChain.xml><?xml version="1.0" encoding="utf-8"?>
<calcChain xmlns="http://schemas.openxmlformats.org/spreadsheetml/2006/main">
  <c r="AB22" i="2" l="1"/>
  <c r="G22" i="2"/>
  <c r="L18" i="2"/>
  <c r="M18" i="2" s="1"/>
  <c r="D15" i="1" s="1"/>
  <c r="I18" i="2"/>
  <c r="E18" i="2"/>
  <c r="G18" i="2"/>
  <c r="T17" i="2"/>
  <c r="I15" i="2"/>
  <c r="B13" i="1"/>
  <c r="T12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Q33" i="2"/>
  <c r="N33" i="2"/>
  <c r="K33" i="2"/>
  <c r="H33" i="2"/>
  <c r="E33" i="2"/>
  <c r="S32" i="2"/>
  <c r="P32" i="2"/>
  <c r="M32" i="2"/>
  <c r="L32" i="2"/>
  <c r="I32" i="2"/>
  <c r="J32" i="2" s="1"/>
  <c r="G32" i="2"/>
  <c r="S31" i="2"/>
  <c r="P31" i="2"/>
  <c r="L31" i="2"/>
  <c r="M31" i="2" s="1"/>
  <c r="I31" i="2"/>
  <c r="J31" i="2" s="1"/>
  <c r="G31" i="2"/>
  <c r="S30" i="2"/>
  <c r="P30" i="2"/>
  <c r="M30" i="2"/>
  <c r="L30" i="2"/>
  <c r="J30" i="2"/>
  <c r="I30" i="2"/>
  <c r="G30" i="2"/>
  <c r="S29" i="2"/>
  <c r="P29" i="2"/>
  <c r="L29" i="2"/>
  <c r="M29" i="2" s="1"/>
  <c r="I29" i="2"/>
  <c r="J29" i="2" s="1"/>
  <c r="G29" i="2"/>
  <c r="S28" i="2"/>
  <c r="P28" i="2"/>
  <c r="M28" i="2"/>
  <c r="L28" i="2"/>
  <c r="J28" i="2"/>
  <c r="I28" i="2"/>
  <c r="G28" i="2"/>
  <c r="S27" i="2"/>
  <c r="P27" i="2"/>
  <c r="M27" i="2"/>
  <c r="L27" i="2"/>
  <c r="I27" i="2"/>
  <c r="J27" i="2" s="1"/>
  <c r="G27" i="2"/>
  <c r="S26" i="2"/>
  <c r="P26" i="2"/>
  <c r="L26" i="2"/>
  <c r="M26" i="2" s="1"/>
  <c r="J26" i="2"/>
  <c r="I26" i="2"/>
  <c r="G26" i="2"/>
  <c r="S25" i="2"/>
  <c r="P25" i="2"/>
  <c r="L25" i="2"/>
  <c r="M25" i="2" s="1"/>
  <c r="J25" i="2"/>
  <c r="I25" i="2"/>
  <c r="G25" i="2"/>
  <c r="S24" i="2"/>
  <c r="P24" i="2"/>
  <c r="M24" i="2"/>
  <c r="L24" i="2"/>
  <c r="I24" i="2"/>
  <c r="J24" i="2" s="1"/>
  <c r="G24" i="2"/>
  <c r="S23" i="2"/>
  <c r="P23" i="2"/>
  <c r="L23" i="2"/>
  <c r="M23" i="2" s="1"/>
  <c r="I23" i="2"/>
  <c r="J23" i="2" s="1"/>
  <c r="G23" i="2"/>
  <c r="S22" i="2"/>
  <c r="P22" i="2"/>
  <c r="L22" i="2"/>
  <c r="M22" i="2" s="1"/>
  <c r="I22" i="2"/>
  <c r="J22" i="2" s="1"/>
  <c r="R21" i="2"/>
  <c r="S21" i="2" s="1"/>
  <c r="P21" i="2"/>
  <c r="L21" i="2"/>
  <c r="M21" i="2" s="1"/>
  <c r="I21" i="2"/>
  <c r="J21" i="2" s="1"/>
  <c r="G21" i="2"/>
  <c r="R20" i="2"/>
  <c r="S20" i="2" s="1"/>
  <c r="P20" i="2"/>
  <c r="L20" i="2"/>
  <c r="M20" i="2" s="1"/>
  <c r="I20" i="2"/>
  <c r="J20" i="2" s="1"/>
  <c r="G20" i="2"/>
  <c r="R19" i="2"/>
  <c r="S19" i="2" s="1"/>
  <c r="P19" i="2"/>
  <c r="L19" i="2"/>
  <c r="M19" i="2" s="1"/>
  <c r="I19" i="2"/>
  <c r="J19" i="2" s="1"/>
  <c r="G19" i="2"/>
  <c r="R18" i="2"/>
  <c r="S18" i="2" s="1"/>
  <c r="P18" i="2"/>
  <c r="J18" i="2"/>
  <c r="R17" i="2"/>
  <c r="S17" i="2" s="1"/>
  <c r="P17" i="2"/>
  <c r="L17" i="2"/>
  <c r="M17" i="2" s="1"/>
  <c r="I17" i="2"/>
  <c r="J17" i="2" s="1"/>
  <c r="G17" i="2"/>
  <c r="S16" i="2"/>
  <c r="R16" i="2"/>
  <c r="O16" i="2"/>
  <c r="P16" i="2" s="1"/>
  <c r="L16" i="2"/>
  <c r="M16" i="2" s="1"/>
  <c r="I16" i="2"/>
  <c r="J16" i="2" s="1"/>
  <c r="G16" i="2"/>
  <c r="R15" i="2"/>
  <c r="S15" i="2" s="1"/>
  <c r="O15" i="2"/>
  <c r="P15" i="2" s="1"/>
  <c r="L15" i="2"/>
  <c r="M15" i="2" s="1"/>
  <c r="J15" i="2"/>
  <c r="G15" i="2"/>
  <c r="R14" i="2"/>
  <c r="S14" i="2" s="1"/>
  <c r="O14" i="2"/>
  <c r="P14" i="2" s="1"/>
  <c r="M14" i="2"/>
  <c r="L14" i="2"/>
  <c r="I14" i="2"/>
  <c r="J14" i="2" s="1"/>
  <c r="G14" i="2"/>
  <c r="AJ13" i="2"/>
  <c r="R13" i="2"/>
  <c r="S13" i="2" s="1"/>
  <c r="O13" i="2"/>
  <c r="P13" i="2" s="1"/>
  <c r="M13" i="2"/>
  <c r="L13" i="2"/>
  <c r="I13" i="2"/>
  <c r="J13" i="2" s="1"/>
  <c r="G13" i="2"/>
  <c r="AJ12" i="2"/>
  <c r="S12" i="2"/>
  <c r="O12" i="2"/>
  <c r="P12" i="2" s="1"/>
  <c r="L12" i="2"/>
  <c r="M12" i="2" s="1"/>
  <c r="I12" i="2"/>
  <c r="J12" i="2" s="1"/>
  <c r="G12" i="2"/>
  <c r="AJ11" i="2"/>
  <c r="S11" i="2"/>
  <c r="R11" i="2"/>
  <c r="O11" i="2"/>
  <c r="P11" i="2" s="1"/>
  <c r="D16" i="1" s="1" a="1"/>
  <c r="D16" i="1" s="1"/>
  <c r="L11" i="2"/>
  <c r="M11" i="2" s="1"/>
  <c r="J11" i="2"/>
  <c r="I11" i="2"/>
  <c r="G11" i="2"/>
  <c r="S10" i="2"/>
  <c r="R10" i="2"/>
  <c r="P10" i="2"/>
  <c r="O10" i="2"/>
  <c r="M10" i="2"/>
  <c r="L10" i="2"/>
  <c r="R9" i="2"/>
  <c r="S9" i="2" s="1"/>
  <c r="O9" i="2"/>
  <c r="P9" i="2" s="1"/>
  <c r="M9" i="2"/>
  <c r="L9" i="2"/>
  <c r="J9" i="2"/>
  <c r="I9" i="2"/>
  <c r="G9" i="2"/>
  <c r="R8" i="2"/>
  <c r="S8" i="2" s="1"/>
  <c r="O8" i="2"/>
  <c r="P8" i="2" s="1"/>
  <c r="L8" i="2"/>
  <c r="M8" i="2" s="1"/>
  <c r="I8" i="2"/>
  <c r="J8" i="2" s="1"/>
  <c r="G8" i="2"/>
  <c r="R7" i="2"/>
  <c r="P7" i="2"/>
  <c r="O7" i="2"/>
  <c r="M7" i="2"/>
  <c r="L7" i="2"/>
  <c r="I7" i="2"/>
  <c r="J7" i="2" s="1"/>
  <c r="G7" i="2"/>
  <c r="L6" i="2"/>
  <c r="I6" i="2"/>
  <c r="G6" i="2"/>
  <c r="AJ2" i="2"/>
  <c r="AJ1" i="2"/>
  <c r="D38" i="1" a="1"/>
  <c r="D38" i="1" s="1"/>
  <c r="D37" i="1" a="1"/>
  <c r="D37" i="1" s="1"/>
  <c r="D36" i="1" a="1"/>
  <c r="D36" i="1" s="1"/>
  <c r="A29" i="1" a="1"/>
  <c r="A29" i="1" s="1"/>
  <c r="D29" i="1" s="1" a="1"/>
  <c r="D29" i="1" s="1"/>
  <c r="A18" i="1" a="1"/>
  <c r="A24" i="1" s="1"/>
  <c r="D24" i="1" s="1" a="1"/>
  <c r="D24" i="1" s="1"/>
  <c r="D17" i="1" a="1"/>
  <c r="D17" i="1" s="1"/>
  <c r="C17" i="1" a="1"/>
  <c r="C17" i="1" s="1"/>
  <c r="B17" i="1" a="1"/>
  <c r="B17" i="1" s="1"/>
  <c r="A17" i="1"/>
  <c r="C16" i="1" a="1"/>
  <c r="C16" i="1" s="1"/>
  <c r="B16" i="1" a="1"/>
  <c r="B16" i="1" s="1"/>
  <c r="A16" i="1"/>
  <c r="C15" i="1" a="1"/>
  <c r="C15" i="1" s="1"/>
  <c r="B15" i="1" a="1"/>
  <c r="B15" i="1" s="1"/>
  <c r="A15" i="1"/>
  <c r="D14" i="1" a="1"/>
  <c r="D14" i="1" s="1"/>
  <c r="C14" i="1" a="1"/>
  <c r="C14" i="1" s="1"/>
  <c r="B14" i="1" a="1"/>
  <c r="B14" i="1" s="1"/>
  <c r="A14" i="1"/>
  <c r="D13" i="1" a="1"/>
  <c r="D13" i="1" s="1"/>
  <c r="C13" i="1" a="1"/>
  <c r="C13" i="1" s="1"/>
  <c r="A13" i="1"/>
  <c r="A6" i="1"/>
  <c r="I33" i="2" l="1"/>
  <c r="R33" i="2"/>
  <c r="L33" i="2"/>
  <c r="O33" i="2"/>
  <c r="A18" i="1"/>
  <c r="D18" i="1" s="1" a="1"/>
  <c r="D18" i="1" s="1"/>
  <c r="A25" i="1"/>
  <c r="D25" i="1" s="1" a="1"/>
  <c r="D25" i="1" s="1"/>
  <c r="A20" i="1"/>
  <c r="D20" i="1" s="1" a="1"/>
  <c r="D20" i="1" s="1"/>
  <c r="G33" i="2"/>
  <c r="P33" i="2"/>
  <c r="A30" i="1"/>
  <c r="D30" i="1" s="1" a="1"/>
  <c r="D30" i="1" s="1"/>
  <c r="J6" i="2"/>
  <c r="J33" i="2" s="1"/>
  <c r="A31" i="1"/>
  <c r="D31" i="1" s="1" a="1"/>
  <c r="D31" i="1" s="1"/>
  <c r="A32" i="1"/>
  <c r="D32" i="1" s="1" a="1"/>
  <c r="D32" i="1" s="1"/>
  <c r="M6" i="2"/>
  <c r="M33" i="2" s="1"/>
  <c r="A34" i="1"/>
  <c r="D34" i="1" s="1" a="1"/>
  <c r="D34" i="1" s="1"/>
  <c r="A35" i="1"/>
  <c r="D35" i="1" s="1" a="1"/>
  <c r="D35" i="1" s="1"/>
  <c r="A19" i="1"/>
  <c r="D19" i="1" s="1" a="1"/>
  <c r="D19" i="1" s="1"/>
  <c r="A21" i="1"/>
  <c r="D21" i="1" s="1" a="1"/>
  <c r="D21" i="1" s="1"/>
  <c r="A22" i="1"/>
  <c r="D22" i="1" s="1" a="1"/>
  <c r="D22" i="1" s="1"/>
  <c r="A33" i="1"/>
  <c r="D33" i="1" s="1" a="1"/>
  <c r="D33" i="1" s="1"/>
  <c r="A23" i="1"/>
  <c r="D23" i="1" s="1" a="1"/>
  <c r="D23" i="1" s="1"/>
  <c r="S7" i="2"/>
  <c r="S33" i="2" s="1"/>
  <c r="D39" i="1" l="1"/>
  <c r="D26" i="1"/>
  <c r="D41" i="1" l="1"/>
</calcChain>
</file>

<file path=xl/sharedStrings.xml><?xml version="1.0" encoding="utf-8"?>
<sst xmlns="http://schemas.openxmlformats.org/spreadsheetml/2006/main" count="92" uniqueCount="84">
  <si>
    <t>SIP N PLAY</t>
  </si>
  <si>
    <t>PAYSLIP</t>
  </si>
  <si>
    <t>17A Xuan Thuy, Thao dien D2 HCMC</t>
  </si>
  <si>
    <t>EMPLOYEE INFORMATION</t>
  </si>
  <si>
    <t>PAY DATE</t>
  </si>
  <si>
    <t>PAY TYPE</t>
  </si>
  <si>
    <t>Monthly</t>
  </si>
  <si>
    <t>mlwoliveria01@gmail.com</t>
  </si>
  <si>
    <t>[42]</t>
  </si>
  <si>
    <t>PAYROLL #</t>
  </si>
  <si>
    <t>PERIOD</t>
  </si>
  <si>
    <t>001</t>
  </si>
  <si>
    <t>Payment Method:</t>
  </si>
  <si>
    <t>Check</t>
  </si>
  <si>
    <t>EARNINGS</t>
  </si>
  <si>
    <t>HOURS</t>
  </si>
  <si>
    <t>RATE</t>
  </si>
  <si>
    <t>CURRENT</t>
  </si>
  <si>
    <t>Bonus</t>
  </si>
  <si>
    <t>GROSS PAY</t>
  </si>
  <si>
    <t>DEDUCTIONS</t>
  </si>
  <si>
    <t>Liability</t>
  </si>
  <si>
    <t>TOTAL DEDUCTIONS</t>
  </si>
  <si>
    <t>NET PAY</t>
  </si>
  <si>
    <t>https://www.vertex42.com/ExcelTemplates/payslip-template.html</t>
  </si>
  <si>
    <r>
      <rPr>
        <b/>
        <sz val="20"/>
        <color theme="4"/>
        <rFont val="Arial"/>
      </rPr>
      <t>Payslip</t>
    </r>
    <r>
      <rPr>
        <sz val="20"/>
        <color theme="4"/>
        <rFont val="Arial"/>
      </rPr>
      <t xml:space="preserve"> Year-to-Date Calculations</t>
    </r>
  </si>
  <si>
    <t>Employee:</t>
  </si>
  <si>
    <t>Oliveria, Mike Luis, Wagan</t>
  </si>
  <si>
    <t>►</t>
  </si>
  <si>
    <t>◄</t>
  </si>
  <si>
    <t>© 2019 Vertex42 LLC</t>
  </si>
  <si>
    <t>PAY PERIOD</t>
  </si>
  <si>
    <t>STANDARD HOURLY PAY</t>
  </si>
  <si>
    <t>OVERTIME HOURLY PAY</t>
  </si>
  <si>
    <t>HOLIDAY HOURLY PAY</t>
  </si>
  <si>
    <t>Weekend HOURLY PAY</t>
  </si>
  <si>
    <t>OTHER EARNINGS</t>
  </si>
  <si>
    <t>FROM</t>
  </si>
  <si>
    <t>TO</t>
  </si>
  <si>
    <t>Standard Hours</t>
  </si>
  <si>
    <t>Standard Pay Rate</t>
  </si>
  <si>
    <t>Overtime Hours</t>
  </si>
  <si>
    <t>Overtime Pay Rate</t>
  </si>
  <si>
    <t>Overtime Pay</t>
  </si>
  <si>
    <t>Holiday Hours</t>
  </si>
  <si>
    <t>Holiday Pay  Rate</t>
  </si>
  <si>
    <t>Holiday Pay</t>
  </si>
  <si>
    <t>Weekend Hours</t>
  </si>
  <si>
    <t>Weekend Pay Rate</t>
  </si>
  <si>
    <t>Weekend Pay</t>
  </si>
  <si>
    <t>Weekend Overtime Pay Rate</t>
  </si>
  <si>
    <t>Weekend Overtime Pay</t>
  </si>
  <si>
    <t>Advanced pay</t>
  </si>
  <si>
    <t>← Customize these labels</t>
  </si>
  <si>
    <t>Sep023</t>
  </si>
  <si>
    <t>Unhide columns between ► ◄ for more options.</t>
  </si>
  <si>
    <t>Oct023</t>
  </si>
  <si>
    <t>Dec023</t>
  </si>
  <si>
    <t>Jan024</t>
  </si>
  <si>
    <t>More Templates</t>
  </si>
  <si>
    <t>Feb024</t>
  </si>
  <si>
    <t>← Insert new rows above this one</t>
  </si>
  <si>
    <t>Year-To-Date</t>
  </si>
  <si>
    <t>Mar024</t>
  </si>
  <si>
    <t>Contract Base Rate</t>
  </si>
  <si>
    <t>Shift Cover Hours</t>
  </si>
  <si>
    <t>SHIFT HOURLY PAY</t>
  </si>
  <si>
    <t>APR024</t>
  </si>
  <si>
    <t>=INDEX(YearToDate!D5:D33,MATCH($C$6,YearToDate!$A$5:$A$33,0))</t>
  </si>
  <si>
    <t>May024</t>
  </si>
  <si>
    <t>Jun024</t>
  </si>
  <si>
    <t>Contract Salary</t>
  </si>
  <si>
    <t>July024</t>
  </si>
  <si>
    <t>Aug024</t>
  </si>
  <si>
    <t>Supervisor Comms</t>
  </si>
  <si>
    <t>Other Comms</t>
  </si>
  <si>
    <t>Sept024</t>
  </si>
  <si>
    <t>Uniform Deposit</t>
  </si>
  <si>
    <t>Oct024</t>
  </si>
  <si>
    <t>Nov024</t>
  </si>
  <si>
    <t>2x oink game comms</t>
  </si>
  <si>
    <t>Dec024</t>
  </si>
  <si>
    <t>Jan025</t>
  </si>
  <si>
    <t>Feb025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</si>
</sst>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;\-0;"/>
    <numFmt numFmtId="165" formatCode="#,##0;\-#,##0;&quot;-&quot;"/>
    <numFmt numFmtId="166" formatCode="#,##0.00;\-#,##0.00;&quot;-&quot;"/>
    <numFmt numFmtId="167" formatCode="_([$₫]* #,##0_);_([$₫]* \(#,##0\);_([$₫]* &quot;-&quot;_);_(@_)"/>
    <numFmt numFmtId="168" formatCode="&quot;$&quot;#,##0.00"/>
  </numFmts>
  <fonts count="42" x14ac:knownFonts="1">
    <font>
      <sz val="11"/>
      <color rgb="FF000000"/>
      <name val="Arial"/>
      <scheme val="minor"/>
    </font>
    <font>
      <b/>
      <sz val="24"/>
      <color theme="4"/>
      <name val="Arial"/>
    </font>
    <font>
      <sz val="24"/>
      <color theme="1"/>
      <name val="Arial"/>
    </font>
    <font>
      <sz val="10"/>
      <color rgb="FF000000"/>
      <name val="Arial"/>
    </font>
    <font>
      <b/>
      <sz val="28"/>
      <color theme="4"/>
      <name val="Arial"/>
    </font>
    <font>
      <b/>
      <sz val="24"/>
      <color rgb="FF1155CC"/>
      <name val="Arial"/>
    </font>
    <font>
      <sz val="9"/>
      <color rgb="FF27567D"/>
      <name val="Arial"/>
    </font>
    <font>
      <sz val="9"/>
      <color theme="1"/>
      <name val="Arial"/>
    </font>
    <font>
      <u/>
      <sz val="9"/>
      <color rgb="FF0000FF"/>
      <name val="Arial"/>
    </font>
    <font>
      <sz val="9"/>
      <color rgb="FF999999"/>
      <name val="Arial"/>
    </font>
    <font>
      <b/>
      <sz val="9"/>
      <color rgb="FFFFFFFF"/>
      <name val="Arial"/>
    </font>
    <font>
      <b/>
      <sz val="11"/>
      <color theme="1"/>
      <name val="Arial"/>
    </font>
    <font>
      <b/>
      <sz val="9"/>
      <color theme="1"/>
      <name val="Arial"/>
    </font>
    <font>
      <u/>
      <sz val="10"/>
      <color theme="10"/>
      <name val="Arial"/>
    </font>
    <font>
      <sz val="1"/>
      <color rgb="FFFFFFFF"/>
      <name val="Arial"/>
    </font>
    <font>
      <sz val="11"/>
      <color theme="1"/>
      <name val="Arial"/>
    </font>
    <font>
      <b/>
      <sz val="11"/>
      <color rgb="FF000000"/>
      <name val="Arial"/>
    </font>
    <font>
      <u/>
      <sz val="8"/>
      <color rgb="FF7F7F7F"/>
      <name val="Arial"/>
    </font>
    <font>
      <sz val="9"/>
      <color rgb="FF7F7F7F"/>
      <name val="Arial"/>
    </font>
    <font>
      <b/>
      <sz val="20"/>
      <color theme="4"/>
      <name val="Arial"/>
    </font>
    <font>
      <sz val="10"/>
      <color theme="1"/>
      <name val="Arial"/>
    </font>
    <font>
      <sz val="20"/>
      <color rgb="FF666666"/>
      <name val="Arial"/>
    </font>
    <font>
      <b/>
      <u/>
      <sz val="18"/>
      <color rgb="FF999999"/>
      <name val="Arial Narrow"/>
    </font>
    <font>
      <b/>
      <sz val="18"/>
      <color rgb="FF999999"/>
      <name val="Arial"/>
    </font>
    <font>
      <sz val="12"/>
      <color theme="1"/>
      <name val="Times New Roman"/>
    </font>
    <font>
      <sz val="10"/>
      <color theme="4"/>
      <name val="Arial"/>
    </font>
    <font>
      <u/>
      <sz val="11"/>
      <color rgb="FF0000FF"/>
      <name val="Arial"/>
    </font>
    <font>
      <b/>
      <sz val="10"/>
      <color theme="1"/>
      <name val="Arial"/>
    </font>
    <font>
      <b/>
      <sz val="11"/>
      <color rgb="FF27567D"/>
      <name val="Arial"/>
    </font>
    <font>
      <b/>
      <sz val="8"/>
      <color theme="1"/>
      <name val="Arial"/>
    </font>
    <font>
      <sz val="11"/>
      <color rgb="FF3C78D8"/>
      <name val="Arial"/>
    </font>
    <font>
      <sz val="8"/>
      <color theme="1"/>
      <name val="Arial"/>
    </font>
    <font>
      <b/>
      <sz val="11"/>
      <color rgb="FF3C78D8"/>
      <name val="Arial"/>
    </font>
    <font>
      <b/>
      <sz val="11"/>
      <color rgb="FF999999"/>
      <name val="Arial"/>
    </font>
    <font>
      <u/>
      <sz val="11"/>
      <color rgb="FF1155CC"/>
      <name val="Arial"/>
    </font>
    <font>
      <u/>
      <sz val="11"/>
      <color rgb="FF999999"/>
      <name val="Arial"/>
    </font>
    <font>
      <sz val="20"/>
      <color theme="4"/>
      <name val="Arial"/>
    </font>
    <font>
      <sz val="10"/>
      <color rgb="FF000000"/>
      <name val="Arial"/>
      <family val="2"/>
      <scheme val="minor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AABD5"/>
        <bgColor rgb="FF7AABD5"/>
      </patternFill>
    </fill>
    <fill>
      <patternFill patternType="solid">
        <fgColor rgb="FFD2E3F1"/>
        <bgColor rgb="FFD2E3F1"/>
      </patternFill>
    </fill>
    <fill>
      <patternFill patternType="solid">
        <fgColor rgb="FFF2F2F2"/>
        <bgColor rgb="FFF2F2F2"/>
      </patternFill>
    </fill>
    <fill>
      <patternFill patternType="solid">
        <fgColor rgb="FFDDDDDD"/>
        <bgColor rgb="FFDDDDDD"/>
      </patternFill>
    </fill>
    <fill>
      <patternFill patternType="solid">
        <fgColor rgb="FFA6C7E3"/>
        <bgColor rgb="FFA6C7E3"/>
      </patternFill>
    </fill>
    <fill>
      <patternFill patternType="solid">
        <fgColor rgb="FFFFFFFF"/>
        <bgColor rgb="FFFFFFFF"/>
      </patternFill>
    </fill>
    <fill>
      <patternFill patternType="solid">
        <fgColor rgb="FFB2B2B2"/>
        <bgColor rgb="FFB2B2B2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BFBFBF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21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12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10" fillId="2" borderId="4" xfId="0" applyFont="1" applyFill="1" applyBorder="1" applyAlignment="1">
      <alignment horizontal="center" vertical="center"/>
    </xf>
    <xf numFmtId="0" fontId="12" fillId="4" borderId="2" xfId="0" quotePrefix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right" vertical="center" wrapText="1"/>
    </xf>
    <xf numFmtId="0" fontId="12" fillId="5" borderId="5" xfId="0" applyFont="1" applyFill="1" applyBorder="1" applyAlignment="1">
      <alignment horizontal="right" vertical="center" wrapText="1"/>
    </xf>
    <xf numFmtId="164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right" vertical="center" wrapText="1"/>
    </xf>
    <xf numFmtId="165" fontId="7" fillId="0" borderId="7" xfId="0" applyNumberFormat="1" applyFont="1" applyBorder="1" applyAlignment="1">
      <alignment horizontal="right" vertical="center" wrapText="1"/>
    </xf>
    <xf numFmtId="0" fontId="12" fillId="0" borderId="6" xfId="0" applyFont="1" applyBorder="1" applyAlignment="1">
      <alignment horizontal="left" vertical="center" wrapText="1"/>
    </xf>
    <xf numFmtId="166" fontId="7" fillId="0" borderId="7" xfId="0" applyNumberFormat="1" applyFont="1" applyBorder="1" applyAlignment="1">
      <alignment horizontal="right" vertical="center" wrapText="1"/>
    </xf>
    <xf numFmtId="0" fontId="15" fillId="5" borderId="8" xfId="0" applyFont="1" applyFill="1" applyBorder="1" applyAlignment="1">
      <alignment vertical="center" wrapText="1"/>
    </xf>
    <xf numFmtId="0" fontId="15" fillId="5" borderId="8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center" vertical="center" wrapText="1"/>
    </xf>
    <xf numFmtId="167" fontId="11" fillId="5" borderId="9" xfId="0" applyNumberFormat="1" applyFont="1" applyFill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0" fontId="11" fillId="5" borderId="8" xfId="0" applyFont="1" applyFill="1" applyBorder="1" applyAlignment="1">
      <alignment horizontal="right" vertical="center"/>
    </xf>
    <xf numFmtId="0" fontId="16" fillId="5" borderId="11" xfId="0" applyFont="1" applyFill="1" applyBorder="1" applyAlignment="1">
      <alignment horizontal="right" vertical="center" wrapText="1"/>
    </xf>
    <xf numFmtId="0" fontId="1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center" vertical="top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/>
    </xf>
    <xf numFmtId="0" fontId="22" fillId="0" borderId="0" xfId="0" applyFont="1" applyAlignment="1">
      <alignment horizontal="left" wrapText="1"/>
    </xf>
    <xf numFmtId="0" fontId="23" fillId="0" borderId="0" xfId="0" applyFont="1" applyAlignment="1">
      <alignment horizontal="left" wrapText="1"/>
    </xf>
    <xf numFmtId="0" fontId="15" fillId="0" borderId="0" xfId="0" applyFont="1" applyAlignment="1">
      <alignment horizontal="right" vertical="center"/>
    </xf>
    <xf numFmtId="0" fontId="24" fillId="0" borderId="12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28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3" borderId="13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14" fontId="7" fillId="0" borderId="1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7" fillId="0" borderId="15" xfId="0" applyNumberFormat="1" applyFont="1" applyBorder="1" applyAlignment="1">
      <alignment horizontal="center" vertical="center" wrapText="1"/>
    </xf>
    <xf numFmtId="4" fontId="7" fillId="4" borderId="15" xfId="0" applyNumberFormat="1" applyFont="1" applyFill="1" applyBorder="1" applyAlignment="1">
      <alignment vertical="center" wrapText="1"/>
    </xf>
    <xf numFmtId="4" fontId="7" fillId="0" borderId="15" xfId="0" applyNumberFormat="1" applyFont="1" applyBorder="1" applyAlignment="1">
      <alignment vertical="center" wrapText="1"/>
    </xf>
    <xf numFmtId="4" fontId="7" fillId="0" borderId="16" xfId="0" applyNumberFormat="1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17" fontId="7" fillId="0" borderId="15" xfId="0" applyNumberFormat="1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shrinkToFi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1" fontId="7" fillId="0" borderId="15" xfId="0" applyNumberFormat="1" applyFont="1" applyBorder="1" applyAlignment="1">
      <alignment horizontal="center" vertical="center" wrapText="1"/>
    </xf>
    <xf numFmtId="3" fontId="7" fillId="4" borderId="15" xfId="0" applyNumberFormat="1" applyFont="1" applyFill="1" applyBorder="1" applyAlignment="1">
      <alignment vertical="center" wrapText="1"/>
    </xf>
    <xf numFmtId="3" fontId="7" fillId="0" borderId="15" xfId="0" applyNumberFormat="1" applyFont="1" applyBorder="1" applyAlignment="1">
      <alignment vertical="center" wrapText="1"/>
    </xf>
    <xf numFmtId="0" fontId="35" fillId="0" borderId="0" xfId="0" applyFont="1" applyAlignment="1">
      <alignment vertical="center" wrapText="1"/>
    </xf>
    <xf numFmtId="14" fontId="7" fillId="7" borderId="17" xfId="0" applyNumberFormat="1" applyFont="1" applyFill="1" applyBorder="1" applyAlignment="1">
      <alignment horizontal="left" vertical="center"/>
    </xf>
    <xf numFmtId="14" fontId="7" fillId="0" borderId="15" xfId="0" applyNumberFormat="1" applyFont="1" applyBorder="1" applyAlignment="1">
      <alignment horizontal="center" vertical="center" shrinkToFit="1"/>
    </xf>
    <xf numFmtId="0" fontId="7" fillId="7" borderId="15" xfId="0" applyFont="1" applyFill="1" applyBorder="1" applyAlignment="1">
      <alignment horizontal="center" vertical="center" wrapText="1"/>
    </xf>
    <xf numFmtId="2" fontId="7" fillId="7" borderId="15" xfId="0" applyNumberFormat="1" applyFont="1" applyFill="1" applyBorder="1" applyAlignment="1">
      <alignment horizontal="center" vertical="center" wrapText="1"/>
    </xf>
    <xf numFmtId="4" fontId="7" fillId="7" borderId="15" xfId="0" applyNumberFormat="1" applyFont="1" applyFill="1" applyBorder="1" applyAlignment="1">
      <alignment vertical="center" wrapText="1"/>
    </xf>
    <xf numFmtId="4" fontId="7" fillId="7" borderId="18" xfId="0" applyNumberFormat="1" applyFont="1" applyFill="1" applyBorder="1" applyAlignment="1">
      <alignment vertical="center" wrapText="1"/>
    </xf>
    <xf numFmtId="168" fontId="12" fillId="5" borderId="8" xfId="0" applyNumberFormat="1" applyFont="1" applyFill="1" applyBorder="1" applyAlignment="1">
      <alignment horizontal="left" vertical="center"/>
    </xf>
    <xf numFmtId="168" fontId="12" fillId="5" borderId="19" xfId="0" applyNumberFormat="1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4" fontId="12" fillId="8" borderId="8" xfId="0" applyNumberFormat="1" applyFont="1" applyFill="1" applyBorder="1" applyAlignment="1">
      <alignment horizontal="right" vertical="center" wrapText="1"/>
    </xf>
    <xf numFmtId="4" fontId="12" fillId="8" borderId="20" xfId="0" applyNumberFormat="1" applyFont="1" applyFill="1" applyBorder="1" applyAlignment="1">
      <alignment horizontal="right" vertical="center" wrapText="1"/>
    </xf>
    <xf numFmtId="4" fontId="12" fillId="5" borderId="20" xfId="0" applyNumberFormat="1" applyFont="1" applyFill="1" applyBorder="1" applyAlignment="1">
      <alignment horizontal="right" vertical="center" wrapText="1"/>
    </xf>
    <xf numFmtId="4" fontId="12" fillId="5" borderId="8" xfId="0" applyNumberFormat="1" applyFont="1" applyFill="1" applyBorder="1" applyAlignment="1">
      <alignment horizontal="right" vertical="center" wrapText="1"/>
    </xf>
    <xf numFmtId="3" fontId="37" fillId="0" borderId="0" xfId="0" applyNumberFormat="1" applyFont="1" applyAlignment="1">
      <alignment wrapText="1"/>
    </xf>
    <xf numFmtId="49" fontId="38" fillId="4" borderId="4" xfId="0" applyNumberFormat="1" applyFont="1" applyFill="1" applyBorder="1" applyAlignment="1">
      <alignment horizontal="center" vertical="center" shrinkToFit="1"/>
    </xf>
    <xf numFmtId="164" fontId="39" fillId="0" borderId="6" xfId="0" applyNumberFormat="1" applyFont="1" applyBorder="1" applyAlignment="1">
      <alignment horizontal="left" vertical="center" wrapText="1"/>
    </xf>
    <xf numFmtId="0" fontId="39" fillId="0" borderId="6" xfId="0" applyFont="1" applyBorder="1" applyAlignment="1">
      <alignment horizontal="left" vertical="center" wrapText="1"/>
    </xf>
    <xf numFmtId="0" fontId="40" fillId="0" borderId="6" xfId="0" applyFont="1" applyBorder="1" applyAlignment="1">
      <alignment horizontal="left" vertical="center" wrapText="1"/>
    </xf>
    <xf numFmtId="166" fontId="39" fillId="0" borderId="7" xfId="0" applyNumberFormat="1" applyFont="1" applyBorder="1" applyAlignment="1">
      <alignment horizontal="right" vertical="center" wrapText="1"/>
    </xf>
    <xf numFmtId="0" fontId="38" fillId="6" borderId="13" xfId="0" applyFont="1" applyFill="1" applyBorder="1" applyAlignment="1">
      <alignment horizontal="center" vertical="center" wrapText="1"/>
    </xf>
    <xf numFmtId="4" fontId="39" fillId="0" borderId="6" xfId="0" applyNumberFormat="1" applyFont="1" applyBorder="1" applyAlignment="1">
      <alignment horizontal="left" vertical="center" wrapText="1"/>
    </xf>
    <xf numFmtId="165" fontId="39" fillId="0" borderId="6" xfId="0" applyNumberFormat="1" applyFont="1" applyBorder="1" applyAlignment="1">
      <alignment horizontal="right" vertical="center" wrapText="1"/>
    </xf>
    <xf numFmtId="165" fontId="39" fillId="0" borderId="7" xfId="0" applyNumberFormat="1" applyFont="1" applyBorder="1" applyAlignment="1">
      <alignment horizontal="right" vertical="center" wrapText="1"/>
    </xf>
    <xf numFmtId="164" fontId="39" fillId="9" borderId="6" xfId="0" applyNumberFormat="1" applyFont="1" applyFill="1" applyBorder="1" applyAlignment="1">
      <alignment horizontal="left" vertical="center" wrapText="1"/>
    </xf>
    <xf numFmtId="4" fontId="39" fillId="9" borderId="6" xfId="0" applyNumberFormat="1" applyFont="1" applyFill="1" applyBorder="1" applyAlignment="1">
      <alignment horizontal="left" vertical="center" wrapText="1"/>
    </xf>
    <xf numFmtId="165" fontId="39" fillId="9" borderId="6" xfId="0" applyNumberFormat="1" applyFont="1" applyFill="1" applyBorder="1" applyAlignment="1">
      <alignment horizontal="right" vertical="center" wrapText="1"/>
    </xf>
    <xf numFmtId="165" fontId="39" fillId="9" borderId="7" xfId="0" applyNumberFormat="1" applyFont="1" applyFill="1" applyBorder="1" applyAlignment="1">
      <alignment horizontal="right" vertical="center" wrapText="1"/>
    </xf>
    <xf numFmtId="0" fontId="41" fillId="0" borderId="6" xfId="0" applyFont="1" applyBorder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573A7"/>
      </a:accent1>
      <a:accent2>
        <a:srgbClr val="DA2102"/>
      </a:accent2>
      <a:accent3>
        <a:srgbClr val="61914B"/>
      </a:accent3>
      <a:accent4>
        <a:srgbClr val="94486C"/>
      </a:accent4>
      <a:accent5>
        <a:srgbClr val="BF6A1D"/>
      </a:accent5>
      <a:accent6>
        <a:srgbClr val="594A92"/>
      </a:accent6>
      <a:hlink>
        <a:srgbClr val="4472C4"/>
      </a:hlink>
      <a:folHlink>
        <a:srgbClr val="4472C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ertex42.com/ExcelTemplates/payslip-template.html" TargetMode="External"/><Relationship Id="rId1" Type="http://schemas.openxmlformats.org/officeDocument/2006/relationships/hyperlink" Target="mailto:mlwoliveria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showGridLines="0" tabSelected="1" workbookViewId="0">
      <selection activeCell="C7" sqref="C7"/>
    </sheetView>
  </sheetViews>
  <sheetFormatPr defaultColWidth="12.625" defaultRowHeight="15" customHeight="1" x14ac:dyDescent="0.2"/>
  <cols>
    <col min="1" max="1" width="28.125" customWidth="1"/>
    <col min="2" max="2" width="16.125" customWidth="1"/>
    <col min="3" max="3" width="15.625" customWidth="1"/>
    <col min="4" max="4" width="16.125" customWidth="1"/>
    <col min="5" max="5" width="7.375" customWidth="1"/>
    <col min="6" max="26" width="17.125" customWidth="1"/>
  </cols>
  <sheetData>
    <row r="1" spans="1:26" ht="36" customHeight="1" x14ac:dyDescent="0.2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6" t="s">
        <v>2</v>
      </c>
      <c r="B2" s="7"/>
      <c r="C2" s="3"/>
      <c r="D2" s="3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6"/>
      <c r="B3" s="7"/>
      <c r="C3" s="3"/>
      <c r="D3" s="3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x14ac:dyDescent="0.2">
      <c r="A4" s="10"/>
      <c r="B4" s="11"/>
      <c r="C4" s="12"/>
      <c r="D4" s="1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 x14ac:dyDescent="0.2">
      <c r="A5" s="14" t="s">
        <v>3</v>
      </c>
      <c r="B5" s="11"/>
      <c r="C5" s="15" t="s">
        <v>4</v>
      </c>
      <c r="D5" s="16" t="s">
        <v>5</v>
      </c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 x14ac:dyDescent="0.2">
      <c r="A6" s="17" t="str">
        <f>YearToDate!E2</f>
        <v>Oliveria, Mike Luis, Wagan</v>
      </c>
      <c r="B6" s="11"/>
      <c r="C6" s="18">
        <v>45719</v>
      </c>
      <c r="D6" s="19" t="s">
        <v>6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 x14ac:dyDescent="0.2">
      <c r="A7" s="20" t="s">
        <v>7</v>
      </c>
      <c r="B7" s="21" t="s">
        <v>8</v>
      </c>
      <c r="C7" s="15" t="s">
        <v>9</v>
      </c>
      <c r="D7" s="22" t="s">
        <v>10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3"/>
      <c r="B8" s="11"/>
      <c r="C8" s="23" t="s">
        <v>11</v>
      </c>
      <c r="D8" s="104" t="s">
        <v>68</v>
      </c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 x14ac:dyDescent="0.2">
      <c r="A9" s="24"/>
      <c r="B9" s="11"/>
      <c r="C9" s="25"/>
      <c r="D9" s="25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 x14ac:dyDescent="0.2">
      <c r="A10" s="24"/>
      <c r="B10" s="11"/>
      <c r="C10" s="25" t="s">
        <v>12</v>
      </c>
      <c r="D10" s="26" t="s">
        <v>13</v>
      </c>
      <c r="E10" s="2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2">
      <c r="A11" s="13"/>
      <c r="B11" s="11"/>
      <c r="C11" s="25"/>
      <c r="D11" s="25"/>
      <c r="E11" s="2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 x14ac:dyDescent="0.2">
      <c r="A12" s="28" t="s">
        <v>14</v>
      </c>
      <c r="B12" s="29" t="s">
        <v>15</v>
      </c>
      <c r="C12" s="30" t="s">
        <v>16</v>
      </c>
      <c r="D12" s="31" t="s">
        <v>17</v>
      </c>
      <c r="E12" s="2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 x14ac:dyDescent="0.2">
      <c r="A13" s="32" t="str">
        <f>YearToDate!G5</f>
        <v>Contract Salary</v>
      </c>
      <c r="B13" s="33">
        <f>INDEX(YearToDate!$E$5:$E$33,MATCH($C$6,YearToDate!$A$5:$A$33,0))</f>
        <v>160</v>
      </c>
      <c r="C13" s="34">
        <f t="array" ref="C13">INDEX(YearToDate!$F$5:$F$33,MATCH($C$6,YearToDate!$A$5:$A$33,0))</f>
        <v>51875</v>
      </c>
      <c r="D13" s="35">
        <f t="array" ref="D13">INDEX(YearToDate!$G$5:$G$33,MATCH($C$6,YearToDate!$A$5:$A$33,0))</f>
        <v>8300000</v>
      </c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105" t="str">
        <f>YearToDate!J5</f>
        <v>Overtime Pay</v>
      </c>
      <c r="B14" s="110">
        <f t="array" ref="B14">INDEX(YearToDate!$H$5:$H$33,MATCH($C$6,YearToDate!$A$5:$A$33,0))</f>
        <v>0</v>
      </c>
      <c r="C14" s="111">
        <f t="array" ref="C14">INDEX(YearToDate!$I$5:$I$33,MATCH($C$6,YearToDate!$A$5:$A$33,0))</f>
        <v>77812.5</v>
      </c>
      <c r="D14" s="112">
        <f t="array" ref="D14">INDEX(YearToDate!$J$5:$J$33,MATCH($C$6,YearToDate!$A$5:$A$33,0))</f>
        <v>0</v>
      </c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 x14ac:dyDescent="0.2">
      <c r="A15" s="113" t="str">
        <f>YearToDate!M5</f>
        <v>Holiday Pay</v>
      </c>
      <c r="B15" s="114">
        <f t="array" ref="B15">INDEX(YearToDate!$K$5:$K$33,MATCH($C$6,YearToDate!$A$5:$A$33,0))</f>
        <v>0</v>
      </c>
      <c r="C15" s="115">
        <f t="array" ref="C15">INDEX(YearToDate!$L$5:$L$33,MATCH($C$6,YearToDate!$A$5:$A$33,0))</f>
        <v>155625</v>
      </c>
      <c r="D15" s="116">
        <f>INDEX(YearToDate!$M$5:$M$33,MATCH($C$6,YearToDate!$A$5:$A$33,0))</f>
        <v>0</v>
      </c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113" t="str">
        <f>YearToDate!P5</f>
        <v>Weekend Pay</v>
      </c>
      <c r="B16" s="114">
        <f t="array" ref="B16">INDEX(YearToDate!$N$5:$N$33,MATCH($C$6,YearToDate!$A$5:$A$33,0))</f>
        <v>0</v>
      </c>
      <c r="C16" s="115">
        <f t="array" ref="C16">INDEX(YearToDate!$O$5:$O$33,MATCH($C$6,YearToDate!$A$5:$A$33,0))</f>
        <v>0</v>
      </c>
      <c r="D16" s="116">
        <f t="array" ref="D16">INDEX(YearToDate!$P$5:$P$33,MATCH($C$6,YearToDate!$A$5:$A$33,0))</f>
        <v>0</v>
      </c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113" t="str">
        <f>YearToDate!S5</f>
        <v>Weekend Overtime Pay</v>
      </c>
      <c r="B17" s="114">
        <f t="array" ref="B17">INDEX(YearToDate!$Q$5:$Q$33,MATCH($C$6,YearToDate!$A$5:$A$33,0))</f>
        <v>0</v>
      </c>
      <c r="C17" s="115">
        <f t="array" ref="C17">INDEX(YearToDate!$R$5:$R$33,MATCH($C$6,YearToDate!$A$5:$A$33,0))</f>
        <v>0</v>
      </c>
      <c r="D17" s="116">
        <f t="array" ref="D17">INDEX(YearToDate!$S$5:$S$33,MATCH($C$6,YearToDate!$A$5:$A$33,0))</f>
        <v>0</v>
      </c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 x14ac:dyDescent="0.2">
      <c r="A18" s="32" t="str">
        <f t="array" ref="A18:A25">TRANSPOSE(YearToDate!T5:AA5)</f>
        <v>Supervisor Comms</v>
      </c>
      <c r="B18" s="33"/>
      <c r="C18" s="36"/>
      <c r="D18" s="35">
        <f t="array" ref="D18">IF(A18=0,"",INDEX(YearToDate!$T$5:$AA$33,MATCH($C$6,YearToDate!$A$5:$A$33,0),MATCH(A18,YearToDate!$T$5:$AA$5,0)))</f>
        <v>0</v>
      </c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 x14ac:dyDescent="0.2">
      <c r="A19" s="32" t="str">
        <v>Other Comms</v>
      </c>
      <c r="B19" s="117" t="s">
        <v>80</v>
      </c>
      <c r="C19" s="36"/>
      <c r="D19" s="35">
        <f t="array" ref="D19">IF(A19=0,"",INDEX(YearToDate!$T$5:$AA$33,MATCH($C$6,YearToDate!$A$5:$A$33,0),MATCH(A19,YearToDate!$T$5:$AA$5,0)))</f>
        <v>0</v>
      </c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 x14ac:dyDescent="0.2">
      <c r="A20" s="32" t="str">
        <v>Bonus</v>
      </c>
      <c r="B20" s="33"/>
      <c r="C20" s="36"/>
      <c r="D20" s="37">
        <f t="array" ref="D20">IF(A20=0,"",INDEX(YearToDate!$T$5:$AA$33,MATCH($C$6,YearToDate!$A$5:$A$33,0),MATCH(A20,YearToDate!$T$5:$AA$5,0)))</f>
        <v>200000</v>
      </c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 x14ac:dyDescent="0.2">
      <c r="A21" s="105" t="str">
        <v>Contract Base Rate</v>
      </c>
      <c r="B21" s="106"/>
      <c r="C21" s="107"/>
      <c r="D21" s="108">
        <f t="array" ref="D21">IF(A21=0,"",INDEX(YearToDate!$T$5:$AA$33,MATCH($C$6,YearToDate!$A$5:$A$33,0),MATCH(A21,YearToDate!$T$5:$AA$5,0)))</f>
        <v>0</v>
      </c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customHeight="1" x14ac:dyDescent="0.2">
      <c r="A22" s="32">
        <v>0</v>
      </c>
      <c r="B22" s="33"/>
      <c r="C22" s="36"/>
      <c r="D22" s="37" t="str">
        <f t="array" ref="D22">IF(A22=0,"",INDEX(YearToDate!$T$5:$AA$33,MATCH($C$6,YearToDate!$A$5:$A$33,0),MATCH(A22,YearToDate!$T$5:$AA$5,0)))</f>
        <v/>
      </c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hidden="1" customHeight="1" x14ac:dyDescent="0.2">
      <c r="A23" s="32">
        <v>0</v>
      </c>
      <c r="B23" s="33"/>
      <c r="C23" s="36"/>
      <c r="D23" s="37" t="str">
        <f t="array" ref="D23">IF(A23=0,"",INDEX(YearToDate!$T$5:$AA$33,MATCH($C$6,YearToDate!$A$5:$A$33,0),MATCH(A23,YearToDate!$T$5:$AA$5,0)))</f>
        <v/>
      </c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hidden="1" customHeight="1" x14ac:dyDescent="0.2">
      <c r="A24" s="32">
        <v>0</v>
      </c>
      <c r="B24" s="33"/>
      <c r="C24" s="36"/>
      <c r="D24" s="37" t="str">
        <f t="array" ref="D24">IF(A24=0,"",INDEX(YearToDate!$T$5:$AA$33,MATCH($C$6,YearToDate!$A$5:$A$33,0),MATCH(A24,YearToDate!$T$5:$AA$5,0)))</f>
        <v/>
      </c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hidden="1" customHeight="1" x14ac:dyDescent="0.2">
      <c r="A25" s="32">
        <v>0</v>
      </c>
      <c r="B25" s="33"/>
      <c r="C25" s="36"/>
      <c r="D25" s="37" t="str">
        <f t="array" ref="D25">IF(A25=0,"",INDEX(YearToDate!$T$5:$AA$33,MATCH($C$6,YearToDate!$A$5:$A$33,0),MATCH(A25,YearToDate!$T$5:$AA$5,0)))</f>
        <v/>
      </c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customHeight="1" x14ac:dyDescent="0.2">
      <c r="A26" s="38"/>
      <c r="B26" s="39"/>
      <c r="C26" s="40" t="s">
        <v>19</v>
      </c>
      <c r="D26" s="41">
        <f>SUM(D13:D25)</f>
        <v>8500000</v>
      </c>
      <c r="E26" s="2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customHeight="1" x14ac:dyDescent="0.2">
      <c r="A27" s="13"/>
      <c r="B27" s="11"/>
      <c r="C27" s="11"/>
      <c r="D27" s="42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customHeight="1" x14ac:dyDescent="0.2">
      <c r="A28" s="28" t="s">
        <v>20</v>
      </c>
      <c r="B28" s="29"/>
      <c r="C28" s="29"/>
      <c r="D28" s="31" t="s">
        <v>17</v>
      </c>
      <c r="E28" s="2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customHeight="1" x14ac:dyDescent="0.2">
      <c r="A29" s="32" t="str">
        <f t="array" ref="A29:A35">TRANSPOSE(YearToDate!AB5:AH5)</f>
        <v>Advanced pay</v>
      </c>
      <c r="B29" s="33"/>
      <c r="C29" s="33"/>
      <c r="D29" s="35">
        <f t="array" ref="D29">IF(A29=0,"",INDEX(YearToDate!$AB$5:$AH$33,MATCH($C$6,YearToDate!$A$5:$A$33,0),MATCH(A29,YearToDate!$AB$5:$AH$5,0)))</f>
        <v>1526000</v>
      </c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customHeight="1" x14ac:dyDescent="0.2">
      <c r="A30" s="32" t="str">
        <v>Liability</v>
      </c>
      <c r="B30" s="33"/>
      <c r="C30" s="33"/>
      <c r="D30" s="37">
        <f t="array" ref="D30">IF(A30=0,"",INDEX(YearToDate!$AB$5:$AH$33,MATCH($C$6,YearToDate!$A$5:$A$33,0),MATCH(A30,YearToDate!$AB$5:$AH$5,0)))</f>
        <v>0</v>
      </c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customHeight="1" x14ac:dyDescent="0.2">
      <c r="A31" s="32" t="str">
        <v>Uniform Deposit</v>
      </c>
      <c r="B31" s="33"/>
      <c r="C31" s="33"/>
      <c r="D31" s="37">
        <f t="array" ref="D31">IF(A31=0,"",INDEX(YearToDate!$AB$5:$AH$33,MATCH($C$6,YearToDate!$A$5:$A$33,0),MATCH(A31,YearToDate!$AB$5:$AH$5,0)))</f>
        <v>0</v>
      </c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customHeight="1" x14ac:dyDescent="0.2">
      <c r="A32" s="32">
        <v>0</v>
      </c>
      <c r="B32" s="33"/>
      <c r="C32" s="33"/>
      <c r="D32" s="37" t="str">
        <f t="array" ref="D32">IF(A32=0,"",INDEX(YearToDate!$AB$5:$AH$33,MATCH($C$6,YearToDate!$A$5:$A$33,0),MATCH(A32,YearToDate!$AB$5:$AH$5,0)))</f>
        <v/>
      </c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customHeight="1" x14ac:dyDescent="0.2">
      <c r="A33" s="32">
        <v>0</v>
      </c>
      <c r="B33" s="33"/>
      <c r="C33" s="33"/>
      <c r="D33" s="37" t="str">
        <f t="array" ref="D33">IF(A33=0,"",INDEX(YearToDate!$AB$5:$AH$33,MATCH($C$6,YearToDate!$A$5:$A$33,0),MATCH(A33,YearToDate!$AB$5:$AH$5,0)))</f>
        <v/>
      </c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customHeight="1" x14ac:dyDescent="0.2">
      <c r="A34" s="32">
        <v>0</v>
      </c>
      <c r="B34" s="33"/>
      <c r="C34" s="33"/>
      <c r="D34" s="37" t="str">
        <f t="array" ref="D34">IF(A34=0,"",INDEX(YearToDate!$AB$5:$AH$33,MATCH($C$6,YearToDate!$A$5:$A$33,0),MATCH(A34,YearToDate!$AB$5:$AH$5,0)))</f>
        <v/>
      </c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customHeight="1" x14ac:dyDescent="0.2">
      <c r="A35" s="32">
        <v>0</v>
      </c>
      <c r="B35" s="33"/>
      <c r="C35" s="33"/>
      <c r="D35" s="37" t="str">
        <f t="array" ref="D35">IF(A35=0,"",INDEX(YearToDate!$AB$5:$AH$33,MATCH($C$6,YearToDate!$A$5:$A$33,0),MATCH(A35,YearToDate!$AB$5:$AH$5,0)))</f>
        <v/>
      </c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hidden="1" customHeight="1" x14ac:dyDescent="0.2">
      <c r="A36" s="32"/>
      <c r="B36" s="33"/>
      <c r="C36" s="33"/>
      <c r="D36" s="37" t="str">
        <f t="array" ref="D36">IF(A36=0,"",INDEX(YearToDate!$AB$5:$AH$33,MATCH($C$6,YearToDate!$A$5:$A$33,0),MATCH(A36,YearToDate!$AB$5:$AH$5,0)))</f>
        <v/>
      </c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 hidden="1" customHeight="1" x14ac:dyDescent="0.2">
      <c r="A37" s="32"/>
      <c r="B37" s="33"/>
      <c r="C37" s="33"/>
      <c r="D37" s="37" t="str">
        <f t="array" ref="D37">IF(A37=0,"",INDEX(YearToDate!$AB$5:$AH$33,MATCH($C$6,YearToDate!$A$5:$A$33,0),MATCH(A37,YearToDate!$AB$5:$AH$5,0)))</f>
        <v/>
      </c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hidden="1" customHeight="1" x14ac:dyDescent="0.2">
      <c r="A38" s="32"/>
      <c r="B38" s="33"/>
      <c r="C38" s="33"/>
      <c r="D38" s="37" t="str">
        <f t="array" ref="D38">IF(A38=0,"",INDEX(YearToDate!$AB$5:$AD$33,MATCH($C$6,YearToDate!$A$5:$A$33,0),MATCH(A38,YearToDate!$AB$5:$AD$5,0)))</f>
        <v/>
      </c>
      <c r="E38" s="1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 customHeight="1" x14ac:dyDescent="0.2">
      <c r="A39" s="38"/>
      <c r="B39" s="39"/>
      <c r="C39" s="43" t="s">
        <v>22</v>
      </c>
      <c r="D39" s="41">
        <f>SUM(D29:D31)</f>
        <v>1526000</v>
      </c>
      <c r="E39" s="2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 customHeight="1" x14ac:dyDescent="0.2">
      <c r="A40" s="13"/>
      <c r="B40" s="11"/>
      <c r="C40" s="11"/>
      <c r="D40" s="42"/>
      <c r="E40" s="1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 customHeight="1" x14ac:dyDescent="0.2">
      <c r="A41" s="13"/>
      <c r="B41" s="11"/>
      <c r="C41" s="44" t="s">
        <v>23</v>
      </c>
      <c r="D41" s="41">
        <f>D26-D39</f>
        <v>6974000</v>
      </c>
      <c r="E41" s="4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 customHeight="1" x14ac:dyDescent="0.2">
      <c r="A42" s="13"/>
      <c r="B42" s="11"/>
      <c r="C42" s="11"/>
      <c r="D42" s="11"/>
      <c r="E42" s="2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 customHeight="1" x14ac:dyDescent="0.2">
      <c r="A43" s="118"/>
      <c r="B43" s="119"/>
      <c r="C43" s="119"/>
      <c r="D43" s="119"/>
      <c r="E43" s="4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 customHeight="1" x14ac:dyDescent="0.2">
      <c r="A44" s="120"/>
      <c r="B44" s="119"/>
      <c r="C44" s="119"/>
      <c r="D44" s="119"/>
      <c r="E44" s="4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hidden="1" customHeight="1" x14ac:dyDescent="0.2">
      <c r="A45" s="13"/>
      <c r="B45" s="11"/>
      <c r="C45" s="11"/>
      <c r="D45" s="11"/>
      <c r="E45" s="2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hidden="1" customHeight="1" x14ac:dyDescent="0.2">
      <c r="A46" s="13"/>
      <c r="B46" s="11"/>
      <c r="C46" s="11"/>
      <c r="D46" s="11"/>
      <c r="E46" s="2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hidden="1" customHeight="1" x14ac:dyDescent="0.2">
      <c r="A47" s="48" t="s">
        <v>24</v>
      </c>
      <c r="B47" s="49"/>
      <c r="C47" s="49"/>
      <c r="D47" s="49"/>
      <c r="E47" s="4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43:D43"/>
    <mergeCell ref="A44:D44"/>
  </mergeCells>
  <conditionalFormatting sqref="B26">
    <cfRule type="containsText" dxfId="1" priority="1" operator="containsText" text="Vertex42">
      <formula>NOT(ISERROR(SEARCH(("Vertex42"),(B26))))</formula>
    </cfRule>
  </conditionalFormatting>
  <dataValidations count="2">
    <dataValidation type="list" allowBlank="1" sqref="D6" xr:uid="{00000000-0002-0000-0000-000000000000}">
      <formula1>"Weekly,Bi-Weekly,Monthly"</formula1>
    </dataValidation>
    <dataValidation type="list" allowBlank="1" sqref="D10" xr:uid="{00000000-0002-0000-0000-000001000000}">
      <formula1>"Check,Cash,BACS,ACH,EFT"</formula1>
    </dataValidation>
  </dataValidations>
  <hyperlinks>
    <hyperlink ref="A7" r:id="rId1" xr:uid="{00000000-0004-0000-0000-000000000000}"/>
    <hyperlink ref="A47" r:id="rId2" xr:uid="{00000000-0004-0000-0000-000001000000}"/>
  </hyperlinks>
  <printOptions horizontalCentered="1"/>
  <pageMargins left="0.5" right="0.5" top="0.4" bottom="0.4" header="0" footer="0"/>
  <pageSetup scale="98" pageOrder="overThenDown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2000000}">
          <x14:formula1>
            <xm:f>YearToDate!$A$5:$A$32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K1000"/>
  <sheetViews>
    <sheetView showGridLines="0" workbookViewId="0">
      <pane xSplit="4" ySplit="5" topLeftCell="O10" activePane="bottomRight" state="frozen"/>
      <selection pane="topRight" activeCell="E1" sqref="E1"/>
      <selection pane="bottomLeft" activeCell="A6" sqref="A6"/>
      <selection pane="bottomRight" activeCell="V23" sqref="V23"/>
    </sheetView>
  </sheetViews>
  <sheetFormatPr defaultColWidth="12.625" defaultRowHeight="15" customHeight="1" x14ac:dyDescent="0.2"/>
  <cols>
    <col min="1" max="1" width="10" customWidth="1"/>
    <col min="2" max="3" width="10" hidden="1" customWidth="1"/>
    <col min="4" max="4" width="9.125" customWidth="1"/>
    <col min="5" max="6" width="8.625" customWidth="1"/>
    <col min="7" max="7" width="15.625" customWidth="1"/>
    <col min="8" max="12" width="8.625" customWidth="1"/>
    <col min="13" max="13" width="11.5" customWidth="1"/>
    <col min="14" max="14" width="15.625" customWidth="1"/>
    <col min="15" max="15" width="7.5" customWidth="1"/>
    <col min="16" max="16" width="12.375" customWidth="1"/>
    <col min="17" max="17" width="14.125" customWidth="1"/>
    <col min="18" max="18" width="8.375" customWidth="1"/>
    <col min="19" max="19" width="9" customWidth="1"/>
    <col min="20" max="20" width="12.25" customWidth="1"/>
    <col min="21" max="22" width="8.875" customWidth="1"/>
    <col min="23" max="23" width="13" customWidth="1"/>
    <col min="24" max="24" width="8.875" customWidth="1"/>
    <col min="25" max="26" width="8.875" hidden="1" customWidth="1"/>
    <col min="27" max="27" width="4.125" customWidth="1"/>
    <col min="28" max="28" width="11.5" customWidth="1"/>
    <col min="29" max="30" width="8.875" customWidth="1"/>
    <col min="31" max="34" width="4.125" customWidth="1"/>
    <col min="35" max="35" width="14.375" customWidth="1"/>
    <col min="36" max="36" width="32.125" customWidth="1"/>
    <col min="37" max="37" width="16" customWidth="1"/>
  </cols>
  <sheetData>
    <row r="1" spans="1:37" ht="30" customHeight="1" x14ac:dyDescent="0.35">
      <c r="A1" s="50" t="s">
        <v>25</v>
      </c>
      <c r="B1" s="50"/>
      <c r="C1" s="50"/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2"/>
      <c r="AI1" s="51"/>
      <c r="AJ1" s="53" t="str">
        <f>HYPERLINK("https://www.vertex42.com/","by Vertex42.com")</f>
        <v>by Vertex42.com</v>
      </c>
      <c r="AK1" s="54"/>
    </row>
    <row r="2" spans="1:37" ht="22.5" customHeight="1" x14ac:dyDescent="0.2">
      <c r="A2" s="3"/>
      <c r="B2" s="3"/>
      <c r="C2" s="3"/>
      <c r="D2" s="55" t="s">
        <v>26</v>
      </c>
      <c r="E2" s="56" t="s">
        <v>27</v>
      </c>
      <c r="F2" s="3"/>
      <c r="G2" s="55"/>
      <c r="H2" s="3"/>
      <c r="I2" s="57"/>
      <c r="J2" s="3"/>
      <c r="K2" s="57"/>
      <c r="L2" s="57"/>
      <c r="M2" s="58" t="s">
        <v>28</v>
      </c>
      <c r="N2" s="57"/>
      <c r="O2" s="57"/>
      <c r="P2" s="57"/>
      <c r="Q2" s="57"/>
      <c r="R2" s="57"/>
      <c r="S2" s="57"/>
      <c r="T2" s="59" t="s">
        <v>29</v>
      </c>
      <c r="U2" s="51"/>
      <c r="V2" s="51"/>
      <c r="W2" s="51"/>
      <c r="X2" s="58" t="s">
        <v>28</v>
      </c>
      <c r="Y2" s="51"/>
      <c r="Z2" s="51"/>
      <c r="AA2" s="51"/>
      <c r="AB2" s="59" t="s">
        <v>29</v>
      </c>
      <c r="AC2" s="51"/>
      <c r="AD2" s="51"/>
      <c r="AE2" s="58" t="s">
        <v>28</v>
      </c>
      <c r="AF2" s="51"/>
      <c r="AG2" s="51"/>
      <c r="AH2" s="51"/>
      <c r="AI2" s="60" t="s">
        <v>29</v>
      </c>
      <c r="AJ2" s="61" t="str">
        <f>HYPERLINK("https://www.vertex42.com/ExcelTemplates/payslip-template.html","Payslip Template")</f>
        <v>Payslip Template</v>
      </c>
      <c r="AK2" s="61"/>
    </row>
    <row r="3" spans="1:37" ht="15.75" customHeight="1" x14ac:dyDescent="0.2">
      <c r="A3" s="62"/>
      <c r="B3" s="62"/>
      <c r="C3" s="62"/>
      <c r="D3" s="62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63" t="s">
        <v>30</v>
      </c>
      <c r="AK3" s="61"/>
    </row>
    <row r="4" spans="1:37" ht="19.5" customHeight="1" x14ac:dyDescent="0.25">
      <c r="A4" s="64" t="s">
        <v>31</v>
      </c>
      <c r="B4" s="64"/>
      <c r="C4" s="64"/>
      <c r="D4" s="65"/>
      <c r="E4" s="64" t="s">
        <v>32</v>
      </c>
      <c r="F4" s="64"/>
      <c r="G4" s="64"/>
      <c r="H4" s="64" t="s">
        <v>33</v>
      </c>
      <c r="I4" s="64"/>
      <c r="J4" s="64"/>
      <c r="K4" s="64" t="s">
        <v>34</v>
      </c>
      <c r="L4" s="64"/>
      <c r="M4" s="64"/>
      <c r="N4" s="64" t="s">
        <v>35</v>
      </c>
      <c r="O4" s="64"/>
      <c r="P4" s="64"/>
      <c r="Q4" s="64" t="s">
        <v>66</v>
      </c>
      <c r="R4" s="64"/>
      <c r="S4" s="64"/>
      <c r="T4" s="64" t="s">
        <v>36</v>
      </c>
      <c r="U4" s="66"/>
      <c r="V4" s="66"/>
      <c r="W4" s="66"/>
      <c r="X4" s="66"/>
      <c r="Y4" s="66"/>
      <c r="Z4" s="66"/>
      <c r="AA4" s="66"/>
      <c r="AB4" s="64" t="s">
        <v>20</v>
      </c>
      <c r="AC4" s="66"/>
      <c r="AD4" s="66"/>
      <c r="AE4" s="66"/>
      <c r="AF4" s="66"/>
      <c r="AG4" s="66"/>
      <c r="AH4" s="66"/>
      <c r="AI4" s="17"/>
      <c r="AJ4" s="3"/>
      <c r="AK4" s="63"/>
    </row>
    <row r="5" spans="1:37" ht="38.25" customHeight="1" x14ac:dyDescent="0.2">
      <c r="A5" s="67" t="s">
        <v>4</v>
      </c>
      <c r="B5" s="67" t="s">
        <v>37</v>
      </c>
      <c r="C5" s="67" t="s">
        <v>38</v>
      </c>
      <c r="D5" s="67" t="s">
        <v>10</v>
      </c>
      <c r="E5" s="68" t="s">
        <v>39</v>
      </c>
      <c r="F5" s="68" t="s">
        <v>40</v>
      </c>
      <c r="G5" s="68" t="s">
        <v>71</v>
      </c>
      <c r="H5" s="67" t="s">
        <v>41</v>
      </c>
      <c r="I5" s="67" t="s">
        <v>42</v>
      </c>
      <c r="J5" s="67" t="s">
        <v>43</v>
      </c>
      <c r="K5" s="68" t="s">
        <v>44</v>
      </c>
      <c r="L5" s="68" t="s">
        <v>45</v>
      </c>
      <c r="M5" s="68" t="s">
        <v>46</v>
      </c>
      <c r="N5" s="67" t="s">
        <v>47</v>
      </c>
      <c r="O5" s="67" t="s">
        <v>48</v>
      </c>
      <c r="P5" s="67" t="s">
        <v>49</v>
      </c>
      <c r="Q5" s="68" t="s">
        <v>65</v>
      </c>
      <c r="R5" s="68" t="s">
        <v>50</v>
      </c>
      <c r="S5" s="68" t="s">
        <v>51</v>
      </c>
      <c r="T5" s="67" t="s">
        <v>74</v>
      </c>
      <c r="U5" s="67" t="s">
        <v>75</v>
      </c>
      <c r="V5" s="67" t="s">
        <v>18</v>
      </c>
      <c r="W5" s="67" t="s">
        <v>64</v>
      </c>
      <c r="X5" s="67"/>
      <c r="Y5" s="67"/>
      <c r="Z5" s="67"/>
      <c r="AA5" s="67"/>
      <c r="AB5" s="68" t="s">
        <v>52</v>
      </c>
      <c r="AC5" s="68" t="s">
        <v>21</v>
      </c>
      <c r="AD5" s="109" t="s">
        <v>77</v>
      </c>
      <c r="AE5" s="68"/>
      <c r="AF5" s="68"/>
      <c r="AG5" s="68"/>
      <c r="AH5" s="68"/>
      <c r="AI5" s="69"/>
      <c r="AJ5" s="70" t="s">
        <v>53</v>
      </c>
      <c r="AK5" s="71"/>
    </row>
    <row r="6" spans="1:37" ht="19.5" customHeight="1" x14ac:dyDescent="0.2">
      <c r="A6" s="72"/>
      <c r="B6" s="72"/>
      <c r="C6" s="72"/>
      <c r="D6" s="73"/>
      <c r="E6" s="74"/>
      <c r="F6" s="75"/>
      <c r="G6" s="76">
        <f t="shared" ref="G6:G9" si="0">F6*E6</f>
        <v>0</v>
      </c>
      <c r="H6" s="77"/>
      <c r="I6" s="75">
        <f t="shared" ref="I6:I8" si="1">F6*1.5</f>
        <v>0</v>
      </c>
      <c r="J6" s="76">
        <f t="shared" ref="J6:J9" si="2">I6*H6</f>
        <v>0</v>
      </c>
      <c r="K6" s="77"/>
      <c r="L6" s="75">
        <f t="shared" ref="L6:L32" si="3">F6*3</f>
        <v>0</v>
      </c>
      <c r="M6" s="76">
        <f t="shared" ref="M6:M32" si="4">L6*K6</f>
        <v>0</v>
      </c>
      <c r="N6" s="77"/>
      <c r="O6" s="75"/>
      <c r="P6" s="76"/>
      <c r="Q6" s="77"/>
      <c r="R6" s="75"/>
      <c r="S6" s="76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8"/>
      <c r="AI6" s="79"/>
      <c r="AJ6" s="71"/>
      <c r="AK6" s="80"/>
    </row>
    <row r="7" spans="1:37" ht="19.5" customHeight="1" x14ac:dyDescent="0.2">
      <c r="A7" s="72">
        <v>45201</v>
      </c>
      <c r="B7" s="72"/>
      <c r="C7" s="72"/>
      <c r="D7" s="81" t="s">
        <v>54</v>
      </c>
      <c r="E7" s="82">
        <v>31.75</v>
      </c>
      <c r="F7" s="75">
        <v>25000</v>
      </c>
      <c r="G7" s="76">
        <f t="shared" si="0"/>
        <v>793750</v>
      </c>
      <c r="H7" s="77"/>
      <c r="I7" s="75">
        <f t="shared" si="1"/>
        <v>37500</v>
      </c>
      <c r="J7" s="76">
        <f t="shared" si="2"/>
        <v>0</v>
      </c>
      <c r="K7" s="77"/>
      <c r="L7" s="75">
        <f t="shared" si="3"/>
        <v>75000</v>
      </c>
      <c r="M7" s="76">
        <f t="shared" si="4"/>
        <v>0</v>
      </c>
      <c r="N7" s="77">
        <v>11</v>
      </c>
      <c r="O7" s="75">
        <f t="shared" ref="O7:O16" si="5">F7*1.5</f>
        <v>37500</v>
      </c>
      <c r="P7" s="76">
        <f t="shared" ref="P7:P23" si="6">O7*N7</f>
        <v>412500</v>
      </c>
      <c r="Q7" s="77"/>
      <c r="R7" s="75">
        <f t="shared" ref="R7:R21" si="7">F7*3</f>
        <v>75000</v>
      </c>
      <c r="S7" s="76">
        <f t="shared" ref="S7:S21" si="8">R7*Q7</f>
        <v>0</v>
      </c>
      <c r="T7" s="77"/>
      <c r="U7" s="77"/>
      <c r="V7" s="77"/>
      <c r="W7" s="88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8"/>
      <c r="AI7" s="79"/>
      <c r="AJ7" s="70" t="s">
        <v>55</v>
      </c>
      <c r="AK7" s="3"/>
    </row>
    <row r="8" spans="1:37" ht="19.5" customHeight="1" x14ac:dyDescent="0.2">
      <c r="A8" s="72">
        <v>45236</v>
      </c>
      <c r="B8" s="72"/>
      <c r="C8" s="72"/>
      <c r="D8" s="83" t="s">
        <v>56</v>
      </c>
      <c r="E8" s="82">
        <v>112</v>
      </c>
      <c r="F8" s="75">
        <v>25000</v>
      </c>
      <c r="G8" s="76">
        <f t="shared" si="0"/>
        <v>2800000</v>
      </c>
      <c r="H8" s="77"/>
      <c r="I8" s="75">
        <f t="shared" si="1"/>
        <v>37500</v>
      </c>
      <c r="J8" s="76">
        <f t="shared" si="2"/>
        <v>0</v>
      </c>
      <c r="K8" s="77"/>
      <c r="L8" s="75">
        <f t="shared" si="3"/>
        <v>75000</v>
      </c>
      <c r="M8" s="76">
        <f t="shared" si="4"/>
        <v>0</v>
      </c>
      <c r="N8" s="77">
        <v>42</v>
      </c>
      <c r="O8" s="75">
        <f t="shared" si="5"/>
        <v>37500</v>
      </c>
      <c r="P8" s="76">
        <f t="shared" si="6"/>
        <v>1575000</v>
      </c>
      <c r="Q8" s="77"/>
      <c r="R8" s="75">
        <f t="shared" si="7"/>
        <v>75000</v>
      </c>
      <c r="S8" s="76">
        <f t="shared" si="8"/>
        <v>0</v>
      </c>
      <c r="T8" s="77">
        <v>179000</v>
      </c>
      <c r="U8" s="77"/>
      <c r="V8" s="77"/>
      <c r="W8" s="88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8"/>
      <c r="AI8" s="79"/>
      <c r="AJ8" s="70"/>
      <c r="AK8" s="84"/>
    </row>
    <row r="9" spans="1:37" ht="19.5" customHeight="1" x14ac:dyDescent="0.2">
      <c r="A9" s="72">
        <v>45292</v>
      </c>
      <c r="B9" s="72"/>
      <c r="C9" s="72"/>
      <c r="D9" s="81" t="s">
        <v>57</v>
      </c>
      <c r="E9" s="82">
        <v>105.8</v>
      </c>
      <c r="F9" s="75">
        <v>25000</v>
      </c>
      <c r="G9" s="76">
        <f t="shared" si="0"/>
        <v>2645000</v>
      </c>
      <c r="H9" s="77">
        <v>3.5</v>
      </c>
      <c r="I9" s="75">
        <f>F9*2</f>
        <v>50000</v>
      </c>
      <c r="J9" s="76">
        <f t="shared" si="2"/>
        <v>175000</v>
      </c>
      <c r="K9" s="77"/>
      <c r="L9" s="75">
        <f t="shared" si="3"/>
        <v>75000</v>
      </c>
      <c r="M9" s="76">
        <f t="shared" si="4"/>
        <v>0</v>
      </c>
      <c r="N9" s="77">
        <v>36.799999999999997</v>
      </c>
      <c r="O9" s="75">
        <f t="shared" si="5"/>
        <v>37500</v>
      </c>
      <c r="P9" s="76">
        <f t="shared" si="6"/>
        <v>1380000</v>
      </c>
      <c r="Q9" s="77">
        <v>4.7</v>
      </c>
      <c r="R9" s="75">
        <f t="shared" si="7"/>
        <v>75000</v>
      </c>
      <c r="S9" s="76">
        <f t="shared" si="8"/>
        <v>352500</v>
      </c>
      <c r="T9" s="77"/>
      <c r="U9" s="77"/>
      <c r="V9" s="77"/>
      <c r="W9" s="88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8"/>
      <c r="AI9" s="79"/>
      <c r="AJ9" s="3"/>
      <c r="AK9" s="85"/>
    </row>
    <row r="10" spans="1:37" ht="19.5" customHeight="1" x14ac:dyDescent="0.2">
      <c r="A10" s="72">
        <v>45327</v>
      </c>
      <c r="B10" s="72"/>
      <c r="C10" s="72"/>
      <c r="D10" s="83" t="s">
        <v>58</v>
      </c>
      <c r="E10" s="82">
        <v>160</v>
      </c>
      <c r="F10" s="75"/>
      <c r="G10" s="76">
        <v>8300000</v>
      </c>
      <c r="H10" s="77">
        <v>5.5</v>
      </c>
      <c r="I10" s="86"/>
      <c r="J10" s="87">
        <v>311250</v>
      </c>
      <c r="K10" s="77"/>
      <c r="L10" s="75">
        <f t="shared" si="3"/>
        <v>0</v>
      </c>
      <c r="M10" s="76">
        <f t="shared" si="4"/>
        <v>0</v>
      </c>
      <c r="N10" s="77"/>
      <c r="O10" s="75">
        <f t="shared" si="5"/>
        <v>0</v>
      </c>
      <c r="P10" s="76">
        <f t="shared" si="6"/>
        <v>0</v>
      </c>
      <c r="Q10" s="77"/>
      <c r="R10" s="75">
        <f t="shared" si="7"/>
        <v>0</v>
      </c>
      <c r="S10" s="76">
        <f t="shared" si="8"/>
        <v>0</v>
      </c>
      <c r="T10" s="88">
        <v>52500</v>
      </c>
      <c r="U10" s="77"/>
      <c r="V10" s="77"/>
      <c r="W10" s="88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8"/>
      <c r="AI10" s="79"/>
      <c r="AJ10" s="84" t="s">
        <v>59</v>
      </c>
      <c r="AK10" s="85"/>
    </row>
    <row r="11" spans="1:37" ht="19.5" customHeight="1" x14ac:dyDescent="0.2">
      <c r="A11" s="72">
        <v>45354</v>
      </c>
      <c r="B11" s="72"/>
      <c r="C11" s="72"/>
      <c r="D11" s="83" t="s">
        <v>60</v>
      </c>
      <c r="E11" s="82">
        <v>138</v>
      </c>
      <c r="F11" s="75">
        <v>51875</v>
      </c>
      <c r="G11" s="76">
        <f t="shared" ref="G11:G32" si="9">F11*E11</f>
        <v>7158750</v>
      </c>
      <c r="H11" s="77"/>
      <c r="I11" s="75">
        <f t="shared" ref="I11:I32" si="10">F11*1.5</f>
        <v>77812.5</v>
      </c>
      <c r="J11" s="76">
        <f t="shared" ref="J11:J31" si="11">I11*H11</f>
        <v>0</v>
      </c>
      <c r="K11" s="77">
        <v>22</v>
      </c>
      <c r="L11" s="75">
        <f t="shared" si="3"/>
        <v>155625</v>
      </c>
      <c r="M11" s="76">
        <f t="shared" si="4"/>
        <v>3423750</v>
      </c>
      <c r="N11" s="77"/>
      <c r="O11" s="75">
        <f t="shared" si="5"/>
        <v>77812.5</v>
      </c>
      <c r="P11" s="76">
        <f t="shared" si="6"/>
        <v>0</v>
      </c>
      <c r="Q11" s="77"/>
      <c r="R11" s="75">
        <f t="shared" si="7"/>
        <v>155625</v>
      </c>
      <c r="S11" s="76">
        <f t="shared" si="8"/>
        <v>0</v>
      </c>
      <c r="T11" s="77"/>
      <c r="U11" s="77"/>
      <c r="V11" s="77"/>
      <c r="W11" s="88"/>
      <c r="X11" s="77"/>
      <c r="Y11" s="77"/>
      <c r="Z11" s="77"/>
      <c r="AA11" s="77"/>
      <c r="AB11" s="77">
        <v>3500000</v>
      </c>
      <c r="AC11" s="77"/>
      <c r="AD11" s="77"/>
      <c r="AE11" s="77"/>
      <c r="AF11" s="77"/>
      <c r="AG11" s="77"/>
      <c r="AH11" s="78"/>
      <c r="AI11" s="79"/>
      <c r="AJ11" s="89" t="str">
        <f>HYPERLINK("https://www.vertex42.com/ExcelTemplates/timesheets.html","► Timesheet Templates")</f>
        <v>► Timesheet Templates</v>
      </c>
      <c r="AK11" s="85"/>
    </row>
    <row r="12" spans="1:37" ht="19.5" customHeight="1" x14ac:dyDescent="0.2">
      <c r="A12" s="72">
        <v>45383</v>
      </c>
      <c r="B12" s="72"/>
      <c r="C12" s="72"/>
      <c r="D12" s="83" t="s">
        <v>63</v>
      </c>
      <c r="E12" s="82">
        <v>128</v>
      </c>
      <c r="F12" s="75"/>
      <c r="G12" s="76">
        <f t="shared" si="9"/>
        <v>0</v>
      </c>
      <c r="H12" s="77">
        <v>5.5</v>
      </c>
      <c r="I12" s="75">
        <f t="shared" si="10"/>
        <v>0</v>
      </c>
      <c r="J12" s="76">
        <f t="shared" si="11"/>
        <v>0</v>
      </c>
      <c r="K12" s="77"/>
      <c r="L12" s="75">
        <f t="shared" si="3"/>
        <v>0</v>
      </c>
      <c r="M12" s="76">
        <f t="shared" si="4"/>
        <v>0</v>
      </c>
      <c r="N12" s="77">
        <v>21.93</v>
      </c>
      <c r="O12" s="75">
        <f t="shared" si="5"/>
        <v>0</v>
      </c>
      <c r="P12" s="76">
        <f t="shared" si="6"/>
        <v>0</v>
      </c>
      <c r="Q12" s="77">
        <v>5.5</v>
      </c>
      <c r="R12" s="75">
        <v>51875</v>
      </c>
      <c r="S12" s="76">
        <f t="shared" si="8"/>
        <v>285312.5</v>
      </c>
      <c r="T12" s="77">
        <f>198013400*0.02</f>
        <v>3960268</v>
      </c>
      <c r="U12" s="77"/>
      <c r="V12" s="77"/>
      <c r="W12" s="88">
        <v>8300000</v>
      </c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8"/>
      <c r="AI12" s="79"/>
      <c r="AJ12" s="89" t="str">
        <f>HYPERLINK("https://www.vertex42.com/ExcelTemplates/business-templates.html","► Business Templates")</f>
        <v>► Business Templates</v>
      </c>
      <c r="AK12" s="3"/>
    </row>
    <row r="13" spans="1:37" ht="19.5" customHeight="1" x14ac:dyDescent="0.2">
      <c r="A13" s="72">
        <v>45417</v>
      </c>
      <c r="B13" s="72"/>
      <c r="C13" s="72"/>
      <c r="D13" s="83" t="s">
        <v>67</v>
      </c>
      <c r="E13" s="82">
        <v>134</v>
      </c>
      <c r="F13" s="75"/>
      <c r="G13" s="76">
        <f t="shared" si="9"/>
        <v>0</v>
      </c>
      <c r="H13" s="77">
        <v>1.5</v>
      </c>
      <c r="I13" s="75">
        <f t="shared" si="10"/>
        <v>0</v>
      </c>
      <c r="J13" s="76">
        <f t="shared" si="11"/>
        <v>0</v>
      </c>
      <c r="K13" s="77"/>
      <c r="L13" s="75">
        <f t="shared" si="3"/>
        <v>0</v>
      </c>
      <c r="M13" s="76">
        <f t="shared" si="4"/>
        <v>0</v>
      </c>
      <c r="N13" s="77">
        <v>21</v>
      </c>
      <c r="O13" s="75">
        <f t="shared" si="5"/>
        <v>0</v>
      </c>
      <c r="P13" s="76">
        <f t="shared" si="6"/>
        <v>0</v>
      </c>
      <c r="Q13" s="77"/>
      <c r="R13" s="75">
        <f t="shared" si="7"/>
        <v>0</v>
      </c>
      <c r="S13" s="76">
        <f t="shared" si="8"/>
        <v>0</v>
      </c>
      <c r="T13" s="103">
        <v>4298813</v>
      </c>
      <c r="U13" s="77"/>
      <c r="V13" s="77">
        <v>100000</v>
      </c>
      <c r="W13" s="88">
        <v>8300000</v>
      </c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8"/>
      <c r="AI13" s="79"/>
      <c r="AJ13" s="89" t="str">
        <f>HYPERLINK("https://www.vertex42.com/ExcelTemplates/invoice-templates.html","► Invoice Templates")</f>
        <v>► Invoice Templates</v>
      </c>
      <c r="AK13" s="3"/>
    </row>
    <row r="14" spans="1:37" ht="19.5" customHeight="1" x14ac:dyDescent="0.2">
      <c r="A14" s="72">
        <v>45446</v>
      </c>
      <c r="B14" s="72"/>
      <c r="C14" s="72"/>
      <c r="D14" s="83" t="s">
        <v>69</v>
      </c>
      <c r="E14" s="82">
        <v>136</v>
      </c>
      <c r="F14" s="75"/>
      <c r="G14" s="76">
        <f t="shared" si="9"/>
        <v>0</v>
      </c>
      <c r="H14" s="77"/>
      <c r="I14" s="75">
        <f t="shared" si="10"/>
        <v>0</v>
      </c>
      <c r="J14" s="76">
        <f t="shared" si="11"/>
        <v>0</v>
      </c>
      <c r="K14" s="77"/>
      <c r="L14" s="75">
        <f t="shared" si="3"/>
        <v>0</v>
      </c>
      <c r="M14" s="76">
        <f t="shared" si="4"/>
        <v>0</v>
      </c>
      <c r="N14" s="77">
        <v>28.5</v>
      </c>
      <c r="O14" s="75">
        <f t="shared" si="5"/>
        <v>0</v>
      </c>
      <c r="P14" s="76">
        <f t="shared" si="6"/>
        <v>0</v>
      </c>
      <c r="Q14" s="77"/>
      <c r="R14" s="75">
        <f t="shared" si="7"/>
        <v>0</v>
      </c>
      <c r="S14" s="76">
        <f t="shared" si="8"/>
        <v>0</v>
      </c>
      <c r="T14" s="77">
        <v>16500</v>
      </c>
      <c r="U14" s="77"/>
      <c r="V14" s="77"/>
      <c r="W14" s="88">
        <v>8300000</v>
      </c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8"/>
      <c r="AI14" s="79"/>
      <c r="AJ14" s="3"/>
      <c r="AK14" s="3"/>
    </row>
    <row r="15" spans="1:37" ht="19.5" customHeight="1" x14ac:dyDescent="0.2">
      <c r="A15" s="72">
        <v>45474</v>
      </c>
      <c r="B15" s="72"/>
      <c r="C15" s="72"/>
      <c r="D15" s="83" t="s">
        <v>70</v>
      </c>
      <c r="E15" s="82">
        <v>160</v>
      </c>
      <c r="F15" s="75">
        <v>51875</v>
      </c>
      <c r="G15" s="76">
        <f t="shared" si="9"/>
        <v>8300000</v>
      </c>
      <c r="H15" s="77">
        <v>11.5</v>
      </c>
      <c r="I15" s="75">
        <f>F15</f>
        <v>51875</v>
      </c>
      <c r="J15" s="76">
        <f t="shared" si="11"/>
        <v>596562.5</v>
      </c>
      <c r="K15" s="77"/>
      <c r="L15" s="75">
        <f t="shared" si="3"/>
        <v>155625</v>
      </c>
      <c r="M15" s="76">
        <f t="shared" si="4"/>
        <v>0</v>
      </c>
      <c r="N15" s="77"/>
      <c r="O15" s="75">
        <f t="shared" si="5"/>
        <v>77812.5</v>
      </c>
      <c r="P15" s="76">
        <f t="shared" si="6"/>
        <v>0</v>
      </c>
      <c r="Q15" s="77"/>
      <c r="R15" s="75">
        <f t="shared" si="7"/>
        <v>155625</v>
      </c>
      <c r="S15" s="76">
        <f t="shared" si="8"/>
        <v>0</v>
      </c>
      <c r="T15" s="77">
        <v>4547028</v>
      </c>
      <c r="U15" s="77"/>
      <c r="V15" s="77">
        <v>100000</v>
      </c>
      <c r="W15" s="77"/>
      <c r="X15" s="77"/>
      <c r="Y15" s="77"/>
      <c r="Z15" s="77"/>
      <c r="AA15" s="77"/>
      <c r="AB15" s="77">
        <v>1500000</v>
      </c>
      <c r="AC15" s="77"/>
      <c r="AD15" s="77"/>
      <c r="AE15" s="77"/>
      <c r="AF15" s="77"/>
      <c r="AG15" s="77"/>
      <c r="AH15" s="78"/>
      <c r="AI15" s="79"/>
      <c r="AJ15" s="3"/>
      <c r="AK15" s="3"/>
    </row>
    <row r="16" spans="1:37" ht="19.5" customHeight="1" x14ac:dyDescent="0.2">
      <c r="A16" s="72">
        <v>45509</v>
      </c>
      <c r="B16" s="72"/>
      <c r="C16" s="72"/>
      <c r="D16" s="83" t="s">
        <v>72</v>
      </c>
      <c r="E16" s="82">
        <v>160</v>
      </c>
      <c r="F16" s="75">
        <v>51875</v>
      </c>
      <c r="G16" s="76">
        <f t="shared" si="9"/>
        <v>8300000</v>
      </c>
      <c r="H16" s="77"/>
      <c r="I16" s="75">
        <f t="shared" si="10"/>
        <v>77812.5</v>
      </c>
      <c r="J16" s="76">
        <f t="shared" si="11"/>
        <v>0</v>
      </c>
      <c r="K16" s="77"/>
      <c r="L16" s="75">
        <f t="shared" si="3"/>
        <v>155625</v>
      </c>
      <c r="M16" s="76">
        <f t="shared" si="4"/>
        <v>0</v>
      </c>
      <c r="N16" s="77"/>
      <c r="O16" s="75">
        <f t="shared" si="5"/>
        <v>77812.5</v>
      </c>
      <c r="P16" s="76">
        <f t="shared" si="6"/>
        <v>0</v>
      </c>
      <c r="Q16" s="77"/>
      <c r="R16" s="75">
        <f t="shared" si="7"/>
        <v>155625</v>
      </c>
      <c r="S16" s="76">
        <f t="shared" si="8"/>
        <v>0</v>
      </c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8"/>
      <c r="AI16" s="79"/>
      <c r="AJ16" s="3"/>
      <c r="AK16" s="3"/>
    </row>
    <row r="17" spans="1:37" ht="19.5" customHeight="1" x14ac:dyDescent="0.2">
      <c r="A17" s="72">
        <v>45538</v>
      </c>
      <c r="B17" s="72"/>
      <c r="C17" s="72"/>
      <c r="D17" s="83" t="s">
        <v>73</v>
      </c>
      <c r="E17" s="82">
        <v>160</v>
      </c>
      <c r="F17" s="75">
        <v>51875</v>
      </c>
      <c r="G17" s="76">
        <f t="shared" si="9"/>
        <v>8300000</v>
      </c>
      <c r="H17" s="77">
        <v>3</v>
      </c>
      <c r="I17" s="75">
        <f t="shared" si="10"/>
        <v>77812.5</v>
      </c>
      <c r="J17" s="76">
        <f t="shared" si="11"/>
        <v>233437.5</v>
      </c>
      <c r="K17" s="77"/>
      <c r="L17" s="75">
        <f t="shared" si="3"/>
        <v>155625</v>
      </c>
      <c r="M17" s="76">
        <f t="shared" si="4"/>
        <v>0</v>
      </c>
      <c r="N17" s="77"/>
      <c r="O17" s="75"/>
      <c r="P17" s="76">
        <f t="shared" si="6"/>
        <v>0</v>
      </c>
      <c r="Q17" s="77"/>
      <c r="R17" s="75">
        <f t="shared" si="7"/>
        <v>155625</v>
      </c>
      <c r="S17" s="76">
        <f t="shared" si="8"/>
        <v>0</v>
      </c>
      <c r="T17" s="77">
        <f>206440750*0.02</f>
        <v>4128815</v>
      </c>
      <c r="U17" s="77">
        <v>70000</v>
      </c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8"/>
      <c r="AI17" s="79"/>
      <c r="AJ17" s="3"/>
      <c r="AK17" s="3"/>
    </row>
    <row r="18" spans="1:37" ht="19.5" customHeight="1" x14ac:dyDescent="0.2">
      <c r="A18" s="72">
        <v>45572</v>
      </c>
      <c r="B18" s="72"/>
      <c r="C18" s="72"/>
      <c r="D18" s="83" t="s">
        <v>76</v>
      </c>
      <c r="E18" s="82">
        <f>160-10.5-1.5</f>
        <v>148</v>
      </c>
      <c r="F18" s="75">
        <v>51875</v>
      </c>
      <c r="G18" s="76">
        <f t="shared" si="9"/>
        <v>7677500</v>
      </c>
      <c r="H18" s="77">
        <v>1.5</v>
      </c>
      <c r="I18" s="75">
        <f>F18*1.5</f>
        <v>77812.5</v>
      </c>
      <c r="J18" s="76">
        <f t="shared" si="11"/>
        <v>116718.75</v>
      </c>
      <c r="K18" s="77">
        <v>10.5</v>
      </c>
      <c r="L18" s="75">
        <f>F18*2</f>
        <v>103750</v>
      </c>
      <c r="M18" s="76">
        <f t="shared" si="4"/>
        <v>1089375</v>
      </c>
      <c r="N18" s="77"/>
      <c r="O18" s="75"/>
      <c r="P18" s="76">
        <f t="shared" si="6"/>
        <v>0</v>
      </c>
      <c r="Q18" s="77"/>
      <c r="R18" s="75">
        <f t="shared" si="7"/>
        <v>155625</v>
      </c>
      <c r="S18" s="76">
        <f t="shared" si="8"/>
        <v>0</v>
      </c>
      <c r="T18" s="77"/>
      <c r="U18" s="77"/>
      <c r="V18" s="77"/>
      <c r="W18" s="77"/>
      <c r="X18" s="77"/>
      <c r="Y18" s="77"/>
      <c r="Z18" s="77"/>
      <c r="AA18" s="77"/>
      <c r="AB18" s="77">
        <v>5000000</v>
      </c>
      <c r="AC18" s="77"/>
      <c r="AD18" s="77">
        <v>195000</v>
      </c>
      <c r="AE18" s="77"/>
      <c r="AF18" s="77"/>
      <c r="AG18" s="77"/>
      <c r="AH18" s="78"/>
      <c r="AI18" s="79"/>
      <c r="AJ18" s="3"/>
      <c r="AK18" s="3"/>
    </row>
    <row r="19" spans="1:37" ht="19.5" customHeight="1" x14ac:dyDescent="0.2">
      <c r="A19" s="72">
        <v>45393</v>
      </c>
      <c r="B19" s="72"/>
      <c r="C19" s="72"/>
      <c r="D19" s="83" t="s">
        <v>78</v>
      </c>
      <c r="E19" s="82">
        <v>160</v>
      </c>
      <c r="F19" s="75">
        <v>51875</v>
      </c>
      <c r="G19" s="76">
        <f t="shared" si="9"/>
        <v>8300000</v>
      </c>
      <c r="H19" s="77"/>
      <c r="I19" s="75">
        <f t="shared" si="10"/>
        <v>77812.5</v>
      </c>
      <c r="J19" s="76">
        <f t="shared" si="11"/>
        <v>0</v>
      </c>
      <c r="K19" s="77"/>
      <c r="L19" s="75">
        <f t="shared" si="3"/>
        <v>155625</v>
      </c>
      <c r="M19" s="76">
        <f t="shared" si="4"/>
        <v>0</v>
      </c>
      <c r="N19" s="77">
        <v>30</v>
      </c>
      <c r="O19" s="75"/>
      <c r="P19" s="76">
        <f t="shared" si="6"/>
        <v>0</v>
      </c>
      <c r="Q19" s="77"/>
      <c r="R19" s="75">
        <f t="shared" si="7"/>
        <v>155625</v>
      </c>
      <c r="S19" s="76">
        <f t="shared" si="8"/>
        <v>0</v>
      </c>
      <c r="T19" s="77"/>
      <c r="U19" s="77"/>
      <c r="V19" s="77"/>
      <c r="W19" s="77"/>
      <c r="X19" s="77"/>
      <c r="Y19" s="77"/>
      <c r="Z19" s="77"/>
      <c r="AA19" s="77"/>
      <c r="AB19" s="77">
        <v>3242739</v>
      </c>
      <c r="AC19" s="77"/>
      <c r="AD19" s="77"/>
      <c r="AE19" s="77"/>
      <c r="AF19" s="77"/>
      <c r="AG19" s="77"/>
      <c r="AH19" s="78"/>
      <c r="AI19" s="79"/>
      <c r="AJ19" s="3"/>
      <c r="AK19" s="3"/>
    </row>
    <row r="20" spans="1:37" ht="19.5" customHeight="1" x14ac:dyDescent="0.2">
      <c r="A20" s="72">
        <v>45629</v>
      </c>
      <c r="B20" s="72"/>
      <c r="C20" s="72"/>
      <c r="D20" s="83" t="s">
        <v>79</v>
      </c>
      <c r="E20" s="82">
        <v>160</v>
      </c>
      <c r="F20" s="75">
        <v>51875</v>
      </c>
      <c r="G20" s="76">
        <f t="shared" si="9"/>
        <v>8300000</v>
      </c>
      <c r="H20" s="77"/>
      <c r="I20" s="75">
        <f t="shared" si="10"/>
        <v>77812.5</v>
      </c>
      <c r="J20" s="76">
        <f t="shared" si="11"/>
        <v>0</v>
      </c>
      <c r="K20" s="77"/>
      <c r="L20" s="75">
        <f t="shared" si="3"/>
        <v>155625</v>
      </c>
      <c r="M20" s="76">
        <f t="shared" si="4"/>
        <v>0</v>
      </c>
      <c r="N20" s="77"/>
      <c r="O20" s="75"/>
      <c r="P20" s="76">
        <f t="shared" si="6"/>
        <v>0</v>
      </c>
      <c r="Q20" s="77"/>
      <c r="R20" s="75">
        <f t="shared" si="7"/>
        <v>155625</v>
      </c>
      <c r="S20" s="76">
        <f t="shared" si="8"/>
        <v>0</v>
      </c>
      <c r="T20" s="77"/>
      <c r="U20" s="77">
        <v>105000</v>
      </c>
      <c r="V20" s="77"/>
      <c r="W20" s="77"/>
      <c r="X20" s="77"/>
      <c r="Y20" s="77"/>
      <c r="Z20" s="77"/>
      <c r="AA20" s="77"/>
      <c r="AB20" s="77">
        <v>2500000</v>
      </c>
      <c r="AC20" s="77"/>
      <c r="AD20" s="77"/>
      <c r="AE20" s="77"/>
      <c r="AF20" s="77"/>
      <c r="AG20" s="77"/>
      <c r="AH20" s="78"/>
      <c r="AI20" s="79"/>
      <c r="AJ20" s="79"/>
      <c r="AK20" s="79"/>
    </row>
    <row r="21" spans="1:37" ht="19.5" customHeight="1" x14ac:dyDescent="0.2">
      <c r="A21" s="72">
        <v>45663</v>
      </c>
      <c r="B21" s="72"/>
      <c r="C21" s="72"/>
      <c r="D21" s="83" t="s">
        <v>81</v>
      </c>
      <c r="E21" s="82">
        <v>160</v>
      </c>
      <c r="F21" s="75">
        <v>51875</v>
      </c>
      <c r="G21" s="76">
        <f t="shared" si="9"/>
        <v>8300000</v>
      </c>
      <c r="H21" s="77"/>
      <c r="I21" s="75">
        <f t="shared" si="10"/>
        <v>77812.5</v>
      </c>
      <c r="J21" s="76">
        <f t="shared" si="11"/>
        <v>0</v>
      </c>
      <c r="K21" s="77"/>
      <c r="L21" s="75">
        <f t="shared" si="3"/>
        <v>155625</v>
      </c>
      <c r="M21" s="76">
        <f t="shared" si="4"/>
        <v>0</v>
      </c>
      <c r="N21" s="77"/>
      <c r="O21" s="75"/>
      <c r="P21" s="76">
        <f t="shared" si="6"/>
        <v>0</v>
      </c>
      <c r="Q21" s="77"/>
      <c r="R21" s="75">
        <f t="shared" si="7"/>
        <v>155625</v>
      </c>
      <c r="S21" s="76">
        <f t="shared" si="8"/>
        <v>0</v>
      </c>
      <c r="T21" s="77"/>
      <c r="U21" s="77"/>
      <c r="V21" s="77"/>
      <c r="W21" s="77"/>
      <c r="X21" s="77"/>
      <c r="Y21" s="77"/>
      <c r="Z21" s="77"/>
      <c r="AA21" s="77"/>
      <c r="AB21" s="77">
        <v>2600000</v>
      </c>
      <c r="AC21" s="77"/>
      <c r="AD21" s="77"/>
      <c r="AE21" s="77"/>
      <c r="AF21" s="77"/>
      <c r="AG21" s="77"/>
      <c r="AH21" s="78"/>
      <c r="AI21" s="79"/>
      <c r="AJ21" s="79"/>
      <c r="AK21" s="79"/>
    </row>
    <row r="22" spans="1:37" ht="19.5" customHeight="1" x14ac:dyDescent="0.2">
      <c r="A22" s="72">
        <v>45699</v>
      </c>
      <c r="B22" s="72"/>
      <c r="C22" s="72"/>
      <c r="D22" s="83" t="s">
        <v>82</v>
      </c>
      <c r="E22" s="82">
        <v>160</v>
      </c>
      <c r="F22" s="75">
        <v>51875</v>
      </c>
      <c r="G22" s="76">
        <f t="shared" ref="G22" si="12">F22*E22</f>
        <v>8300000</v>
      </c>
      <c r="H22" s="77"/>
      <c r="I22" s="75">
        <f t="shared" si="10"/>
        <v>77812.5</v>
      </c>
      <c r="J22" s="76">
        <f t="shared" si="11"/>
        <v>0</v>
      </c>
      <c r="K22" s="77"/>
      <c r="L22" s="75">
        <f t="shared" si="3"/>
        <v>155625</v>
      </c>
      <c r="M22" s="76">
        <f t="shared" si="4"/>
        <v>0</v>
      </c>
      <c r="N22" s="77"/>
      <c r="O22" s="75"/>
      <c r="P22" s="76">
        <f t="shared" si="6"/>
        <v>0</v>
      </c>
      <c r="Q22" s="77"/>
      <c r="R22" s="75"/>
      <c r="S22" s="76">
        <f t="shared" ref="S22:S32" si="13">Q22*R22</f>
        <v>0</v>
      </c>
      <c r="T22" s="77"/>
      <c r="U22" s="77"/>
      <c r="V22" s="77"/>
      <c r="W22" s="77"/>
      <c r="X22" s="77"/>
      <c r="Y22" s="77"/>
      <c r="Z22" s="77"/>
      <c r="AA22" s="77"/>
      <c r="AB22" s="77">
        <f>1500000+3496060</f>
        <v>4996060</v>
      </c>
      <c r="AC22" s="77"/>
      <c r="AD22" s="77"/>
      <c r="AE22" s="77"/>
      <c r="AF22" s="77"/>
      <c r="AG22" s="77"/>
      <c r="AH22" s="78"/>
      <c r="AI22" s="79"/>
      <c r="AJ22" s="79"/>
      <c r="AK22" s="79"/>
    </row>
    <row r="23" spans="1:37" ht="19.5" customHeight="1" x14ac:dyDescent="0.2">
      <c r="A23" s="72">
        <v>45719</v>
      </c>
      <c r="B23" s="72"/>
      <c r="C23" s="72"/>
      <c r="D23" s="83" t="s">
        <v>83</v>
      </c>
      <c r="E23" s="82">
        <v>160</v>
      </c>
      <c r="F23" s="75">
        <v>51875</v>
      </c>
      <c r="G23" s="76">
        <f t="shared" si="9"/>
        <v>8300000</v>
      </c>
      <c r="H23" s="77"/>
      <c r="I23" s="75">
        <f t="shared" si="10"/>
        <v>77812.5</v>
      </c>
      <c r="J23" s="76">
        <f t="shared" si="11"/>
        <v>0</v>
      </c>
      <c r="K23" s="77"/>
      <c r="L23" s="75">
        <f t="shared" si="3"/>
        <v>155625</v>
      </c>
      <c r="M23" s="76">
        <f t="shared" si="4"/>
        <v>0</v>
      </c>
      <c r="N23" s="77"/>
      <c r="O23" s="75"/>
      <c r="P23" s="76">
        <f t="shared" si="6"/>
        <v>0</v>
      </c>
      <c r="Q23" s="77"/>
      <c r="R23" s="75"/>
      <c r="S23" s="76">
        <f t="shared" si="13"/>
        <v>0</v>
      </c>
      <c r="T23" s="77"/>
      <c r="U23" s="77"/>
      <c r="V23" s="77">
        <v>200000</v>
      </c>
      <c r="W23" s="77"/>
      <c r="X23" s="77"/>
      <c r="Y23" s="77"/>
      <c r="Z23" s="77"/>
      <c r="AA23" s="77"/>
      <c r="AB23" s="77">
        <v>1526000</v>
      </c>
      <c r="AC23" s="77"/>
      <c r="AD23" s="77"/>
      <c r="AE23" s="77"/>
      <c r="AF23" s="77"/>
      <c r="AG23" s="77"/>
      <c r="AH23" s="78"/>
      <c r="AI23" s="79"/>
      <c r="AJ23" s="79"/>
      <c r="AK23" s="79"/>
    </row>
    <row r="24" spans="1:37" ht="19.5" customHeight="1" x14ac:dyDescent="0.2">
      <c r="A24" s="72"/>
      <c r="B24" s="72"/>
      <c r="C24" s="72"/>
      <c r="D24" s="83"/>
      <c r="E24" s="82"/>
      <c r="F24" s="75"/>
      <c r="G24" s="76">
        <f t="shared" si="9"/>
        <v>0</v>
      </c>
      <c r="H24" s="77"/>
      <c r="I24" s="75">
        <f t="shared" si="10"/>
        <v>0</v>
      </c>
      <c r="J24" s="76">
        <f t="shared" si="11"/>
        <v>0</v>
      </c>
      <c r="K24" s="77"/>
      <c r="L24" s="75">
        <f t="shared" si="3"/>
        <v>0</v>
      </c>
      <c r="M24" s="76">
        <f t="shared" si="4"/>
        <v>0</v>
      </c>
      <c r="N24" s="77"/>
      <c r="O24" s="75"/>
      <c r="P24" s="76">
        <f t="shared" ref="P24:P32" si="14">N24*O24</f>
        <v>0</v>
      </c>
      <c r="Q24" s="77"/>
      <c r="R24" s="75"/>
      <c r="S24" s="76">
        <f t="shared" si="13"/>
        <v>0</v>
      </c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8"/>
      <c r="AI24" s="79"/>
      <c r="AJ24" s="79"/>
      <c r="AK24" s="79"/>
    </row>
    <row r="25" spans="1:37" ht="19.5" customHeight="1" x14ac:dyDescent="0.2">
      <c r="A25" s="72"/>
      <c r="B25" s="72"/>
      <c r="C25" s="72"/>
      <c r="D25" s="83"/>
      <c r="E25" s="82"/>
      <c r="F25" s="75"/>
      <c r="G25" s="76">
        <f t="shared" si="9"/>
        <v>0</v>
      </c>
      <c r="H25" s="77"/>
      <c r="I25" s="75">
        <f t="shared" si="10"/>
        <v>0</v>
      </c>
      <c r="J25" s="76">
        <f t="shared" si="11"/>
        <v>0</v>
      </c>
      <c r="K25" s="77"/>
      <c r="L25" s="75">
        <f t="shared" si="3"/>
        <v>0</v>
      </c>
      <c r="M25" s="76">
        <f t="shared" si="4"/>
        <v>0</v>
      </c>
      <c r="N25" s="77"/>
      <c r="O25" s="75"/>
      <c r="P25" s="76">
        <f t="shared" si="14"/>
        <v>0</v>
      </c>
      <c r="Q25" s="77"/>
      <c r="R25" s="75"/>
      <c r="S25" s="76">
        <f t="shared" si="13"/>
        <v>0</v>
      </c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8"/>
      <c r="AI25" s="79"/>
      <c r="AJ25" s="79"/>
      <c r="AK25" s="79"/>
    </row>
    <row r="26" spans="1:37" ht="19.5" customHeight="1" x14ac:dyDescent="0.2">
      <c r="A26" s="72"/>
      <c r="B26" s="72"/>
      <c r="C26" s="72"/>
      <c r="D26" s="83"/>
      <c r="E26" s="82"/>
      <c r="F26" s="75"/>
      <c r="G26" s="76">
        <f t="shared" si="9"/>
        <v>0</v>
      </c>
      <c r="H26" s="77"/>
      <c r="I26" s="75">
        <f t="shared" si="10"/>
        <v>0</v>
      </c>
      <c r="J26" s="76">
        <f t="shared" si="11"/>
        <v>0</v>
      </c>
      <c r="K26" s="77"/>
      <c r="L26" s="75">
        <f t="shared" si="3"/>
        <v>0</v>
      </c>
      <c r="M26" s="76">
        <f t="shared" si="4"/>
        <v>0</v>
      </c>
      <c r="N26" s="77"/>
      <c r="O26" s="75"/>
      <c r="P26" s="76">
        <f t="shared" si="14"/>
        <v>0</v>
      </c>
      <c r="Q26" s="77"/>
      <c r="R26" s="75"/>
      <c r="S26" s="76">
        <f t="shared" si="13"/>
        <v>0</v>
      </c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8"/>
      <c r="AI26" s="79"/>
      <c r="AJ26" s="79"/>
      <c r="AK26" s="79"/>
    </row>
    <row r="27" spans="1:37" ht="19.5" customHeight="1" x14ac:dyDescent="0.2">
      <c r="A27" s="72"/>
      <c r="B27" s="72"/>
      <c r="C27" s="72"/>
      <c r="D27" s="83"/>
      <c r="E27" s="82"/>
      <c r="F27" s="75"/>
      <c r="G27" s="76">
        <f t="shared" si="9"/>
        <v>0</v>
      </c>
      <c r="H27" s="77"/>
      <c r="I27" s="75">
        <f t="shared" si="10"/>
        <v>0</v>
      </c>
      <c r="J27" s="76">
        <f t="shared" si="11"/>
        <v>0</v>
      </c>
      <c r="K27" s="77"/>
      <c r="L27" s="75">
        <f t="shared" si="3"/>
        <v>0</v>
      </c>
      <c r="M27" s="76">
        <f t="shared" si="4"/>
        <v>0</v>
      </c>
      <c r="N27" s="77"/>
      <c r="O27" s="75"/>
      <c r="P27" s="76">
        <f t="shared" si="14"/>
        <v>0</v>
      </c>
      <c r="Q27" s="77"/>
      <c r="R27" s="75"/>
      <c r="S27" s="76">
        <f t="shared" si="13"/>
        <v>0</v>
      </c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8"/>
      <c r="AI27" s="79"/>
      <c r="AJ27" s="79"/>
      <c r="AK27" s="79"/>
    </row>
    <row r="28" spans="1:37" ht="19.5" customHeight="1" x14ac:dyDescent="0.2">
      <c r="A28" s="72"/>
      <c r="B28" s="72"/>
      <c r="C28" s="72"/>
      <c r="D28" s="83"/>
      <c r="E28" s="82"/>
      <c r="F28" s="75"/>
      <c r="G28" s="76">
        <f t="shared" si="9"/>
        <v>0</v>
      </c>
      <c r="H28" s="77"/>
      <c r="I28" s="75">
        <f t="shared" si="10"/>
        <v>0</v>
      </c>
      <c r="J28" s="76">
        <f t="shared" si="11"/>
        <v>0</v>
      </c>
      <c r="K28" s="77"/>
      <c r="L28" s="75">
        <f t="shared" si="3"/>
        <v>0</v>
      </c>
      <c r="M28" s="76">
        <f t="shared" si="4"/>
        <v>0</v>
      </c>
      <c r="N28" s="77"/>
      <c r="O28" s="75"/>
      <c r="P28" s="76">
        <f t="shared" si="14"/>
        <v>0</v>
      </c>
      <c r="Q28" s="77"/>
      <c r="R28" s="75"/>
      <c r="S28" s="76">
        <f t="shared" si="13"/>
        <v>0</v>
      </c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8"/>
      <c r="AI28" s="79"/>
      <c r="AJ28" s="79"/>
      <c r="AK28" s="79"/>
    </row>
    <row r="29" spans="1:37" ht="19.5" customHeight="1" x14ac:dyDescent="0.2">
      <c r="A29" s="72"/>
      <c r="B29" s="72"/>
      <c r="C29" s="72"/>
      <c r="D29" s="83"/>
      <c r="E29" s="82"/>
      <c r="F29" s="75"/>
      <c r="G29" s="76">
        <f t="shared" si="9"/>
        <v>0</v>
      </c>
      <c r="H29" s="77"/>
      <c r="I29" s="75">
        <f t="shared" si="10"/>
        <v>0</v>
      </c>
      <c r="J29" s="76">
        <f t="shared" si="11"/>
        <v>0</v>
      </c>
      <c r="K29" s="77"/>
      <c r="L29" s="75">
        <f t="shared" si="3"/>
        <v>0</v>
      </c>
      <c r="M29" s="76">
        <f t="shared" si="4"/>
        <v>0</v>
      </c>
      <c r="N29" s="77"/>
      <c r="O29" s="75"/>
      <c r="P29" s="76">
        <f t="shared" si="14"/>
        <v>0</v>
      </c>
      <c r="Q29" s="77"/>
      <c r="R29" s="75"/>
      <c r="S29" s="76">
        <f t="shared" si="13"/>
        <v>0</v>
      </c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8"/>
      <c r="AI29" s="79"/>
      <c r="AJ29" s="79"/>
      <c r="AK29" s="79"/>
    </row>
    <row r="30" spans="1:37" ht="19.5" customHeight="1" x14ac:dyDescent="0.2">
      <c r="A30" s="72"/>
      <c r="B30" s="72"/>
      <c r="C30" s="72"/>
      <c r="D30" s="83"/>
      <c r="E30" s="82"/>
      <c r="F30" s="75"/>
      <c r="G30" s="76">
        <f t="shared" si="9"/>
        <v>0</v>
      </c>
      <c r="H30" s="77"/>
      <c r="I30" s="75">
        <f t="shared" si="10"/>
        <v>0</v>
      </c>
      <c r="J30" s="76">
        <f t="shared" si="11"/>
        <v>0</v>
      </c>
      <c r="K30" s="77"/>
      <c r="L30" s="75">
        <f t="shared" si="3"/>
        <v>0</v>
      </c>
      <c r="M30" s="76">
        <f t="shared" si="4"/>
        <v>0</v>
      </c>
      <c r="N30" s="77"/>
      <c r="O30" s="75"/>
      <c r="P30" s="76">
        <f t="shared" si="14"/>
        <v>0</v>
      </c>
      <c r="Q30" s="77"/>
      <c r="R30" s="75"/>
      <c r="S30" s="76">
        <f t="shared" si="13"/>
        <v>0</v>
      </c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8"/>
      <c r="AI30" s="79"/>
      <c r="AJ30" s="79"/>
      <c r="AK30" s="79"/>
    </row>
    <row r="31" spans="1:37" ht="19.5" customHeight="1" x14ac:dyDescent="0.2">
      <c r="A31" s="72"/>
      <c r="B31" s="72"/>
      <c r="C31" s="72"/>
      <c r="D31" s="83"/>
      <c r="E31" s="82"/>
      <c r="F31" s="75"/>
      <c r="G31" s="76">
        <f t="shared" si="9"/>
        <v>0</v>
      </c>
      <c r="H31" s="77"/>
      <c r="I31" s="75">
        <f t="shared" si="10"/>
        <v>0</v>
      </c>
      <c r="J31" s="76">
        <f t="shared" si="11"/>
        <v>0</v>
      </c>
      <c r="K31" s="77"/>
      <c r="L31" s="75">
        <f t="shared" si="3"/>
        <v>0</v>
      </c>
      <c r="M31" s="76">
        <f t="shared" si="4"/>
        <v>0</v>
      </c>
      <c r="N31" s="77"/>
      <c r="O31" s="75"/>
      <c r="P31" s="76">
        <f t="shared" si="14"/>
        <v>0</v>
      </c>
      <c r="Q31" s="77"/>
      <c r="R31" s="75"/>
      <c r="S31" s="76">
        <f t="shared" si="13"/>
        <v>0</v>
      </c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8"/>
      <c r="AI31" s="79"/>
      <c r="AJ31" s="79"/>
      <c r="AK31" s="79"/>
    </row>
    <row r="32" spans="1:37" ht="19.5" customHeight="1" x14ac:dyDescent="0.2">
      <c r="A32" s="90"/>
      <c r="B32" s="90"/>
      <c r="C32" s="90"/>
      <c r="D32" s="91"/>
      <c r="E32" s="92"/>
      <c r="F32" s="93"/>
      <c r="G32" s="76">
        <f t="shared" si="9"/>
        <v>0</v>
      </c>
      <c r="H32" s="94"/>
      <c r="I32" s="75">
        <f t="shared" si="10"/>
        <v>0</v>
      </c>
      <c r="J32" s="76">
        <f>H32*I32</f>
        <v>0</v>
      </c>
      <c r="K32" s="94"/>
      <c r="L32" s="75">
        <f t="shared" si="3"/>
        <v>0</v>
      </c>
      <c r="M32" s="76">
        <f t="shared" si="4"/>
        <v>0</v>
      </c>
      <c r="N32" s="94"/>
      <c r="O32" s="93"/>
      <c r="P32" s="76">
        <f t="shared" si="14"/>
        <v>0</v>
      </c>
      <c r="Q32" s="94"/>
      <c r="R32" s="93"/>
      <c r="S32" s="76">
        <f t="shared" si="13"/>
        <v>0</v>
      </c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5"/>
      <c r="AI32" s="79"/>
      <c r="AJ32" s="71" t="s">
        <v>61</v>
      </c>
      <c r="AK32" s="71"/>
    </row>
    <row r="33" spans="1:37" ht="19.5" customHeight="1" x14ac:dyDescent="0.2">
      <c r="A33" s="96" t="s">
        <v>62</v>
      </c>
      <c r="B33" s="96"/>
      <c r="C33" s="96"/>
      <c r="D33" s="97"/>
      <c r="E33" s="98">
        <f>SUM(E5:E32)</f>
        <v>2373.5500000000002</v>
      </c>
      <c r="F33" s="99"/>
      <c r="G33" s="99">
        <f t="shared" ref="G33:AH33" si="15">SUM(G5:G32)</f>
        <v>95775000</v>
      </c>
      <c r="H33" s="99">
        <f t="shared" si="15"/>
        <v>32</v>
      </c>
      <c r="I33" s="99">
        <f t="shared" si="15"/>
        <v>877187.5</v>
      </c>
      <c r="J33" s="99">
        <f t="shared" si="15"/>
        <v>1432968.75</v>
      </c>
      <c r="K33" s="99">
        <f t="shared" si="15"/>
        <v>32.5</v>
      </c>
      <c r="L33" s="99">
        <f t="shared" si="15"/>
        <v>1729375</v>
      </c>
      <c r="M33" s="99">
        <f t="shared" si="15"/>
        <v>4513125</v>
      </c>
      <c r="N33" s="99">
        <f t="shared" si="15"/>
        <v>191.23</v>
      </c>
      <c r="O33" s="99">
        <f t="shared" si="15"/>
        <v>345937.5</v>
      </c>
      <c r="P33" s="99">
        <f t="shared" si="15"/>
        <v>3367500</v>
      </c>
      <c r="Q33" s="99">
        <f t="shared" si="15"/>
        <v>10.199999999999999</v>
      </c>
      <c r="R33" s="99">
        <f t="shared" si="15"/>
        <v>1521875</v>
      </c>
      <c r="S33" s="99">
        <f t="shared" si="15"/>
        <v>637812.5</v>
      </c>
      <c r="T33" s="100">
        <f t="shared" si="15"/>
        <v>17182924</v>
      </c>
      <c r="U33" s="99">
        <f t="shared" si="15"/>
        <v>175000</v>
      </c>
      <c r="V33" s="99">
        <f t="shared" si="15"/>
        <v>400000</v>
      </c>
      <c r="W33" s="99">
        <f t="shared" si="15"/>
        <v>24900000</v>
      </c>
      <c r="X33" s="99">
        <f t="shared" si="15"/>
        <v>0</v>
      </c>
      <c r="Y33" s="99">
        <f t="shared" si="15"/>
        <v>0</v>
      </c>
      <c r="Z33" s="99">
        <f t="shared" si="15"/>
        <v>0</v>
      </c>
      <c r="AA33" s="99">
        <f t="shared" si="15"/>
        <v>0</v>
      </c>
      <c r="AB33" s="101">
        <f t="shared" si="15"/>
        <v>24864799</v>
      </c>
      <c r="AC33" s="102">
        <f t="shared" si="15"/>
        <v>0</v>
      </c>
      <c r="AD33" s="102">
        <f t="shared" si="15"/>
        <v>195000</v>
      </c>
      <c r="AE33" s="102">
        <f t="shared" si="15"/>
        <v>0</v>
      </c>
      <c r="AF33" s="102">
        <f t="shared" si="15"/>
        <v>0</v>
      </c>
      <c r="AG33" s="102">
        <f t="shared" si="15"/>
        <v>0</v>
      </c>
      <c r="AH33" s="102">
        <f t="shared" si="15"/>
        <v>0</v>
      </c>
      <c r="AI33" s="13"/>
      <c r="AJ33" s="13"/>
      <c r="AK33" s="13"/>
    </row>
    <row r="34" spans="1:37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:37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:37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:37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:37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:37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:37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:37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:37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:37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:37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:37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1:37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:37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1:37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:37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:37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:37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:37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:37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:37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:37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:37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:37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1:37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:37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:37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:37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:37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:37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1:37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1:37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1:37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1:37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1:37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1:37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1:37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1:37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1:37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1:37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1:37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1:37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1:37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1:37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1:37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1:37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1:37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1:37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1:37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1:37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1:37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1:37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1:37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1:37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1:37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1:37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1:37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1:37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1:37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1:37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1:37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1:37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1:37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1:37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1:37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1:37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1:37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1:37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1:37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1:37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1:37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1:37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1:37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1:37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1:37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1:37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1:37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1:37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1:37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1:37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1:37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1:37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1:37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1:37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1:37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:37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1:37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1:37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:37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1:37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:37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1:37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1:37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1:37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1:37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:37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1:37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:37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1:37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:37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1:37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1:37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:37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1:37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1:37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1:37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:37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:37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1:37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1:37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1:37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1:37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:37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1:37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1:37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1:37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:37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1:37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1:37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1:37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1:37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1:37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:37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1:37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1:37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1:37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1:37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:37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:37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1:37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1:37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1:37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:37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:37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1:37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:37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:37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1:37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1:37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1:37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:37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37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1:37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:37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:37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:37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1:37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1:37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1:37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:37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1:37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1:37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1:37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1:37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1:37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1:37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1:37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1:37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1:37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1:37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1:37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1:37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1:37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1:37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1:37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:37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1:37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1:37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1:37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1:37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1:37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1:37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1:37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1:37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1:37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1:37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1:37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1:37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1:37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1:37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1:37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1:37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1:37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1:37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1:37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1:37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1:37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1:37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1:37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1:37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1:37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1:37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1:37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1:37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1:37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1:37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1:37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1:37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1:37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1:37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1:37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1:37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1:37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1:37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1:37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1:37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1:37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1:37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1:37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1:37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1:37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1:37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1:37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1:37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1:37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1:37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1:37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1:37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1:37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1:37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1:37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1:37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1:37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1:37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1:37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1:37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1:37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1:37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1:37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1:37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1:37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1:37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1:37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1:37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1:37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1:37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1:37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1:37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:37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1:37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1:37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1:37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:37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7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1:37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7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1:37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1:37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1:37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1:37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1:37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1:37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1:37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1:37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1:37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1:37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1:37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1:37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1:37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1:37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1:37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1:37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1:37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1:37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1:37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1:37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1:37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1:37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1:37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1:37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1:37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1:37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1:37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1:37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1:37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1:37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1:37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1:37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1:37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1:37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1:37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1:37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1:37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1:37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1:37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1:37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1:37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1:37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1:37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1:37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1:37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1:37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1:37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1:37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1:37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1:37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1:37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1:37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1:37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1:37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1:37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1:37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1:37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1:37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:37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1:37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1:37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1:37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1:37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1:37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1:37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1:37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1:37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1:37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1:37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1:37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1:37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1:37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1:37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1:37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1:37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1:37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1:37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1:37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1:37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1:37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1:37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1:37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1:37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1:37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1:37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1:37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1:37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1:37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1:37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1:37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1:37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1:37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1:37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1:37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1:37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1:37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1:37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1:37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1:37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1:37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1:37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1:37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1:37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1:37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1:37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1:37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1:37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1:37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1:37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1:37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1:37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1:37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1:37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1:37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1:37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1:37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1:37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1:37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1:37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:37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1:37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1:37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1:37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1:37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1:37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1:37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1:37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1:37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1:37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1:37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1:37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1:37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1:37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1:37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1:37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1:37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1:37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1:37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1:37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1:37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1:37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1:37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1:37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1:37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1:37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1:37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1:37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1:37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1:37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1:37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1:37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1:37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1:37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1:37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1:37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1:37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1:37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1:37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1:37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1:37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1:37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1:37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1:37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1:37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1:37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1:37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1:37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1:37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1:37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1:37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1:37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1:37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1:37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1:37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1:37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1:37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1:37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1:37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1:37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1:37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1:37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1:37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1:37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1:37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1:37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1:37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1:37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1:37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1:37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1:37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1:37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1:37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1:37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1:37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1:37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1:37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1:37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1:37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1:37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1:37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1:37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1:37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1:37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1:37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1:37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1:37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1:37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1:37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1:37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1:37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1:37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1:37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1:37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1:37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1:37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1:37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1:37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:37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1:37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1:37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1:37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1:37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1:37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1:37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1:37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1:37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1:37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1:37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1:37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1:37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1:37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1:37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1:37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1:37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1:37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1:37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1:37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1:37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1:37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1:37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1:37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1:37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1:37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1:37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1:37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1:37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1:37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1:37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1:37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1:37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1:37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1:37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1:37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1:37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1:37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1:37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1:37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1:37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1:37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1:37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1:37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1:37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1:37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1:37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1:37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1:37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1:37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1:37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1:37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1:37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1:37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1:37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1:37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1:37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1:37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1:37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1:37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1:37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1:37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1:37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1:37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1:37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1:37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1:37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1:37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1:37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1:37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1:37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1:37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1:37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1:37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1:37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1:37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1:37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1:37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1:37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1:37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1:37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1:37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1:37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1:37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1:37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1:37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1:37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1:37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1:37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1:37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1:37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1:37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1:37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1:37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1:37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1:37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1:37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1:37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1:37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1:37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1:37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1:37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1:37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1:37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1:37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1:37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1:37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1:37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1:37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1:37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1:37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1:37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1:37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1:37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1:37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1:37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1:37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1:37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1:37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1:37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1:37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1:37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1:37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1:37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1:37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1:37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1:37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1:37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1:37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1:37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1:37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1:37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1:37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1:37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1:37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1:37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1:37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1:37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1:37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1:37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1:37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1:37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1:37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1:37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1:37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1:37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1:37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1:37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1:37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1:37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1:37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1:37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1:37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1:37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1:37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1:37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1:37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1:37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1:37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1:37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1:37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1:37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1:37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1:37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1:37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1:37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1:37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1:37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1:37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1:37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1:37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1:37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1:37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1:37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1:37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1:37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1:37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1:37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1:37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conditionalFormatting sqref="V33">
    <cfRule type="containsText" dxfId="0" priority="1" operator="containsText" text="Vertex42">
      <formula>NOT(ISERROR(SEARCH(("Vertex42"),(V33))))</formula>
    </cfRule>
  </conditionalFormatting>
  <pageMargins left="0.35" right="0.3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Payslip</vt:lpstr>
      <vt:lpstr>YearToDate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cp:lastModifiedBy>Brendon</cp:lastModifiedBy>
  <cp:lastPrinted>2025-03-03T11:10:19Z</cp:lastPrinted>
  <dcterms:created xsi:type="dcterms:W3CDTF">2019-06-26T21:48:07Z</dcterms:created>
  <dcterms:modified xsi:type="dcterms:W3CDTF">2025-03-03T11:10:23Z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https://www.vertex42.com/ExcelTemplates/payslip-template.html</vt:lpwstr>
  </property>
</Properties>
</file>