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A09D686E-AB55-4F8D-8E28-D14C40383CA6}" xr6:coauthVersionLast="47" xr6:coauthVersionMax="47" xr10:uidLastSave="{00000000-0000-0000-0000-000000000000}"/>
  <bookViews>
    <workbookView xWindow="105" yWindow="165" windowWidth="18480" windowHeight="1542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BWRLmwwpZhe9L38V+Xn8RMVpyeURQtj7GikXkJcXuI="/>
    </ext>
  </extLst>
</workbook>
</file>

<file path=xl/calcChain.xml><?xml version="1.0" encoding="utf-8"?>
<calcChain xmlns="http://schemas.openxmlformats.org/spreadsheetml/2006/main">
  <c r="G19" i="2" l="1"/>
  <c r="O19" i="2"/>
  <c r="G18" i="2"/>
  <c r="O18" i="2"/>
  <c r="P18" i="2"/>
  <c r="O17" i="2"/>
  <c r="P17" i="2"/>
  <c r="G17" i="2"/>
  <c r="O15" i="2"/>
  <c r="P15" i="2" s="1"/>
  <c r="O16" i="2"/>
  <c r="P16" i="2"/>
  <c r="G15" i="2"/>
  <c r="G16" i="2"/>
  <c r="P14" i="2"/>
  <c r="G14" i="2"/>
  <c r="O14" i="2"/>
  <c r="O13" i="2"/>
  <c r="P13" i="2"/>
  <c r="G13" i="2"/>
  <c r="O12" i="2"/>
  <c r="P12" i="2" s="1"/>
  <c r="O11" i="2"/>
  <c r="P11" i="2"/>
  <c r="P10" i="2"/>
  <c r="O10" i="2"/>
  <c r="P9" i="2"/>
  <c r="O9" i="2"/>
  <c r="G8" i="2"/>
  <c r="G9" i="2"/>
  <c r="G10" i="2"/>
  <c r="G11" i="2"/>
  <c r="G12" i="2"/>
  <c r="P8" i="2"/>
  <c r="C16" i="1"/>
  <c r="O7" i="2"/>
  <c r="P7" i="2" s="1"/>
  <c r="D16" i="1" s="1" a="1"/>
  <c r="D16" i="1" s="1"/>
  <c r="G7" i="2"/>
  <c r="A6" i="1"/>
  <c r="D15" i="1" a="1"/>
  <c r="D15" i="1" s="1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Q32" i="2"/>
  <c r="K32" i="2"/>
  <c r="H32" i="2"/>
  <c r="R31" i="2"/>
  <c r="S31" i="2" s="1"/>
  <c r="O31" i="2"/>
  <c r="P31" i="2" s="1"/>
  <c r="L31" i="2"/>
  <c r="M31" i="2" s="1"/>
  <c r="I31" i="2"/>
  <c r="J31" i="2" s="1"/>
  <c r="G31" i="2"/>
  <c r="R30" i="2"/>
  <c r="S30" i="2" s="1"/>
  <c r="O30" i="2"/>
  <c r="P30" i="2" s="1"/>
  <c r="L30" i="2"/>
  <c r="M30" i="2" s="1"/>
  <c r="I30" i="2"/>
  <c r="J30" i="2" s="1"/>
  <c r="G30" i="2"/>
  <c r="R29" i="2"/>
  <c r="S29" i="2" s="1"/>
  <c r="O29" i="2"/>
  <c r="P29" i="2" s="1"/>
  <c r="L29" i="2"/>
  <c r="M29" i="2" s="1"/>
  <c r="I29" i="2"/>
  <c r="J29" i="2" s="1"/>
  <c r="G29" i="2"/>
  <c r="R28" i="2"/>
  <c r="S28" i="2" s="1"/>
  <c r="O28" i="2"/>
  <c r="P28" i="2" s="1"/>
  <c r="L28" i="2"/>
  <c r="M28" i="2" s="1"/>
  <c r="I28" i="2"/>
  <c r="J28" i="2" s="1"/>
  <c r="G28" i="2"/>
  <c r="R27" i="2"/>
  <c r="S27" i="2" s="1"/>
  <c r="O27" i="2"/>
  <c r="P27" i="2" s="1"/>
  <c r="L27" i="2"/>
  <c r="M27" i="2" s="1"/>
  <c r="I27" i="2"/>
  <c r="J27" i="2" s="1"/>
  <c r="G27" i="2"/>
  <c r="R26" i="2"/>
  <c r="S26" i="2" s="1"/>
  <c r="O26" i="2"/>
  <c r="P26" i="2" s="1"/>
  <c r="L26" i="2"/>
  <c r="M26" i="2" s="1"/>
  <c r="J26" i="2"/>
  <c r="I26" i="2"/>
  <c r="G26" i="2"/>
  <c r="R25" i="2"/>
  <c r="S25" i="2" s="1"/>
  <c r="O25" i="2"/>
  <c r="P25" i="2" s="1"/>
  <c r="L25" i="2"/>
  <c r="M25" i="2" s="1"/>
  <c r="I25" i="2"/>
  <c r="J25" i="2" s="1"/>
  <c r="G25" i="2"/>
  <c r="R24" i="2"/>
  <c r="S24" i="2" s="1"/>
  <c r="O24" i="2"/>
  <c r="P24" i="2" s="1"/>
  <c r="L24" i="2"/>
  <c r="M24" i="2" s="1"/>
  <c r="I24" i="2"/>
  <c r="J24" i="2" s="1"/>
  <c r="G24" i="2"/>
  <c r="R23" i="2"/>
  <c r="S23" i="2" s="1"/>
  <c r="O23" i="2"/>
  <c r="P23" i="2" s="1"/>
  <c r="M23" i="2"/>
  <c r="L23" i="2"/>
  <c r="I23" i="2"/>
  <c r="J23" i="2" s="1"/>
  <c r="G23" i="2"/>
  <c r="R22" i="2"/>
  <c r="S22" i="2" s="1"/>
  <c r="O22" i="2"/>
  <c r="P22" i="2" s="1"/>
  <c r="M22" i="2"/>
  <c r="L22" i="2"/>
  <c r="I22" i="2"/>
  <c r="J22" i="2" s="1"/>
  <c r="G22" i="2"/>
  <c r="R21" i="2"/>
  <c r="S21" i="2" s="1"/>
  <c r="P21" i="2"/>
  <c r="O21" i="2"/>
  <c r="L21" i="2"/>
  <c r="M21" i="2" s="1"/>
  <c r="I21" i="2"/>
  <c r="J21" i="2" s="1"/>
  <c r="G21" i="2"/>
  <c r="C14" i="1" a="1"/>
  <c r="C14" i="1" s="1"/>
  <c r="N32" i="2"/>
  <c r="L6" i="2"/>
  <c r="I6" i="2"/>
  <c r="G6" i="2"/>
  <c r="AM2" i="2"/>
  <c r="AM1" i="2"/>
  <c r="A29" i="1" a="1"/>
  <c r="A30" i="1" s="1"/>
  <c r="D30" i="1" s="1" a="1"/>
  <c r="D30" i="1" s="1"/>
  <c r="A18" i="1" a="1"/>
  <c r="A25" i="1" s="1"/>
  <c r="D25" i="1" s="1" a="1"/>
  <c r="D25" i="1" s="1"/>
  <c r="D17" i="1" a="1"/>
  <c r="D17" i="1" s="1"/>
  <c r="C17" i="1" a="1"/>
  <c r="C17" i="1" s="1"/>
  <c r="B17" i="1" a="1"/>
  <c r="B17" i="1" s="1"/>
  <c r="A17" i="1"/>
  <c r="B16" i="1" a="1"/>
  <c r="B16" i="1" s="1"/>
  <c r="A16" i="1"/>
  <c r="C15" i="1" a="1"/>
  <c r="C15" i="1" s="1"/>
  <c r="B15" i="1" a="1"/>
  <c r="B15" i="1" s="1"/>
  <c r="A15" i="1"/>
  <c r="B14" i="1" a="1"/>
  <c r="B14" i="1" s="1"/>
  <c r="A14" i="1"/>
  <c r="D13" i="1" a="1"/>
  <c r="D13" i="1" s="1"/>
  <c r="C13" i="1" a="1"/>
  <c r="C13" i="1" s="1"/>
  <c r="B13" i="1" a="1"/>
  <c r="B13" i="1" s="1"/>
  <c r="A13" i="1"/>
  <c r="D8" i="1" a="1"/>
  <c r="D8" i="1" s="1"/>
  <c r="G32" i="2" l="1"/>
  <c r="R32" i="2"/>
  <c r="A32" i="1"/>
  <c r="D32" i="1" s="1" a="1"/>
  <c r="D32" i="1" s="1"/>
  <c r="A33" i="1"/>
  <c r="D33" i="1" s="1" a="1"/>
  <c r="D33" i="1" s="1"/>
  <c r="A34" i="1"/>
  <c r="D34" i="1" s="1" a="1"/>
  <c r="D34" i="1" s="1"/>
  <c r="I32" i="2"/>
  <c r="O32" i="2"/>
  <c r="L32" i="2"/>
  <c r="A18" i="1"/>
  <c r="D18" i="1" s="1" a="1"/>
  <c r="D18" i="1" s="1"/>
  <c r="P32" i="2"/>
  <c r="S32" i="2"/>
  <c r="A31" i="1"/>
  <c r="D31" i="1" s="1" a="1"/>
  <c r="D31" i="1" s="1"/>
  <c r="E32" i="2"/>
  <c r="J6" i="2"/>
  <c r="A35" i="1"/>
  <c r="D35" i="1" s="1" a="1"/>
  <c r="D35" i="1" s="1"/>
  <c r="M6" i="2"/>
  <c r="M32" i="2" s="1"/>
  <c r="D14" i="1" a="1"/>
  <c r="D14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A21" i="1"/>
  <c r="D21" i="1" s="1" a="1"/>
  <c r="D21" i="1" s="1"/>
  <c r="A38" i="1"/>
  <c r="D38" i="1" s="1" a="1"/>
  <c r="D38" i="1" s="1"/>
  <c r="A22" i="1"/>
  <c r="D22" i="1" s="1" a="1"/>
  <c r="D22" i="1" s="1"/>
  <c r="A23" i="1"/>
  <c r="D23" i="1" s="1" a="1"/>
  <c r="D23" i="1" s="1"/>
  <c r="A24" i="1"/>
  <c r="D24" i="1" s="1" a="1"/>
  <c r="D24" i="1" s="1"/>
  <c r="A29" i="1"/>
  <c r="D29" i="1" s="1" a="1"/>
  <c r="D29" i="1" s="1"/>
  <c r="D26" i="1" l="1"/>
  <c r="J32" i="2"/>
  <c r="D39" i="1"/>
  <c r="D41" i="1" l="1"/>
</calcChain>
</file>

<file path=xl/sharedStrings.xml><?xml version="1.0" encoding="utf-8"?>
<sst xmlns="http://schemas.openxmlformats.org/spreadsheetml/2006/main" count="80" uniqueCount="72">
  <si>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</si>
  <si>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</si>
  <si>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</si>
  <si>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</si>
  <si>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</si>
  <si>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</si>
  <si>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</si>
  <si>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</si>
  <si>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</si>
  <si>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</si>
  <si>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001</t>
  </si>
  <si>
    <t>Payment Method:</t>
  </si>
  <si>
    <t>Check</t>
  </si>
  <si>
    <t>EARNINGS</t>
  </si>
  <si>
    <t>HOURS</t>
  </si>
  <si>
    <t>RATE</t>
  </si>
  <si>
    <t>CURRENT</t>
  </si>
  <si>
    <t>Tips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</si>
  <si>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</si>
  <si>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</si>
  <si>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</si>
  <si>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</si>
  <si>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</si>
  <si>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</si>
  <si>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  <family val="2"/>
      </rPr>
      <t>Payslip</t>
    </r>
    <r>
      <rPr>
        <sz val="20"/>
        <color theme="4"/>
        <rFont val="Arial"/>
        <family val="2"/>
      </rPr>
      <t xml:space="preserve"> Year-to-Date Calculations</t>
    </r>
  </si>
  <si>
    <t>Employee: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</si>
  <si>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</si>
  <si>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</si>
  <si>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</si>
  <si>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</si>
  <si>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</si>
  <si>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</si>
  <si>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</si>
  <si>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</si>
  <si>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</si>
  <si>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</si>
  <si>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</si>
  <si>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</si>
  <si>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</si>
  <si>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</si>
  <si>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</si>
  <si>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</si>
  <si>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</si>
  <si>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</si>
  <si>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</si>
  <si>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</si>
  <si>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</si>
  <si>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payrate</t>
  </si>
  <si>
    <t>Weekend Pay</t>
  </si>
  <si>
    <t>Other Hours</t>
  </si>
  <si>
    <t>Other Pay Rate</t>
  </si>
  <si>
    <t>Other Hourly Pay</t>
  </si>
  <si>
    <t>Comms</t>
  </si>
  <si>
    <t>Advanced pay</t>
  </si>
  <si>
    <t>← Customize these labels</t>
  </si>
  <si>
    <t>← Insert new rows above this one</t>
  </si>
  <si>
    <t>Year-To-Date</t>
  </si>
  <si>
    <t>WEEKEND HOURLY PAY</t>
  </si>
  <si>
    <t>Bonuses</t>
  </si>
  <si>
    <t>Nguyễn Thế Sơn</t>
  </si>
  <si>
    <t>sonlomo3.0@gmail.com</t>
  </si>
  <si>
    <t>Techcombank - 19038640116011</t>
  </si>
  <si>
    <t>uniform deposit</t>
  </si>
  <si>
    <t>Jan025</t>
  </si>
  <si>
    <t>Feb025</t>
  </si>
  <si>
    <t>Mar025</t>
  </si>
  <si>
    <t>Apr025</t>
  </si>
  <si>
    <t>May025</t>
  </si>
  <si>
    <t>Jun025</t>
  </si>
  <si>
    <t>Jul025</t>
  </si>
  <si>
    <t>Aug025</t>
  </si>
  <si>
    <t>Sept025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</si>
</sst>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_(* #,##0_);_(* \(#,##0\);_(* &quot;-&quot;_);_(@_)"/>
    <numFmt numFmtId="169" formatCode="&quot;$&quot;#,##0.00"/>
  </numFmts>
  <fonts count="40" x14ac:knownFonts="1">
    <font>
      <sz val="11"/>
      <color rgb="FF000000"/>
      <name val="Arial"/>
      <scheme val="minor"/>
    </font>
    <font>
      <b/>
      <sz val="24"/>
      <color theme="4"/>
      <name val="Arial"/>
      <family val="2"/>
    </font>
    <font>
      <sz val="24"/>
      <color theme="1"/>
      <name val="Arial"/>
      <family val="2"/>
    </font>
    <font>
      <sz val="10"/>
      <color rgb="FF000000"/>
      <name val="Arial"/>
      <family val="2"/>
    </font>
    <font>
      <b/>
      <sz val="28"/>
      <color theme="4"/>
      <name val="Arial"/>
      <family val="2"/>
    </font>
    <font>
      <b/>
      <sz val="24"/>
      <color rgb="FF1155CC"/>
      <name val="Arial"/>
      <family val="2"/>
    </font>
    <font>
      <sz val="9"/>
      <color rgb="FF27567D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sz val="9"/>
      <color rgb="FF999999"/>
      <name val="Arial"/>
      <family val="2"/>
    </font>
    <font>
      <b/>
      <sz val="9"/>
      <color rgb="FFFFFFFF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8"/>
      <color rgb="FF7F7F7F"/>
      <name val="Arial"/>
      <family val="2"/>
    </font>
    <font>
      <sz val="9"/>
      <color rgb="FF7F7F7F"/>
      <name val="Arial"/>
      <family val="2"/>
    </font>
    <font>
      <b/>
      <sz val="20"/>
      <color theme="4"/>
      <name val="Arial"/>
      <family val="2"/>
    </font>
    <font>
      <sz val="10"/>
      <color theme="1"/>
      <name val="Arial"/>
      <family val="2"/>
    </font>
    <font>
      <sz val="20"/>
      <color rgb="FF666666"/>
      <name val="Arial"/>
      <family val="2"/>
    </font>
    <font>
      <b/>
      <u/>
      <sz val="18"/>
      <color rgb="FF999999"/>
      <name val="Arial Narrow"/>
      <family val="2"/>
    </font>
    <font>
      <b/>
      <sz val="18"/>
      <color rgb="FF999999"/>
      <name val="Arial"/>
      <family val="2"/>
    </font>
    <font>
      <sz val="12"/>
      <color theme="1"/>
      <name val="Times New Roman"/>
      <family val="1"/>
    </font>
    <font>
      <sz val="10"/>
      <color theme="4"/>
      <name val="Arial"/>
      <family val="2"/>
    </font>
    <font>
      <u/>
      <sz val="11"/>
      <color rgb="FF0000FF"/>
      <name val="Arial"/>
      <family val="2"/>
    </font>
    <font>
      <b/>
      <sz val="10"/>
      <color theme="1"/>
      <name val="Arial"/>
      <family val="2"/>
    </font>
    <font>
      <b/>
      <sz val="11"/>
      <color rgb="FF27567D"/>
      <name val="Arial"/>
      <family val="2"/>
    </font>
    <font>
      <b/>
      <sz val="8"/>
      <color theme="1"/>
      <name val="Arial"/>
      <family val="2"/>
    </font>
    <font>
      <sz val="11"/>
      <color rgb="FF3C78D8"/>
      <name val="Arial"/>
      <family val="2"/>
    </font>
    <font>
      <sz val="8"/>
      <color theme="1"/>
      <name val="Arial"/>
      <family val="2"/>
    </font>
    <font>
      <b/>
      <sz val="11"/>
      <color rgb="FF3C78D8"/>
      <name val="Arial"/>
      <family val="2"/>
    </font>
    <font>
      <b/>
      <sz val="11"/>
      <color rgb="FF999999"/>
      <name val="Arial"/>
      <family val="2"/>
    </font>
    <font>
      <u/>
      <sz val="11"/>
      <color rgb="FF1155CC"/>
      <name val="Arial"/>
      <family val="2"/>
    </font>
    <font>
      <u/>
      <sz val="11"/>
      <color rgb="FF999999"/>
      <name val="Arial"/>
      <family val="2"/>
    </font>
    <font>
      <sz val="20"/>
      <color theme="4"/>
      <name val="Arial"/>
      <family val="2"/>
    </font>
    <font>
      <sz val="10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theme="2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112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5" fillId="5" borderId="1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17" fontId="7" fillId="0" borderId="15" xfId="0" applyNumberFormat="1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168" fontId="7" fillId="4" borderId="15" xfId="0" applyNumberFormat="1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9" fontId="12" fillId="5" borderId="8" xfId="0" applyNumberFormat="1" applyFont="1" applyFill="1" applyBorder="1" applyAlignment="1">
      <alignment horizontal="left" vertical="center"/>
    </xf>
    <xf numFmtId="169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2" fontId="7" fillId="9" borderId="15" xfId="0" applyNumberFormat="1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vertical="center" wrapText="1"/>
    </xf>
    <xf numFmtId="0" fontId="36" fillId="0" borderId="0" xfId="0" applyFont="1" applyAlignment="1">
      <alignment wrapText="1"/>
    </xf>
    <xf numFmtId="0" fontId="37" fillId="0" borderId="0" xfId="1" applyAlignment="1">
      <alignment vertical="center"/>
    </xf>
    <xf numFmtId="0" fontId="39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lomo3.0@gmail.com" TargetMode="External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16" workbookViewId="0">
      <selection activeCell="C6" sqref="C6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Nguyễn Thế Sơn</v>
      </c>
      <c r="B6" s="11"/>
      <c r="C6" s="18">
        <v>45936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105" t="s">
        <v>60</v>
      </c>
      <c r="B7" s="20" t="s">
        <v>7</v>
      </c>
      <c r="C7" s="15" t="s">
        <v>8</v>
      </c>
      <c r="D7" s="21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11" t="s">
        <v>61</v>
      </c>
      <c r="B8" s="11"/>
      <c r="C8" s="22" t="s">
        <v>10</v>
      </c>
      <c r="D8" s="23" t="str">
        <f t="array" ref="D8">INDEX(YearToDate!D5:D32,MATCH($C$6,YearToDate!$A$5:$A$32,0))</f>
        <v>Sept025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11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111"/>
      <c r="B10" s="11"/>
      <c r="C10" s="106" t="s">
        <v>11</v>
      </c>
      <c r="D10" s="107" t="s">
        <v>12</v>
      </c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5"/>
      <c r="D11" s="25"/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7" t="s">
        <v>13</v>
      </c>
      <c r="B12" s="28" t="s">
        <v>14</v>
      </c>
      <c r="C12" s="29" t="s">
        <v>15</v>
      </c>
      <c r="D12" s="30" t="s">
        <v>16</v>
      </c>
      <c r="E12" s="2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1" t="str">
        <f>YearToDate!G5</f>
        <v>Standard Pay</v>
      </c>
      <c r="B13" s="32">
        <f t="array" ref="B13">INDEX(YearToDate!$E$5:$E$32,MATCH($C$6,YearToDate!$A$5:$A$32,0))</f>
        <v>29</v>
      </c>
      <c r="C13" s="33">
        <f t="array" ref="C13">INDEX(YearToDate!$F$5:$F$32,MATCH($C$6,YearToDate!$A$5:$A$32,0))</f>
        <v>22000</v>
      </c>
      <c r="D13" s="34">
        <f t="array" ref="D13">INDEX(YearToDate!$G$5:$G$32,MATCH($C$6,YearToDate!$A$5:$A$32,0))</f>
        <v>638000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1" t="str">
        <f>YearToDate!J5</f>
        <v>Overtime Pay</v>
      </c>
      <c r="B14" s="35">
        <f t="array" ref="B14">INDEX(YearToDate!$H$5:$H$32,MATCH($C$6,YearToDate!$A$5:$A$32,0))</f>
        <v>0</v>
      </c>
      <c r="C14" s="33">
        <f t="array" ref="C14">INDEX(YearToDate!$I$5:$I$32,MATCH($C$6,YearToDate!$A$5:$A$32,0))</f>
        <v>0</v>
      </c>
      <c r="D14" s="34">
        <f t="array" ref="D14">INDEX(YearToDate!$J$5:$J$32,MATCH($C$6,YearToDate!$A$5:$A$32,0))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31" t="str">
        <f>YearToDate!M5</f>
        <v>Holiday Pay</v>
      </c>
      <c r="B15" s="35">
        <f t="array" ref="B15">INDEX(YearToDate!$K$5:$K$32,MATCH($C$6,YearToDate!$A$5:$A$32,0))</f>
        <v>0</v>
      </c>
      <c r="C15" s="33">
        <f t="array" ref="C15">INDEX(YearToDate!$L$5:$L$32,MATCH($C$6,YearToDate!$A$5:$A$32,0))</f>
        <v>0</v>
      </c>
      <c r="D15" s="34">
        <f t="array" ref="D15">INDEX(YearToDate!$M$5:$M$32,MATCH($C$6,YearToDate!$A$5:$A$32,0))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1" t="str">
        <f>YearToDate!P5</f>
        <v>Weekend Pay</v>
      </c>
      <c r="B16" s="35">
        <f t="array" ref="B16">INDEX(YearToDate!$N$5:$N$32,MATCH($C$6,YearToDate!$A$5:$A$32,0))</f>
        <v>0</v>
      </c>
      <c r="C16" s="33">
        <f>INDEX(YearToDate!$O$5:$O$32,MATCH($C$6,YearToDate!$A$5:$A$32,0))</f>
        <v>33000</v>
      </c>
      <c r="D16" s="34">
        <f t="array" ref="D16">INDEX(YearToDate!$P$5:$P$32,MATCH($C$6,YearToDate!$A$5:$A$32,0))</f>
        <v>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1" t="str">
        <f>YearToDate!S5</f>
        <v>Other Hourly Pay</v>
      </c>
      <c r="B17" s="35">
        <f t="array" ref="B17">INDEX(YearToDate!$Q$5:$Q$32,MATCH($C$6,YearToDate!$A$5:$A$32,0))</f>
        <v>0</v>
      </c>
      <c r="C17" s="33">
        <f t="array" ref="C17">INDEX(YearToDate!$R$5:$R$32,MATCH($C$6,YearToDate!$A$5:$A$32,0))</f>
        <v>0</v>
      </c>
      <c r="D17" s="34">
        <f t="array" ref="D17">INDEX(YearToDate!$S$5:$S$32,MATCH($C$6,YearToDate!$A$5:$A$32,0))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1" t="str">
        <f t="array" ref="A18:A25">TRANSPOSE(YearToDate!T5:AA5)</f>
        <v>Comms</v>
      </c>
      <c r="B18" s="32"/>
      <c r="C18" s="33"/>
      <c r="D18" s="34">
        <f t="array" ref="D18">IF(A18=0,"",INDEX(YearToDate!$T$5:$AA$32,MATCH($C$6,YearToDate!$A$5:$A$32,0),MATCH(A18,YearToDate!$T$5:$AA$5,0)))</f>
        <v>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1" t="str">
        <v>Tips</v>
      </c>
      <c r="B19" s="32"/>
      <c r="C19" s="36"/>
      <c r="D19" s="34">
        <f t="array" ref="D19">IF(A19=0,"",INDEX(YearToDate!$T$5:$AA$32,MATCH($C$6,YearToDate!$A$5:$A$32,0),MATCH(A19,YearToDate!$T$5:$AA$5,0)))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1" t="str">
        <v>Bonuses</v>
      </c>
      <c r="B20" s="32"/>
      <c r="C20" s="36"/>
      <c r="D20" s="37">
        <f t="array" ref="D20">IF(A20=0,"",INDEX(YearToDate!$T$5:$AA$32,MATCH($C$6,YearToDate!$A$5:$A$32,0),MATCH(A20,YearToDate!$T$5:$AA$5,0)))</f>
        <v>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1">
        <v>0</v>
      </c>
      <c r="B21" s="32"/>
      <c r="C21" s="36"/>
      <c r="D21" s="37" t="str">
        <f t="array" ref="D21">IF(A21=0,"",INDEX(YearToDate!$T$5:$AA$32,MATCH($C$6,YearToDate!$A$5:$A$32,0),MATCH(A21,YearToDate!$T$5:$AA$5,0)))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1">
        <v>0</v>
      </c>
      <c r="B22" s="32"/>
      <c r="C22" s="36"/>
      <c r="D22" s="37" t="str">
        <f t="array" ref="D22">IF(A22=0,"",INDEX(YearToDate!$T$5:$AA$32,MATCH($C$6,YearToDate!$A$5:$A$32,0),MATCH(A22,YearToDate!$T$5:$AA$5,0)))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1">
        <v>0</v>
      </c>
      <c r="B23" s="32"/>
      <c r="C23" s="36"/>
      <c r="D23" s="37" t="str">
        <f t="array" ref="D23">IF(A23=0,"",INDEX(YearToDate!$T$5:$AA$32,MATCH($C$6,YearToDate!$A$5:$A$32,0),MATCH(A23,YearToDate!$T$5:$AA$5,0)))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1">
        <v>0</v>
      </c>
      <c r="B24" s="32"/>
      <c r="C24" s="36"/>
      <c r="D24" s="37" t="str">
        <f t="array" ref="D24">IF(A24=0,"",INDEX(YearToDate!$T$5:$AA$32,MATCH($C$6,YearToDate!$A$5:$A$32,0),MATCH(A24,YearToDate!$T$5:$AA$5,0)))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1">
        <v>0</v>
      </c>
      <c r="B25" s="32"/>
      <c r="C25" s="36"/>
      <c r="D25" s="37" t="str">
        <f t="array" ref="D25">IF(A25=0,"",INDEX(YearToDate!$T$5:$AA$32,MATCH($C$6,YearToDate!$A$5:$A$32,0),MATCH(A25,YearToDate!$T$5:$AA$5,0)))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8"/>
      <c r="B26" s="39"/>
      <c r="C26" s="40" t="s">
        <v>18</v>
      </c>
      <c r="D26" s="41">
        <f>SUM(D13:D25)</f>
        <v>638000</v>
      </c>
      <c r="E26" s="2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2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7" t="s">
        <v>19</v>
      </c>
      <c r="B28" s="28"/>
      <c r="C28" s="28"/>
      <c r="D28" s="30" t="s">
        <v>16</v>
      </c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1" t="str">
        <f t="array" ref="A29:A38">TRANSPOSE(YearToDate!AB5:AK5)</f>
        <v>Advanced pay</v>
      </c>
      <c r="B29" s="32"/>
      <c r="C29" s="32"/>
      <c r="D29" s="34">
        <f t="array" ref="D29">IF(A29=0,"",INDEX(YearToDate!$AB$5:$AK$32,MATCH($C$6,YearToDate!$A$5:$A$32,0),MATCH(A29,YearToDate!$AB$5:$AK$5,0)))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1" t="str">
        <v>Liability</v>
      </c>
      <c r="B30" s="32"/>
      <c r="C30" s="32"/>
      <c r="D30" s="34">
        <f t="array" ref="D30">IF(A30=0,"",INDEX(YearToDate!$AB$5:$AK$32,MATCH($C$6,YearToDate!$A$5:$A$32,0),MATCH(A30,YearToDate!$AB$5:$AK$5,0)))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1" t="str">
        <v>uniform deposit</v>
      </c>
      <c r="B31" s="32"/>
      <c r="C31" s="32"/>
      <c r="D31" s="37">
        <f t="array" ref="D31">IF(A31=0,"",INDEX(YearToDate!$AB$5:$AK$32,MATCH($C$6,YearToDate!$A$5:$A$32,0),MATCH(A31,YearToDate!$AB$5:$AK$5,0)))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1">
        <v>0</v>
      </c>
      <c r="B32" s="32"/>
      <c r="C32" s="32"/>
      <c r="D32" s="37" t="str">
        <f t="array" ref="D32">IF(A32=0,"",INDEX(YearToDate!$AB$5:$AK$32,MATCH($C$6,YearToDate!$A$5:$A$32,0),MATCH(A32,YearToDate!$AB$5:$AK$5,0)))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1">
        <v>0</v>
      </c>
      <c r="B33" s="32"/>
      <c r="C33" s="32"/>
      <c r="D33" s="37" t="str">
        <f t="array" ref="D33">IF(A33=0,"",INDEX(YearToDate!$AB$5:$AK$32,MATCH($C$6,YearToDate!$A$5:$A$32,0),MATCH(A33,YearToDate!$AB$5:$AK$5,0)))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1">
        <v>0</v>
      </c>
      <c r="B34" s="32"/>
      <c r="C34" s="32"/>
      <c r="D34" s="37" t="str">
        <f t="array" ref="D34">IF(A34=0,"",INDEX(YearToDate!$AB$5:$AK$32,MATCH($C$6,YearToDate!$A$5:$A$32,0),MATCH(A34,YearToDate!$AB$5:$AK$5,0)))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1">
        <v>0</v>
      </c>
      <c r="B35" s="32"/>
      <c r="C35" s="32"/>
      <c r="D35" s="37" t="str">
        <f t="array" ref="D35">IF(A35=0,"",INDEX(YearToDate!$AB$5:$AK$32,MATCH($C$6,YearToDate!$A$5:$A$32,0),MATCH(A35,YearToDate!$AB$5:$AK$5,0)))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1">
        <v>0</v>
      </c>
      <c r="B36" s="32"/>
      <c r="C36" s="32"/>
      <c r="D36" s="37" t="str">
        <f t="array" ref="D36">IF(A36=0,"",INDEX(YearToDate!$AB$5:$AK$32,MATCH($C$6,YearToDate!$A$5:$A$32,0),MATCH(A36,YearToDate!$AB$5:$AK$5,0)))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1">
        <v>0</v>
      </c>
      <c r="B37" s="32"/>
      <c r="C37" s="32"/>
      <c r="D37" s="37" t="str">
        <f t="array" ref="D37">IF(A37=0,"",INDEX(YearToDate!$AB$5:$AK$32,MATCH($C$6,YearToDate!$A$5:$A$32,0),MATCH(A37,YearToDate!$AB$5:$AK$5,0)))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1">
        <v>0</v>
      </c>
      <c r="B38" s="32"/>
      <c r="C38" s="32"/>
      <c r="D38" s="37" t="str">
        <f t="array" ref="D38">IF(A38=0,"",INDEX(YearToDate!$AB$5:$AK$32,MATCH($C$6,YearToDate!$A$5:$A$32,0),MATCH(A38,YearToDate!$AB$5:$AK$5,0)))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8"/>
      <c r="B39" s="39"/>
      <c r="C39" s="43" t="s">
        <v>21</v>
      </c>
      <c r="D39" s="41">
        <f>SUM(D29:D38)</f>
        <v>0</v>
      </c>
      <c r="E39" s="2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2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4" t="s">
        <v>22</v>
      </c>
      <c r="D41" s="41">
        <f>D26-D39</f>
        <v>638000</v>
      </c>
      <c r="E41" s="4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08"/>
      <c r="B43" s="109"/>
      <c r="C43" s="109"/>
      <c r="D43" s="109"/>
      <c r="E43" s="4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10"/>
      <c r="B44" s="109"/>
      <c r="C44" s="109"/>
      <c r="D44" s="109"/>
      <c r="E44" s="4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8" t="s">
        <v>23</v>
      </c>
      <c r="B47" s="49"/>
      <c r="C47" s="49"/>
      <c r="D47" s="49"/>
      <c r="E47" s="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3:D43"/>
    <mergeCell ref="A44:D44"/>
    <mergeCell ref="A8:A10"/>
  </mergeCells>
  <phoneticPr fontId="38" type="noConversion"/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1000000}">
      <formula1>"Weekly,Bi-Weekly,Monthly"</formula1>
    </dataValidation>
    <dataValidation type="list" allowBlank="1" sqref="D10" xr:uid="{00000000-0002-0000-0000-000002000000}">
      <formula1>"Check,Cash,BACS,ACH,EFT"</formula1>
    </dataValidation>
  </dataValidations>
  <hyperlinks>
    <hyperlink ref="A47" r:id="rId1" xr:uid="{00000000-0004-0000-0000-000000000000}"/>
    <hyperlink ref="A7" r:id="rId2" xr:uid="{349D1B19-8A43-47BA-BEFA-7FA790A41A5F}"/>
  </hyperlinks>
  <printOptions horizontalCentered="1"/>
  <pageMargins left="0.5" right="0.5" top="0.4" bottom="0.4" header="0" footer="0"/>
  <pageSetup scale="46"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YearToDate!$A$5:$A$31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999"/>
  <sheetViews>
    <sheetView showGridLines="0" workbookViewId="0">
      <pane xSplit="4" ySplit="5" topLeftCell="H10" activePane="bottomRight" state="frozen"/>
      <selection pane="topRight" activeCell="E1" sqref="E1"/>
      <selection pane="bottomLeft" activeCell="A6" sqref="A6"/>
      <selection pane="bottomRight" activeCell="R19" sqref="R19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2.625" customWidth="1"/>
    <col min="14" max="14" width="10.5" customWidth="1"/>
    <col min="15" max="15" width="12.625" customWidth="1"/>
    <col min="16" max="16" width="13.125" customWidth="1"/>
    <col min="17" max="17" width="12.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0" t="s">
        <v>24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3" t="str">
        <f>HYPERLINK("https://www.vertex42.com/","by Vertex42.com")</f>
        <v>by Vertex42.com</v>
      </c>
      <c r="AN1" s="54"/>
    </row>
    <row r="2" spans="1:40" ht="22.5" customHeight="1" x14ac:dyDescent="0.2">
      <c r="A2" s="3"/>
      <c r="B2" s="3"/>
      <c r="C2" s="3"/>
      <c r="D2" s="55" t="s">
        <v>25</v>
      </c>
      <c r="E2" s="56" t="s">
        <v>59</v>
      </c>
      <c r="F2" s="3"/>
      <c r="G2" s="55"/>
      <c r="H2" s="3"/>
      <c r="I2" s="57"/>
      <c r="J2" s="3"/>
      <c r="K2" s="57"/>
      <c r="L2" s="57"/>
      <c r="M2" s="58" t="s">
        <v>26</v>
      </c>
      <c r="N2" s="57"/>
      <c r="O2" s="57"/>
      <c r="P2" s="57"/>
      <c r="Q2" s="57"/>
      <c r="R2" s="57"/>
      <c r="S2" s="57"/>
      <c r="T2" s="59" t="s">
        <v>27</v>
      </c>
      <c r="U2" s="51"/>
      <c r="V2" s="51"/>
      <c r="W2" s="51"/>
      <c r="X2" s="58" t="s">
        <v>26</v>
      </c>
      <c r="Y2" s="51"/>
      <c r="Z2" s="51"/>
      <c r="AA2" s="51"/>
      <c r="AB2" s="59" t="s">
        <v>27</v>
      </c>
      <c r="AC2" s="51"/>
      <c r="AD2" s="51"/>
      <c r="AE2" s="51"/>
      <c r="AF2" s="51"/>
      <c r="AG2" s="51"/>
      <c r="AH2" s="58" t="s">
        <v>26</v>
      </c>
      <c r="AI2" s="51"/>
      <c r="AJ2" s="51"/>
      <c r="AK2" s="51"/>
      <c r="AL2" s="60" t="s">
        <v>27</v>
      </c>
      <c r="AM2" s="61" t="str">
        <f>HYPERLINK("https://www.vertex42.com/ExcelTemplates/payslip-template.html","Payslip Template")</f>
        <v>Payslip Template</v>
      </c>
      <c r="AN2" s="61"/>
    </row>
    <row r="3" spans="1:40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63" t="s">
        <v>28</v>
      </c>
      <c r="AN3" s="61"/>
    </row>
    <row r="4" spans="1:40" ht="19.5" customHeight="1" x14ac:dyDescent="0.25">
      <c r="A4" s="64" t="s">
        <v>29</v>
      </c>
      <c r="B4" s="64"/>
      <c r="C4" s="64"/>
      <c r="D4" s="65"/>
      <c r="E4" s="64" t="s">
        <v>30</v>
      </c>
      <c r="F4" s="64"/>
      <c r="G4" s="64"/>
      <c r="H4" s="64" t="s">
        <v>31</v>
      </c>
      <c r="I4" s="64"/>
      <c r="J4" s="64"/>
      <c r="K4" s="64" t="s">
        <v>32</v>
      </c>
      <c r="L4" s="64"/>
      <c r="M4" s="64"/>
      <c r="N4" s="64" t="s">
        <v>57</v>
      </c>
      <c r="O4" s="64"/>
      <c r="P4" s="64"/>
      <c r="Q4" s="64" t="s">
        <v>33</v>
      </c>
      <c r="R4" s="64"/>
      <c r="S4" s="64"/>
      <c r="T4" s="64" t="s">
        <v>34</v>
      </c>
      <c r="U4" s="66"/>
      <c r="V4" s="66"/>
      <c r="W4" s="66"/>
      <c r="X4" s="66"/>
      <c r="Y4" s="66"/>
      <c r="Z4" s="66"/>
      <c r="AA4" s="66"/>
      <c r="AB4" s="64" t="s">
        <v>19</v>
      </c>
      <c r="AC4" s="66"/>
      <c r="AD4" s="66"/>
      <c r="AE4" s="66"/>
      <c r="AF4" s="66"/>
      <c r="AG4" s="66"/>
      <c r="AH4" s="66"/>
      <c r="AI4" s="66"/>
      <c r="AJ4" s="66"/>
      <c r="AK4" s="66"/>
      <c r="AL4" s="17"/>
      <c r="AM4" s="3"/>
      <c r="AN4" s="63"/>
    </row>
    <row r="5" spans="1:40" ht="38.25" customHeight="1" x14ac:dyDescent="0.2">
      <c r="A5" s="67" t="s">
        <v>4</v>
      </c>
      <c r="B5" s="67" t="s">
        <v>35</v>
      </c>
      <c r="C5" s="67" t="s">
        <v>36</v>
      </c>
      <c r="D5" s="67" t="s">
        <v>9</v>
      </c>
      <c r="E5" s="68" t="s">
        <v>37</v>
      </c>
      <c r="F5" s="68" t="s">
        <v>38</v>
      </c>
      <c r="G5" s="68" t="s">
        <v>39</v>
      </c>
      <c r="H5" s="67" t="s">
        <v>40</v>
      </c>
      <c r="I5" s="67" t="s">
        <v>41</v>
      </c>
      <c r="J5" s="67" t="s">
        <v>42</v>
      </c>
      <c r="K5" s="68" t="s">
        <v>43</v>
      </c>
      <c r="L5" s="68" t="s">
        <v>44</v>
      </c>
      <c r="M5" s="68" t="s">
        <v>45</v>
      </c>
      <c r="N5" s="67" t="s">
        <v>46</v>
      </c>
      <c r="O5" s="67" t="s">
        <v>47</v>
      </c>
      <c r="P5" s="67" t="s">
        <v>48</v>
      </c>
      <c r="Q5" s="68" t="s">
        <v>49</v>
      </c>
      <c r="R5" s="68" t="s">
        <v>50</v>
      </c>
      <c r="S5" s="68" t="s">
        <v>51</v>
      </c>
      <c r="T5" s="67" t="s">
        <v>52</v>
      </c>
      <c r="U5" s="67" t="s">
        <v>17</v>
      </c>
      <c r="V5" s="67" t="s">
        <v>58</v>
      </c>
      <c r="W5" s="67"/>
      <c r="X5" s="67"/>
      <c r="Y5" s="67"/>
      <c r="Z5" s="67"/>
      <c r="AA5" s="67"/>
      <c r="AB5" s="68" t="s">
        <v>53</v>
      </c>
      <c r="AC5" s="68" t="s">
        <v>20</v>
      </c>
      <c r="AD5" s="68" t="s">
        <v>62</v>
      </c>
      <c r="AE5" s="68"/>
      <c r="AF5" s="68"/>
      <c r="AG5" s="68"/>
      <c r="AH5" s="68"/>
      <c r="AI5" s="68"/>
      <c r="AJ5" s="68"/>
      <c r="AK5" s="68"/>
      <c r="AL5" s="69"/>
      <c r="AM5" s="70" t="s">
        <v>54</v>
      </c>
      <c r="AN5" s="71"/>
    </row>
    <row r="6" spans="1:40" ht="19.5" customHeight="1" x14ac:dyDescent="0.2">
      <c r="A6" s="72"/>
      <c r="B6" s="72"/>
      <c r="C6" s="72"/>
      <c r="D6" s="73"/>
      <c r="E6" s="74"/>
      <c r="F6" s="75"/>
      <c r="G6" s="76">
        <f t="shared" ref="G6:G31" si="0">F6*E6</f>
        <v>0</v>
      </c>
      <c r="H6" s="77"/>
      <c r="I6" s="75">
        <f t="shared" ref="I6" si="1">F6*1.5</f>
        <v>0</v>
      </c>
      <c r="J6" s="76">
        <f t="shared" ref="J6:J30" si="2">I6*H6</f>
        <v>0</v>
      </c>
      <c r="K6" s="77"/>
      <c r="L6" s="75">
        <f t="shared" ref="L6" si="3">F6*3</f>
        <v>0</v>
      </c>
      <c r="M6" s="76">
        <f t="shared" ref="M6:M31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8"/>
      <c r="AL6" s="79"/>
      <c r="AM6" s="71"/>
      <c r="AN6" s="80"/>
    </row>
    <row r="7" spans="1:40" ht="19.5" customHeight="1" x14ac:dyDescent="0.2">
      <c r="A7" s="72">
        <v>45572</v>
      </c>
      <c r="B7" s="72"/>
      <c r="C7" s="72"/>
      <c r="D7" s="81">
        <v>45536</v>
      </c>
      <c r="E7" s="82">
        <v>20.5</v>
      </c>
      <c r="F7" s="75">
        <v>22000</v>
      </c>
      <c r="G7" s="103">
        <f t="shared" si="0"/>
        <v>451000</v>
      </c>
      <c r="H7" s="77"/>
      <c r="I7" s="75"/>
      <c r="J7" s="76"/>
      <c r="K7" s="77"/>
      <c r="L7" s="75"/>
      <c r="M7" s="76"/>
      <c r="N7" s="104">
        <v>11</v>
      </c>
      <c r="O7" s="75">
        <f>F7</f>
        <v>22000</v>
      </c>
      <c r="P7" s="76">
        <f t="shared" ref="P7:P12" si="5">N7*O7</f>
        <v>242000</v>
      </c>
      <c r="Q7" s="77"/>
      <c r="R7" s="75"/>
      <c r="S7" s="76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8"/>
      <c r="AL7" s="79"/>
      <c r="AM7" s="70"/>
      <c r="AN7" s="84"/>
    </row>
    <row r="8" spans="1:40" ht="19.5" customHeight="1" x14ac:dyDescent="0.2">
      <c r="A8" s="72">
        <v>45601</v>
      </c>
      <c r="B8" s="72"/>
      <c r="C8" s="72"/>
      <c r="D8" s="81">
        <v>45566</v>
      </c>
      <c r="E8" s="82">
        <v>11</v>
      </c>
      <c r="F8" s="75">
        <v>22000</v>
      </c>
      <c r="G8" s="103">
        <f t="shared" si="0"/>
        <v>242000</v>
      </c>
      <c r="H8" s="77"/>
      <c r="I8" s="75"/>
      <c r="J8" s="76"/>
      <c r="K8" s="77"/>
      <c r="L8" s="75"/>
      <c r="M8" s="76"/>
      <c r="N8" s="77">
        <v>24</v>
      </c>
      <c r="O8" s="75">
        <v>22000</v>
      </c>
      <c r="P8" s="76">
        <f t="shared" si="5"/>
        <v>528000</v>
      </c>
      <c r="Q8" s="77"/>
      <c r="R8" s="75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>
        <v>130000</v>
      </c>
      <c r="AE8" s="77"/>
      <c r="AF8" s="77"/>
      <c r="AG8" s="77"/>
      <c r="AH8" s="77"/>
      <c r="AI8" s="77"/>
      <c r="AJ8" s="77"/>
      <c r="AK8" s="78"/>
      <c r="AL8" s="79"/>
      <c r="AM8" s="3"/>
      <c r="AN8" s="85"/>
    </row>
    <row r="9" spans="1:40" ht="19.5" customHeight="1" x14ac:dyDescent="0.2">
      <c r="A9" s="72">
        <v>45629</v>
      </c>
      <c r="B9" s="72"/>
      <c r="C9" s="72"/>
      <c r="D9" s="81">
        <v>45597</v>
      </c>
      <c r="E9" s="82">
        <v>32</v>
      </c>
      <c r="F9" s="75">
        <v>22000</v>
      </c>
      <c r="G9" s="103">
        <f t="shared" si="0"/>
        <v>704000</v>
      </c>
      <c r="H9" s="77"/>
      <c r="I9" s="75"/>
      <c r="J9" s="76"/>
      <c r="K9" s="77"/>
      <c r="L9" s="75"/>
      <c r="M9" s="76"/>
      <c r="N9" s="77">
        <v>33</v>
      </c>
      <c r="O9" s="75">
        <f t="shared" ref="O9:O14" si="6">F9*1.5</f>
        <v>33000</v>
      </c>
      <c r="P9" s="76">
        <f t="shared" si="5"/>
        <v>1089000</v>
      </c>
      <c r="Q9" s="77"/>
      <c r="R9" s="75"/>
      <c r="S9" s="76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8"/>
      <c r="AL9" s="79"/>
      <c r="AM9" s="84"/>
      <c r="AN9" s="85"/>
    </row>
    <row r="10" spans="1:40" ht="19.5" customHeight="1" x14ac:dyDescent="0.2">
      <c r="A10" s="72">
        <v>45663</v>
      </c>
      <c r="B10" s="72"/>
      <c r="C10" s="72"/>
      <c r="D10" s="81">
        <v>45627</v>
      </c>
      <c r="E10" s="104">
        <v>43.5</v>
      </c>
      <c r="F10" s="75">
        <v>22000</v>
      </c>
      <c r="G10" s="103">
        <f t="shared" si="0"/>
        <v>957000</v>
      </c>
      <c r="H10" s="77"/>
      <c r="I10" s="75"/>
      <c r="J10" s="76"/>
      <c r="K10" s="77"/>
      <c r="L10" s="75"/>
      <c r="M10" s="76"/>
      <c r="N10" s="104">
        <v>39</v>
      </c>
      <c r="O10" s="75">
        <f t="shared" si="6"/>
        <v>33000</v>
      </c>
      <c r="P10" s="76">
        <f t="shared" si="5"/>
        <v>1287000</v>
      </c>
      <c r="Q10" s="77"/>
      <c r="R10" s="75"/>
      <c r="S10" s="76"/>
      <c r="T10" s="77"/>
      <c r="U10" s="77"/>
      <c r="V10" s="77"/>
      <c r="W10" s="77"/>
      <c r="X10" s="77"/>
      <c r="Y10" s="77"/>
      <c r="Z10" s="77"/>
      <c r="AA10" s="77"/>
      <c r="AB10" s="77"/>
      <c r="AC10" s="77">
        <v>22000</v>
      </c>
      <c r="AD10" s="77"/>
      <c r="AE10" s="77"/>
      <c r="AF10" s="77"/>
      <c r="AG10" s="77"/>
      <c r="AH10" s="77"/>
      <c r="AI10" s="77"/>
      <c r="AJ10" s="77"/>
      <c r="AK10" s="78"/>
      <c r="AL10" s="79"/>
      <c r="AM10" s="86"/>
      <c r="AN10" s="85"/>
    </row>
    <row r="11" spans="1:40" ht="19.5" customHeight="1" x14ac:dyDescent="0.2">
      <c r="A11" s="72">
        <v>45691</v>
      </c>
      <c r="B11" s="72"/>
      <c r="C11" s="72"/>
      <c r="D11" s="83" t="s">
        <v>63</v>
      </c>
      <c r="E11" s="82">
        <v>25</v>
      </c>
      <c r="F11" s="75">
        <v>22000</v>
      </c>
      <c r="G11" s="103">
        <f t="shared" si="0"/>
        <v>550000</v>
      </c>
      <c r="H11" s="77"/>
      <c r="I11" s="75"/>
      <c r="J11" s="76"/>
      <c r="K11" s="77"/>
      <c r="L11" s="75"/>
      <c r="M11" s="76"/>
      <c r="N11" s="77">
        <v>24</v>
      </c>
      <c r="O11" s="75">
        <f t="shared" si="6"/>
        <v>33000</v>
      </c>
      <c r="P11" s="76">
        <f t="shared" si="5"/>
        <v>792000</v>
      </c>
      <c r="Q11" s="77"/>
      <c r="R11" s="75"/>
      <c r="S11" s="76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8"/>
      <c r="AL11" s="79"/>
      <c r="AM11" s="86"/>
      <c r="AN11" s="3"/>
    </row>
    <row r="12" spans="1:40" ht="19.5" customHeight="1" x14ac:dyDescent="0.2">
      <c r="A12" s="72">
        <v>45719</v>
      </c>
      <c r="B12" s="72"/>
      <c r="C12" s="72"/>
      <c r="D12" s="83" t="s">
        <v>64</v>
      </c>
      <c r="E12" s="82">
        <v>31</v>
      </c>
      <c r="F12" s="75">
        <v>22000</v>
      </c>
      <c r="G12" s="103">
        <f t="shared" si="0"/>
        <v>682000</v>
      </c>
      <c r="H12" s="77"/>
      <c r="I12" s="75"/>
      <c r="J12" s="76"/>
      <c r="K12" s="77"/>
      <c r="L12" s="75"/>
      <c r="M12" s="76"/>
      <c r="N12" s="77">
        <v>7</v>
      </c>
      <c r="O12" s="75">
        <f t="shared" si="6"/>
        <v>33000</v>
      </c>
      <c r="P12" s="76">
        <f t="shared" si="5"/>
        <v>231000</v>
      </c>
      <c r="Q12" s="77"/>
      <c r="R12" s="75"/>
      <c r="S12" s="76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8"/>
      <c r="AL12" s="79"/>
      <c r="AM12" s="86"/>
      <c r="AN12" s="3"/>
    </row>
    <row r="13" spans="1:40" ht="19.5" customHeight="1" x14ac:dyDescent="0.2">
      <c r="A13" s="72">
        <v>45752</v>
      </c>
      <c r="B13" s="72"/>
      <c r="C13" s="72"/>
      <c r="D13" s="83" t="s">
        <v>65</v>
      </c>
      <c r="E13" s="82">
        <v>37</v>
      </c>
      <c r="F13" s="75">
        <v>22000</v>
      </c>
      <c r="G13" s="103">
        <f t="shared" ref="G13:G14" si="7">F13*E13</f>
        <v>814000</v>
      </c>
      <c r="H13" s="77"/>
      <c r="I13" s="75"/>
      <c r="J13" s="76"/>
      <c r="K13" s="77"/>
      <c r="L13" s="75"/>
      <c r="M13" s="76"/>
      <c r="N13" s="77">
        <v>50</v>
      </c>
      <c r="O13" s="75">
        <f t="shared" si="6"/>
        <v>33000</v>
      </c>
      <c r="P13" s="76">
        <f t="shared" ref="P13:P14" si="8">N13*O13</f>
        <v>1650000</v>
      </c>
      <c r="Q13" s="77"/>
      <c r="R13" s="75"/>
      <c r="S13" s="76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8"/>
      <c r="AL13" s="79"/>
      <c r="AM13" s="3"/>
      <c r="AN13" s="3"/>
    </row>
    <row r="14" spans="1:40" ht="19.5" customHeight="1" x14ac:dyDescent="0.2">
      <c r="A14" s="72">
        <v>45782</v>
      </c>
      <c r="B14" s="72"/>
      <c r="C14" s="72"/>
      <c r="D14" s="83" t="s">
        <v>66</v>
      </c>
      <c r="E14" s="82">
        <v>41.5</v>
      </c>
      <c r="F14" s="75">
        <v>22000</v>
      </c>
      <c r="G14" s="76">
        <f t="shared" si="7"/>
        <v>913000</v>
      </c>
      <c r="H14" s="77"/>
      <c r="I14" s="75"/>
      <c r="J14" s="76"/>
      <c r="K14" s="77"/>
      <c r="L14" s="75"/>
      <c r="M14" s="76"/>
      <c r="N14" s="77">
        <v>26.5</v>
      </c>
      <c r="O14" s="75">
        <f t="shared" si="6"/>
        <v>33000</v>
      </c>
      <c r="P14" s="87">
        <f t="shared" si="8"/>
        <v>874500</v>
      </c>
      <c r="Q14" s="77"/>
      <c r="R14" s="75"/>
      <c r="S14" s="76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8"/>
      <c r="AL14" s="79"/>
      <c r="AM14" s="3"/>
      <c r="AN14" s="3"/>
    </row>
    <row r="15" spans="1:40" ht="19.5" customHeight="1" x14ac:dyDescent="0.2">
      <c r="A15" s="72">
        <v>45810</v>
      </c>
      <c r="B15" s="72"/>
      <c r="C15" s="72"/>
      <c r="D15" s="83" t="s">
        <v>67</v>
      </c>
      <c r="E15" s="82">
        <v>63</v>
      </c>
      <c r="F15" s="75">
        <v>22000</v>
      </c>
      <c r="G15" s="76">
        <f t="shared" ref="G15:G16" si="9">F15*E15</f>
        <v>1386000</v>
      </c>
      <c r="H15" s="77"/>
      <c r="I15" s="75"/>
      <c r="J15" s="76"/>
      <c r="K15" s="77"/>
      <c r="L15" s="75"/>
      <c r="M15" s="76"/>
      <c r="N15" s="77">
        <v>28.5</v>
      </c>
      <c r="O15" s="75">
        <f t="shared" ref="O15:O16" si="10">F15*1.5</f>
        <v>33000</v>
      </c>
      <c r="P15" s="87">
        <f t="shared" ref="P15:P16" si="11">N15*O15</f>
        <v>940500</v>
      </c>
      <c r="Q15" s="77"/>
      <c r="R15" s="75"/>
      <c r="S15" s="76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9"/>
      <c r="AM15" s="3"/>
      <c r="AN15" s="3"/>
    </row>
    <row r="16" spans="1:40" ht="19.5" customHeight="1" x14ac:dyDescent="0.2">
      <c r="A16" s="72">
        <v>45845</v>
      </c>
      <c r="B16" s="72"/>
      <c r="C16" s="72"/>
      <c r="D16" s="83" t="s">
        <v>68</v>
      </c>
      <c r="E16" s="82">
        <v>31</v>
      </c>
      <c r="F16" s="75">
        <v>22000</v>
      </c>
      <c r="G16" s="76">
        <f t="shared" si="9"/>
        <v>682000</v>
      </c>
      <c r="H16" s="77"/>
      <c r="I16" s="75"/>
      <c r="J16" s="76"/>
      <c r="K16" s="77"/>
      <c r="L16" s="75"/>
      <c r="M16" s="76"/>
      <c r="N16" s="77">
        <v>13</v>
      </c>
      <c r="O16" s="75">
        <f t="shared" si="10"/>
        <v>33000</v>
      </c>
      <c r="P16" s="87">
        <f t="shared" si="11"/>
        <v>429000</v>
      </c>
      <c r="Q16" s="77"/>
      <c r="R16" s="75"/>
      <c r="S16" s="76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8"/>
      <c r="AL16" s="79"/>
      <c r="AM16" s="3"/>
      <c r="AN16" s="3"/>
    </row>
    <row r="17" spans="1:40" ht="19.5" customHeight="1" x14ac:dyDescent="0.2">
      <c r="A17" s="72">
        <v>45873</v>
      </c>
      <c r="B17" s="72"/>
      <c r="C17" s="72"/>
      <c r="D17" s="83" t="s">
        <v>69</v>
      </c>
      <c r="E17" s="82">
        <v>31</v>
      </c>
      <c r="F17" s="75">
        <v>22000</v>
      </c>
      <c r="G17" s="76">
        <f t="shared" ref="G17:G19" si="12">F17*E17</f>
        <v>682000</v>
      </c>
      <c r="H17" s="77"/>
      <c r="I17" s="75"/>
      <c r="J17" s="76"/>
      <c r="K17" s="77"/>
      <c r="L17" s="75"/>
      <c r="M17" s="76"/>
      <c r="N17" s="77">
        <v>30.5</v>
      </c>
      <c r="O17" s="75">
        <f t="shared" ref="O17:O19" si="13">F17*1.5</f>
        <v>33000</v>
      </c>
      <c r="P17" s="87">
        <f t="shared" ref="P17:P18" si="14">N17*O17</f>
        <v>1006500</v>
      </c>
      <c r="Q17" s="77"/>
      <c r="R17" s="75"/>
      <c r="S17" s="76"/>
      <c r="T17" s="77"/>
      <c r="U17" s="77"/>
      <c r="V17" s="77"/>
      <c r="W17" s="77"/>
      <c r="X17" s="77"/>
      <c r="Y17" s="77"/>
      <c r="Z17" s="77"/>
      <c r="AA17" s="77"/>
      <c r="AB17" s="88"/>
      <c r="AC17" s="77"/>
      <c r="AD17" s="77"/>
      <c r="AE17" s="77"/>
      <c r="AF17" s="77"/>
      <c r="AG17" s="77"/>
      <c r="AH17" s="77"/>
      <c r="AI17" s="77"/>
      <c r="AJ17" s="77"/>
      <c r="AK17" s="78"/>
      <c r="AL17" s="79"/>
      <c r="AM17" s="3"/>
      <c r="AN17" s="3"/>
    </row>
    <row r="18" spans="1:40" ht="19.5" customHeight="1" x14ac:dyDescent="0.2">
      <c r="A18" s="72">
        <v>45902</v>
      </c>
      <c r="B18" s="72"/>
      <c r="C18" s="72"/>
      <c r="D18" s="83" t="s">
        <v>70</v>
      </c>
      <c r="E18" s="82">
        <v>14.5</v>
      </c>
      <c r="F18" s="75">
        <v>22000</v>
      </c>
      <c r="G18" s="76">
        <f t="shared" si="12"/>
        <v>319000</v>
      </c>
      <c r="H18" s="77"/>
      <c r="I18" s="75"/>
      <c r="J18" s="76"/>
      <c r="K18" s="77"/>
      <c r="L18" s="75"/>
      <c r="M18" s="76"/>
      <c r="N18" s="104">
        <v>8</v>
      </c>
      <c r="O18" s="75">
        <f t="shared" si="13"/>
        <v>33000</v>
      </c>
      <c r="P18" s="87">
        <f t="shared" si="14"/>
        <v>264000</v>
      </c>
      <c r="Q18" s="77"/>
      <c r="R18" s="75"/>
      <c r="S18" s="76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  <c r="AL18" s="79"/>
      <c r="AM18" s="3"/>
      <c r="AN18" s="3"/>
    </row>
    <row r="19" spans="1:40" ht="19.5" customHeight="1" x14ac:dyDescent="0.2">
      <c r="A19" s="72">
        <v>45936</v>
      </c>
      <c r="B19" s="72"/>
      <c r="C19" s="72"/>
      <c r="D19" s="81" t="s">
        <v>71</v>
      </c>
      <c r="E19" s="82">
        <v>29</v>
      </c>
      <c r="F19" s="75">
        <v>22000</v>
      </c>
      <c r="G19" s="76">
        <f t="shared" si="12"/>
        <v>638000</v>
      </c>
      <c r="H19" s="77"/>
      <c r="I19" s="75"/>
      <c r="J19" s="76"/>
      <c r="K19" s="77"/>
      <c r="L19" s="75"/>
      <c r="M19" s="76"/>
      <c r="N19" s="77"/>
      <c r="O19" s="75">
        <f t="shared" si="13"/>
        <v>33000</v>
      </c>
      <c r="P19" s="87"/>
      <c r="Q19" s="77"/>
      <c r="R19" s="75"/>
      <c r="S19" s="76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8"/>
      <c r="AL19" s="79"/>
      <c r="AM19" s="79"/>
      <c r="AN19" s="79"/>
    </row>
    <row r="20" spans="1:40" ht="19.5" customHeight="1" x14ac:dyDescent="0.2">
      <c r="A20" s="72"/>
      <c r="B20" s="72"/>
      <c r="C20" s="72"/>
      <c r="D20" s="83"/>
      <c r="E20" s="82"/>
      <c r="F20" s="75"/>
      <c r="G20" s="76"/>
      <c r="H20" s="77"/>
      <c r="I20" s="75"/>
      <c r="J20" s="76"/>
      <c r="K20" s="77"/>
      <c r="L20" s="102"/>
      <c r="M20" s="76"/>
      <c r="N20" s="77"/>
      <c r="O20" s="75"/>
      <c r="P20" s="87"/>
      <c r="Q20" s="77"/>
      <c r="R20" s="75"/>
      <c r="S20" s="76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9"/>
      <c r="AM20" s="79"/>
      <c r="AN20" s="79"/>
    </row>
    <row r="21" spans="1:40" ht="19.5" customHeight="1" x14ac:dyDescent="0.2">
      <c r="A21" s="72"/>
      <c r="B21" s="72"/>
      <c r="C21" s="72"/>
      <c r="D21" s="83"/>
      <c r="E21" s="82"/>
      <c r="F21" s="75">
        <v>33000</v>
      </c>
      <c r="G21" s="76">
        <f t="shared" si="0"/>
        <v>0</v>
      </c>
      <c r="H21" s="77"/>
      <c r="I21" s="75">
        <f t="shared" ref="I21:I22" si="15">F21*2</f>
        <v>66000</v>
      </c>
      <c r="J21" s="76">
        <f t="shared" si="2"/>
        <v>0</v>
      </c>
      <c r="K21" s="77"/>
      <c r="L21" s="75">
        <f t="shared" ref="L21:L31" si="16">F21*3</f>
        <v>99000</v>
      </c>
      <c r="M21" s="76">
        <f t="shared" si="4"/>
        <v>0</v>
      </c>
      <c r="N21" s="77"/>
      <c r="O21" s="75">
        <f t="shared" ref="O21:O31" si="17">F21*1.5</f>
        <v>49500</v>
      </c>
      <c r="P21" s="87">
        <f t="shared" ref="P21:P31" si="18">N21*O21</f>
        <v>0</v>
      </c>
      <c r="Q21" s="77"/>
      <c r="R21" s="75">
        <f t="shared" ref="R21:R31" si="19">F21*3</f>
        <v>99000</v>
      </c>
      <c r="S21" s="76">
        <f t="shared" ref="S21:S31" si="20">Q21*R21</f>
        <v>0</v>
      </c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9"/>
      <c r="AM21" s="79"/>
      <c r="AN21" s="79"/>
    </row>
    <row r="22" spans="1:40" ht="19.5" customHeight="1" x14ac:dyDescent="0.2">
      <c r="A22" s="72"/>
      <c r="B22" s="72"/>
      <c r="C22" s="72"/>
      <c r="D22" s="83"/>
      <c r="E22" s="82"/>
      <c r="F22" s="75">
        <v>33000</v>
      </c>
      <c r="G22" s="76">
        <f t="shared" si="0"/>
        <v>0</v>
      </c>
      <c r="H22" s="77"/>
      <c r="I22" s="75">
        <f t="shared" si="15"/>
        <v>66000</v>
      </c>
      <c r="J22" s="76">
        <f t="shared" si="2"/>
        <v>0</v>
      </c>
      <c r="K22" s="77"/>
      <c r="L22" s="75">
        <f t="shared" si="16"/>
        <v>99000</v>
      </c>
      <c r="M22" s="76">
        <f t="shared" si="4"/>
        <v>0</v>
      </c>
      <c r="N22" s="77"/>
      <c r="O22" s="75">
        <f t="shared" si="17"/>
        <v>49500</v>
      </c>
      <c r="P22" s="87">
        <f t="shared" si="18"/>
        <v>0</v>
      </c>
      <c r="Q22" s="77"/>
      <c r="R22" s="75">
        <f t="shared" si="19"/>
        <v>99000</v>
      </c>
      <c r="S22" s="76">
        <f t="shared" si="20"/>
        <v>0</v>
      </c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9"/>
      <c r="AM22" s="79"/>
      <c r="AN22" s="79"/>
    </row>
    <row r="23" spans="1:40" ht="19.5" customHeight="1" x14ac:dyDescent="0.2">
      <c r="A23" s="72"/>
      <c r="B23" s="72"/>
      <c r="C23" s="72"/>
      <c r="D23" s="83"/>
      <c r="E23" s="82"/>
      <c r="F23" s="75"/>
      <c r="G23" s="76">
        <f t="shared" si="0"/>
        <v>0</v>
      </c>
      <c r="H23" s="77"/>
      <c r="I23" s="75">
        <f t="shared" ref="I23:I31" si="21">F23*1.5</f>
        <v>0</v>
      </c>
      <c r="J23" s="76">
        <f t="shared" si="2"/>
        <v>0</v>
      </c>
      <c r="K23" s="77"/>
      <c r="L23" s="75">
        <f t="shared" si="16"/>
        <v>0</v>
      </c>
      <c r="M23" s="76">
        <f t="shared" si="4"/>
        <v>0</v>
      </c>
      <c r="N23" s="77"/>
      <c r="O23" s="75">
        <f t="shared" si="17"/>
        <v>0</v>
      </c>
      <c r="P23" s="87">
        <f t="shared" si="18"/>
        <v>0</v>
      </c>
      <c r="Q23" s="77"/>
      <c r="R23" s="75">
        <f t="shared" si="19"/>
        <v>0</v>
      </c>
      <c r="S23" s="76">
        <f t="shared" si="20"/>
        <v>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8"/>
      <c r="AL23" s="79"/>
      <c r="AM23" s="79"/>
      <c r="AN23" s="79"/>
    </row>
    <row r="24" spans="1:40" ht="19.5" customHeight="1" x14ac:dyDescent="0.2">
      <c r="A24" s="72"/>
      <c r="B24" s="72"/>
      <c r="C24" s="72"/>
      <c r="D24" s="83"/>
      <c r="E24" s="82"/>
      <c r="F24" s="75"/>
      <c r="G24" s="76">
        <f t="shared" si="0"/>
        <v>0</v>
      </c>
      <c r="H24" s="77"/>
      <c r="I24" s="75">
        <f t="shared" si="21"/>
        <v>0</v>
      </c>
      <c r="J24" s="76">
        <f t="shared" si="2"/>
        <v>0</v>
      </c>
      <c r="K24" s="77"/>
      <c r="L24" s="75">
        <f t="shared" si="16"/>
        <v>0</v>
      </c>
      <c r="M24" s="76">
        <f t="shared" si="4"/>
        <v>0</v>
      </c>
      <c r="N24" s="77"/>
      <c r="O24" s="75">
        <f t="shared" si="17"/>
        <v>0</v>
      </c>
      <c r="P24" s="87">
        <f t="shared" si="18"/>
        <v>0</v>
      </c>
      <c r="Q24" s="77"/>
      <c r="R24" s="75">
        <f t="shared" si="19"/>
        <v>0</v>
      </c>
      <c r="S24" s="76">
        <f t="shared" si="20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8"/>
      <c r="AL24" s="79"/>
      <c r="AM24" s="79"/>
      <c r="AN24" s="79"/>
    </row>
    <row r="25" spans="1:40" ht="19.5" customHeight="1" x14ac:dyDescent="0.2">
      <c r="A25" s="72"/>
      <c r="B25" s="72"/>
      <c r="C25" s="72"/>
      <c r="D25" s="83"/>
      <c r="E25" s="82"/>
      <c r="F25" s="75"/>
      <c r="G25" s="76">
        <f t="shared" si="0"/>
        <v>0</v>
      </c>
      <c r="H25" s="77"/>
      <c r="I25" s="75">
        <f t="shared" si="21"/>
        <v>0</v>
      </c>
      <c r="J25" s="76">
        <f t="shared" si="2"/>
        <v>0</v>
      </c>
      <c r="K25" s="77"/>
      <c r="L25" s="75">
        <f t="shared" si="16"/>
        <v>0</v>
      </c>
      <c r="M25" s="76">
        <f t="shared" si="4"/>
        <v>0</v>
      </c>
      <c r="N25" s="77"/>
      <c r="O25" s="75">
        <f t="shared" si="17"/>
        <v>0</v>
      </c>
      <c r="P25" s="87">
        <f t="shared" si="18"/>
        <v>0</v>
      </c>
      <c r="Q25" s="77"/>
      <c r="R25" s="75">
        <f t="shared" si="19"/>
        <v>0</v>
      </c>
      <c r="S25" s="76">
        <f t="shared" si="20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9"/>
      <c r="AM25" s="79"/>
      <c r="AN25" s="79"/>
    </row>
    <row r="26" spans="1:40" ht="19.5" customHeight="1" x14ac:dyDescent="0.2">
      <c r="A26" s="72"/>
      <c r="B26" s="72"/>
      <c r="C26" s="72"/>
      <c r="D26" s="83"/>
      <c r="E26" s="82"/>
      <c r="F26" s="75"/>
      <c r="G26" s="76">
        <f t="shared" si="0"/>
        <v>0</v>
      </c>
      <c r="H26" s="77"/>
      <c r="I26" s="75">
        <f t="shared" si="21"/>
        <v>0</v>
      </c>
      <c r="J26" s="76">
        <f t="shared" si="2"/>
        <v>0</v>
      </c>
      <c r="K26" s="77"/>
      <c r="L26" s="75">
        <f t="shared" si="16"/>
        <v>0</v>
      </c>
      <c r="M26" s="76">
        <f t="shared" si="4"/>
        <v>0</v>
      </c>
      <c r="N26" s="77"/>
      <c r="O26" s="75">
        <f t="shared" si="17"/>
        <v>0</v>
      </c>
      <c r="P26" s="87">
        <f t="shared" si="18"/>
        <v>0</v>
      </c>
      <c r="Q26" s="77"/>
      <c r="R26" s="75">
        <f t="shared" si="19"/>
        <v>0</v>
      </c>
      <c r="S26" s="76">
        <f t="shared" si="20"/>
        <v>0</v>
      </c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8"/>
      <c r="AL26" s="79"/>
      <c r="AM26" s="79"/>
      <c r="AN26" s="79"/>
    </row>
    <row r="27" spans="1:40" ht="19.5" customHeight="1" x14ac:dyDescent="0.2">
      <c r="A27" s="72"/>
      <c r="B27" s="72"/>
      <c r="C27" s="72"/>
      <c r="D27" s="83"/>
      <c r="E27" s="82"/>
      <c r="F27" s="75"/>
      <c r="G27" s="76">
        <f t="shared" si="0"/>
        <v>0</v>
      </c>
      <c r="H27" s="77"/>
      <c r="I27" s="75">
        <f t="shared" si="21"/>
        <v>0</v>
      </c>
      <c r="J27" s="76">
        <f t="shared" si="2"/>
        <v>0</v>
      </c>
      <c r="K27" s="77"/>
      <c r="L27" s="75">
        <f t="shared" si="16"/>
        <v>0</v>
      </c>
      <c r="M27" s="76">
        <f t="shared" si="4"/>
        <v>0</v>
      </c>
      <c r="N27" s="77"/>
      <c r="O27" s="75">
        <f t="shared" si="17"/>
        <v>0</v>
      </c>
      <c r="P27" s="87">
        <f t="shared" si="18"/>
        <v>0</v>
      </c>
      <c r="Q27" s="77"/>
      <c r="R27" s="75">
        <f t="shared" si="19"/>
        <v>0</v>
      </c>
      <c r="S27" s="76">
        <f t="shared" si="20"/>
        <v>0</v>
      </c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8"/>
      <c r="AL27" s="79"/>
      <c r="AM27" s="79"/>
      <c r="AN27" s="79"/>
    </row>
    <row r="28" spans="1:40" ht="19.5" customHeight="1" x14ac:dyDescent="0.2">
      <c r="A28" s="72"/>
      <c r="B28" s="72"/>
      <c r="C28" s="72"/>
      <c r="D28" s="83"/>
      <c r="E28" s="82"/>
      <c r="F28" s="75"/>
      <c r="G28" s="76">
        <f t="shared" si="0"/>
        <v>0</v>
      </c>
      <c r="H28" s="77"/>
      <c r="I28" s="75">
        <f t="shared" si="21"/>
        <v>0</v>
      </c>
      <c r="J28" s="76">
        <f t="shared" si="2"/>
        <v>0</v>
      </c>
      <c r="K28" s="77"/>
      <c r="L28" s="75">
        <f t="shared" si="16"/>
        <v>0</v>
      </c>
      <c r="M28" s="76">
        <f t="shared" si="4"/>
        <v>0</v>
      </c>
      <c r="N28" s="77"/>
      <c r="O28" s="75">
        <f t="shared" si="17"/>
        <v>0</v>
      </c>
      <c r="P28" s="87">
        <f t="shared" si="18"/>
        <v>0</v>
      </c>
      <c r="Q28" s="77"/>
      <c r="R28" s="75">
        <f t="shared" si="19"/>
        <v>0</v>
      </c>
      <c r="S28" s="76">
        <f t="shared" si="20"/>
        <v>0</v>
      </c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8"/>
      <c r="AL28" s="79"/>
      <c r="AM28" s="79"/>
      <c r="AN28" s="79"/>
    </row>
    <row r="29" spans="1:40" ht="19.5" customHeight="1" x14ac:dyDescent="0.2">
      <c r="A29" s="72"/>
      <c r="B29" s="72"/>
      <c r="C29" s="72"/>
      <c r="D29" s="83"/>
      <c r="E29" s="82"/>
      <c r="F29" s="75"/>
      <c r="G29" s="76">
        <f t="shared" si="0"/>
        <v>0</v>
      </c>
      <c r="H29" s="77"/>
      <c r="I29" s="75">
        <f t="shared" si="21"/>
        <v>0</v>
      </c>
      <c r="J29" s="76">
        <f t="shared" si="2"/>
        <v>0</v>
      </c>
      <c r="K29" s="77"/>
      <c r="L29" s="75">
        <f t="shared" si="16"/>
        <v>0</v>
      </c>
      <c r="M29" s="76">
        <f t="shared" si="4"/>
        <v>0</v>
      </c>
      <c r="N29" s="77"/>
      <c r="O29" s="75">
        <f t="shared" si="17"/>
        <v>0</v>
      </c>
      <c r="P29" s="87">
        <f t="shared" si="18"/>
        <v>0</v>
      </c>
      <c r="Q29" s="77"/>
      <c r="R29" s="75">
        <f t="shared" si="19"/>
        <v>0</v>
      </c>
      <c r="S29" s="76">
        <f t="shared" si="20"/>
        <v>0</v>
      </c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8"/>
      <c r="AL29" s="79"/>
      <c r="AM29" s="79"/>
      <c r="AN29" s="79"/>
    </row>
    <row r="30" spans="1:40" ht="19.5" customHeight="1" x14ac:dyDescent="0.2">
      <c r="A30" s="72"/>
      <c r="B30" s="72"/>
      <c r="C30" s="72"/>
      <c r="D30" s="83"/>
      <c r="E30" s="82"/>
      <c r="F30" s="75"/>
      <c r="G30" s="76">
        <f t="shared" si="0"/>
        <v>0</v>
      </c>
      <c r="H30" s="77"/>
      <c r="I30" s="75">
        <f t="shared" si="21"/>
        <v>0</v>
      </c>
      <c r="J30" s="76">
        <f t="shared" si="2"/>
        <v>0</v>
      </c>
      <c r="K30" s="77"/>
      <c r="L30" s="75">
        <f t="shared" si="16"/>
        <v>0</v>
      </c>
      <c r="M30" s="76">
        <f t="shared" si="4"/>
        <v>0</v>
      </c>
      <c r="N30" s="77"/>
      <c r="O30" s="75">
        <f t="shared" si="17"/>
        <v>0</v>
      </c>
      <c r="P30" s="87">
        <f t="shared" si="18"/>
        <v>0</v>
      </c>
      <c r="Q30" s="77"/>
      <c r="R30" s="75">
        <f t="shared" si="19"/>
        <v>0</v>
      </c>
      <c r="S30" s="76">
        <f t="shared" si="20"/>
        <v>0</v>
      </c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8"/>
      <c r="AL30" s="79"/>
      <c r="AM30" s="79"/>
      <c r="AN30" s="79"/>
    </row>
    <row r="31" spans="1:40" ht="19.5" customHeight="1" x14ac:dyDescent="0.2">
      <c r="A31" s="89"/>
      <c r="B31" s="89"/>
      <c r="C31" s="89"/>
      <c r="D31" s="90"/>
      <c r="E31" s="91"/>
      <c r="F31" s="92"/>
      <c r="G31" s="76">
        <f t="shared" si="0"/>
        <v>0</v>
      </c>
      <c r="H31" s="93"/>
      <c r="I31" s="75">
        <f t="shared" si="21"/>
        <v>0</v>
      </c>
      <c r="J31" s="76">
        <f>H31*I31</f>
        <v>0</v>
      </c>
      <c r="K31" s="93"/>
      <c r="L31" s="75">
        <f t="shared" si="16"/>
        <v>0</v>
      </c>
      <c r="M31" s="76">
        <f t="shared" si="4"/>
        <v>0</v>
      </c>
      <c r="N31" s="93"/>
      <c r="O31" s="75">
        <f t="shared" si="17"/>
        <v>0</v>
      </c>
      <c r="P31" s="87">
        <f t="shared" si="18"/>
        <v>0</v>
      </c>
      <c r="Q31" s="93"/>
      <c r="R31" s="75">
        <f t="shared" si="19"/>
        <v>0</v>
      </c>
      <c r="S31" s="76">
        <f t="shared" si="20"/>
        <v>0</v>
      </c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4"/>
      <c r="AL31" s="79"/>
      <c r="AM31" s="71" t="s">
        <v>55</v>
      </c>
      <c r="AN31" s="71"/>
    </row>
    <row r="32" spans="1:40" ht="19.5" customHeight="1" x14ac:dyDescent="0.2">
      <c r="A32" s="95" t="s">
        <v>56</v>
      </c>
      <c r="B32" s="95"/>
      <c r="C32" s="95"/>
      <c r="D32" s="96"/>
      <c r="E32" s="97">
        <f>SUM(E5:E31)</f>
        <v>410</v>
      </c>
      <c r="F32" s="98"/>
      <c r="G32" s="98">
        <f t="shared" ref="G32:AK32" si="22">SUM(G5:G31)</f>
        <v>9020000</v>
      </c>
      <c r="H32" s="98">
        <f t="shared" si="22"/>
        <v>0</v>
      </c>
      <c r="I32" s="98">
        <f t="shared" si="22"/>
        <v>132000</v>
      </c>
      <c r="J32" s="98">
        <f t="shared" si="22"/>
        <v>0</v>
      </c>
      <c r="K32" s="98">
        <f t="shared" si="22"/>
        <v>0</v>
      </c>
      <c r="L32" s="98">
        <f t="shared" si="22"/>
        <v>198000</v>
      </c>
      <c r="M32" s="98">
        <f t="shared" si="22"/>
        <v>0</v>
      </c>
      <c r="N32" s="98">
        <f t="shared" si="22"/>
        <v>294.5</v>
      </c>
      <c r="O32" s="98">
        <f t="shared" si="22"/>
        <v>506000</v>
      </c>
      <c r="P32" s="98">
        <f t="shared" si="22"/>
        <v>9333500</v>
      </c>
      <c r="Q32" s="98">
        <f t="shared" si="22"/>
        <v>0</v>
      </c>
      <c r="R32" s="98">
        <f t="shared" si="22"/>
        <v>198000</v>
      </c>
      <c r="S32" s="98">
        <f t="shared" si="22"/>
        <v>0</v>
      </c>
      <c r="T32" s="99">
        <f t="shared" si="22"/>
        <v>0</v>
      </c>
      <c r="U32" s="98">
        <f t="shared" si="22"/>
        <v>0</v>
      </c>
      <c r="V32" s="98">
        <f t="shared" si="22"/>
        <v>0</v>
      </c>
      <c r="W32" s="98">
        <f t="shared" si="22"/>
        <v>0</v>
      </c>
      <c r="X32" s="98">
        <f t="shared" si="22"/>
        <v>0</v>
      </c>
      <c r="Y32" s="98">
        <f t="shared" si="22"/>
        <v>0</v>
      </c>
      <c r="Z32" s="98">
        <f t="shared" si="22"/>
        <v>0</v>
      </c>
      <c r="AA32" s="98">
        <f t="shared" si="22"/>
        <v>0</v>
      </c>
      <c r="AB32" s="100">
        <f t="shared" si="22"/>
        <v>0</v>
      </c>
      <c r="AC32" s="101">
        <f t="shared" si="22"/>
        <v>22000</v>
      </c>
      <c r="AD32" s="101">
        <f t="shared" si="22"/>
        <v>130000</v>
      </c>
      <c r="AE32" s="101">
        <f t="shared" si="22"/>
        <v>0</v>
      </c>
      <c r="AF32" s="101">
        <f t="shared" si="22"/>
        <v>0</v>
      </c>
      <c r="AG32" s="101">
        <f t="shared" si="22"/>
        <v>0</v>
      </c>
      <c r="AH32" s="101">
        <f t="shared" si="22"/>
        <v>0</v>
      </c>
      <c r="AI32" s="101">
        <f t="shared" si="22"/>
        <v>0</v>
      </c>
      <c r="AJ32" s="101">
        <f t="shared" si="22"/>
        <v>0</v>
      </c>
      <c r="AK32" s="101">
        <f t="shared" si="22"/>
        <v>0</v>
      </c>
      <c r="AL32" s="13"/>
      <c r="AM32" s="13"/>
      <c r="AN32" s="13"/>
    </row>
    <row r="33" spans="1:4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</sheetData>
  <conditionalFormatting sqref="V32">
    <cfRule type="containsText" dxfId="0" priority="1" operator="containsText" text="Vertex42">
      <formula>NOT(ISERROR(SEARCH(("Vertex42"),(V32))))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2025-10-06T05:47:55Z</cp:lastPrinted>
  <dcterms:created xsi:type="dcterms:W3CDTF">2019-06-26T21:48:07Z</dcterms:created>
  <dcterms:modified xsi:type="dcterms:W3CDTF">2025-10-06T05:48:00Z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