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brendangallagher/Files/a | Projects/"/>
    </mc:Choice>
  </mc:AlternateContent>
  <xr:revisionPtr revIDLastSave="0" documentId="8_{E4F56CB7-16F4-D34D-AC26-DDDFCB59D0DB}" xr6:coauthVersionLast="47" xr6:coauthVersionMax="47" xr10:uidLastSave="{00000000-0000-0000-0000-000000000000}"/>
  <bookViews>
    <workbookView xWindow="14920" yWindow="-28320" windowWidth="34200" windowHeight="28320" xr2:uid="{00000000-000D-0000-FFFF-FFFF00000000}"/>
  </bookViews>
  <sheets>
    <sheet name="2024" sheetId="1" r:id="rId1"/>
    <sheet name="2024 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40" i="1"/>
  <c r="J21" i="2" s="1"/>
  <c r="J41" i="1"/>
  <c r="J22" i="2" s="1"/>
  <c r="J42" i="1"/>
  <c r="J23" i="2" s="1"/>
  <c r="J43" i="1"/>
  <c r="J24" i="2" s="1"/>
  <c r="J44" i="1"/>
  <c r="J25" i="2" s="1"/>
  <c r="J45" i="1"/>
  <c r="J26" i="2" s="1"/>
  <c r="J46" i="1"/>
  <c r="J27" i="2" s="1"/>
  <c r="J47" i="1"/>
  <c r="J28" i="2" s="1"/>
  <c r="J48" i="1"/>
  <c r="J29" i="2" s="1"/>
  <c r="J49" i="1"/>
  <c r="J30" i="2" s="1"/>
  <c r="J50" i="1"/>
  <c r="J31" i="2" s="1"/>
  <c r="J39" i="1"/>
  <c r="J20" i="2" s="1"/>
  <c r="J37" i="1"/>
  <c r="J18" i="2" s="1"/>
  <c r="J38" i="1"/>
  <c r="J19" i="2" s="1"/>
  <c r="J36" i="1"/>
  <c r="J17" i="2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N13" i="2"/>
  <c r="M13" i="2"/>
  <c r="L13" i="2"/>
  <c r="K13" i="2"/>
  <c r="J13" i="2"/>
  <c r="I13" i="2"/>
  <c r="H13" i="2"/>
  <c r="G13" i="2"/>
  <c r="F13" i="2"/>
  <c r="E13" i="2"/>
  <c r="D13" i="2"/>
  <c r="C13" i="2"/>
  <c r="N12" i="2"/>
  <c r="M12" i="2"/>
  <c r="L12" i="2"/>
  <c r="K12" i="2"/>
  <c r="J12" i="2"/>
  <c r="I12" i="2"/>
  <c r="H12" i="2"/>
  <c r="G12" i="2"/>
  <c r="F12" i="2"/>
  <c r="E12" i="2"/>
  <c r="D12" i="2"/>
  <c r="C12" i="2"/>
  <c r="N8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K7" i="2"/>
  <c r="J7" i="2"/>
  <c r="I7" i="2"/>
  <c r="H7" i="2"/>
  <c r="G7" i="2"/>
  <c r="F7" i="2"/>
  <c r="E7" i="2"/>
  <c r="D7" i="2"/>
  <c r="C7" i="2"/>
  <c r="N5" i="2"/>
  <c r="M5" i="2"/>
  <c r="L5" i="2"/>
  <c r="K5" i="2"/>
  <c r="J5" i="2"/>
  <c r="I5" i="2"/>
  <c r="H5" i="2"/>
  <c r="G5" i="2"/>
  <c r="F5" i="2"/>
  <c r="N4" i="2"/>
  <c r="M4" i="2"/>
  <c r="L4" i="2"/>
  <c r="K4" i="2"/>
  <c r="J4" i="2"/>
  <c r="I4" i="2"/>
  <c r="H4" i="2"/>
  <c r="G4" i="2"/>
  <c r="F4" i="2"/>
  <c r="E4" i="2"/>
  <c r="D4" i="2"/>
  <c r="C4" i="2"/>
  <c r="N3" i="2"/>
  <c r="M3" i="2"/>
  <c r="L3" i="2"/>
  <c r="K3" i="2"/>
  <c r="J3" i="2"/>
  <c r="I3" i="2"/>
  <c r="H3" i="2"/>
  <c r="G3" i="2"/>
  <c r="F3" i="2"/>
  <c r="E3" i="2"/>
  <c r="D3" i="2"/>
  <c r="C3" i="2"/>
  <c r="I50" i="1"/>
  <c r="I31" i="2" s="1"/>
  <c r="I49" i="1"/>
  <c r="I30" i="2" s="1"/>
  <c r="I48" i="1"/>
  <c r="I29" i="2" s="1"/>
  <c r="I47" i="1"/>
  <c r="I28" i="2" s="1"/>
  <c r="I46" i="1"/>
  <c r="I27" i="2" s="1"/>
  <c r="I45" i="1"/>
  <c r="I26" i="2" s="1"/>
  <c r="I44" i="1"/>
  <c r="I25" i="2" s="1"/>
  <c r="I43" i="1"/>
  <c r="I24" i="2" s="1"/>
  <c r="I42" i="1"/>
  <c r="I23" i="2" s="1"/>
  <c r="I41" i="1"/>
  <c r="I22" i="2" s="1"/>
  <c r="I40" i="1"/>
  <c r="I21" i="2" s="1"/>
  <c r="I39" i="1"/>
  <c r="I20" i="2" s="1"/>
  <c r="I38" i="1"/>
  <c r="I19" i="2" s="1"/>
  <c r="I37" i="1"/>
  <c r="I18" i="2" s="1"/>
  <c r="I36" i="1"/>
  <c r="I17" i="2" s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T6" i="1"/>
  <c r="S6" i="1"/>
  <c r="S10" i="1" s="1"/>
  <c r="R6" i="1"/>
  <c r="R11" i="1" s="1"/>
  <c r="L11" i="2" s="1"/>
  <c r="Q6" i="1"/>
  <c r="Q11" i="1" s="1"/>
  <c r="K11" i="2" s="1"/>
  <c r="P6" i="1"/>
  <c r="P11" i="1" s="1"/>
  <c r="J11" i="2" s="1"/>
  <c r="O6" i="1"/>
  <c r="N6" i="1"/>
  <c r="M6" i="1"/>
  <c r="L6" i="1"/>
  <c r="K6" i="1"/>
  <c r="K11" i="1" s="1"/>
  <c r="E11" i="2" s="1"/>
  <c r="J6" i="1"/>
  <c r="J11" i="1" s="1"/>
  <c r="D11" i="2" s="1"/>
  <c r="I6" i="1"/>
  <c r="E5" i="2"/>
  <c r="C5" i="2"/>
  <c r="O47" i="1" l="1"/>
  <c r="V30" i="1"/>
  <c r="L30" i="1"/>
  <c r="X27" i="1"/>
  <c r="T9" i="1"/>
  <c r="N9" i="2" s="1"/>
  <c r="T10" i="1"/>
  <c r="N10" i="2" s="1"/>
  <c r="Q30" i="1"/>
  <c r="T11" i="1"/>
  <c r="N11" i="2" s="1"/>
  <c r="X22" i="1"/>
  <c r="S31" i="1"/>
  <c r="Y28" i="1"/>
  <c r="M10" i="2"/>
  <c r="O39" i="1"/>
  <c r="N39" i="1"/>
  <c r="F6" i="2"/>
  <c r="M39" i="1"/>
  <c r="L11" i="1"/>
  <c r="F11" i="2" s="1"/>
  <c r="L10" i="1"/>
  <c r="R9" i="1"/>
  <c r="L9" i="2" s="1"/>
  <c r="Q10" i="1"/>
  <c r="J30" i="1"/>
  <c r="J31" i="1"/>
  <c r="T30" i="1"/>
  <c r="N37" i="1"/>
  <c r="O36" i="1"/>
  <c r="N36" i="1"/>
  <c r="M36" i="1"/>
  <c r="C6" i="2"/>
  <c r="I11" i="1"/>
  <c r="C11" i="2" s="1"/>
  <c r="G6" i="2"/>
  <c r="O40" i="1"/>
  <c r="N40" i="1"/>
  <c r="M40" i="1"/>
  <c r="S9" i="1"/>
  <c r="M9" i="2" s="1"/>
  <c r="R10" i="1"/>
  <c r="K30" i="1"/>
  <c r="K31" i="1"/>
  <c r="U30" i="1"/>
  <c r="U31" i="1"/>
  <c r="X28" i="1"/>
  <c r="O41" i="1"/>
  <c r="N41" i="1"/>
  <c r="H6" i="2"/>
  <c r="M41" i="1"/>
  <c r="I9" i="1"/>
  <c r="X23" i="1"/>
  <c r="I6" i="2"/>
  <c r="O42" i="1"/>
  <c r="N42" i="1"/>
  <c r="M42" i="1"/>
  <c r="O10" i="1"/>
  <c r="O9" i="1"/>
  <c r="I9" i="2" s="1"/>
  <c r="J9" i="1"/>
  <c r="D9" i="2" s="1"/>
  <c r="M31" i="1"/>
  <c r="M30" i="1"/>
  <c r="W31" i="1"/>
  <c r="W30" i="1"/>
  <c r="X20" i="1"/>
  <c r="X25" i="1"/>
  <c r="I31" i="1"/>
  <c r="J6" i="2"/>
  <c r="M43" i="1"/>
  <c r="O43" i="1"/>
  <c r="N43" i="1"/>
  <c r="K9" i="1"/>
  <c r="E9" i="2" s="1"/>
  <c r="I10" i="1"/>
  <c r="N31" i="1"/>
  <c r="N30" i="1"/>
  <c r="X18" i="1"/>
  <c r="K6" i="2"/>
  <c r="O44" i="1"/>
  <c r="N44" i="1"/>
  <c r="M44" i="1"/>
  <c r="L9" i="1"/>
  <c r="F9" i="2" s="1"/>
  <c r="J10" i="1"/>
  <c r="O30" i="1"/>
  <c r="O31" i="1"/>
  <c r="L6" i="2"/>
  <c r="O45" i="1"/>
  <c r="N45" i="1"/>
  <c r="M45" i="1"/>
  <c r="M9" i="1"/>
  <c r="G9" i="2" s="1"/>
  <c r="K10" i="1"/>
  <c r="P30" i="1"/>
  <c r="P31" i="1"/>
  <c r="O46" i="1"/>
  <c r="N46" i="1"/>
  <c r="M46" i="1"/>
  <c r="M6" i="2"/>
  <c r="S11" i="1"/>
  <c r="M11" i="2" s="1"/>
  <c r="N9" i="1"/>
  <c r="H9" i="2" s="1"/>
  <c r="M10" i="1"/>
  <c r="M11" i="1"/>
  <c r="G11" i="2" s="1"/>
  <c r="Q31" i="1"/>
  <c r="X19" i="1"/>
  <c r="X24" i="1"/>
  <c r="X29" i="1"/>
  <c r="D5" i="2"/>
  <c r="O37" i="1"/>
  <c r="D6" i="2"/>
  <c r="M37" i="1"/>
  <c r="P9" i="1"/>
  <c r="J9" i="2" s="1"/>
  <c r="N10" i="1"/>
  <c r="N11" i="1"/>
  <c r="H11" i="2" s="1"/>
  <c r="R30" i="1"/>
  <c r="R31" i="1"/>
  <c r="M38" i="1"/>
  <c r="E6" i="2"/>
  <c r="O38" i="1"/>
  <c r="N38" i="1"/>
  <c r="Q9" i="1"/>
  <c r="K9" i="2" s="1"/>
  <c r="P10" i="1"/>
  <c r="O11" i="1"/>
  <c r="I11" i="2" s="1"/>
  <c r="I30" i="1"/>
  <c r="S30" i="1"/>
  <c r="X21" i="1"/>
  <c r="X26" i="1"/>
  <c r="N6" i="2"/>
  <c r="M47" i="1"/>
  <c r="N47" i="1"/>
  <c r="T31" i="1"/>
  <c r="L31" i="1"/>
  <c r="V31" i="1"/>
  <c r="Y29" i="1" l="1"/>
  <c r="M48" i="1"/>
  <c r="O48" i="1"/>
  <c r="F10" i="2"/>
  <c r="Y21" i="1"/>
  <c r="C10" i="2"/>
  <c r="Y18" i="1"/>
  <c r="D10" i="2"/>
  <c r="Y19" i="1"/>
  <c r="C9" i="2"/>
  <c r="I14" i="1"/>
  <c r="N48" i="1"/>
  <c r="L10" i="2"/>
  <c r="Y27" i="1"/>
  <c r="H10" i="2"/>
  <c r="Y23" i="1"/>
  <c r="J10" i="2"/>
  <c r="Y25" i="1"/>
  <c r="G10" i="2"/>
  <c r="Y22" i="1"/>
  <c r="E10" i="2"/>
  <c r="Y20" i="1"/>
  <c r="I10" i="2"/>
  <c r="Y24" i="1"/>
  <c r="X31" i="1"/>
  <c r="X30" i="1"/>
  <c r="K10" i="2"/>
  <c r="Y26" i="1"/>
  <c r="Y30" i="1" l="1"/>
  <c r="Y31" i="1"/>
  <c r="C14" i="2"/>
  <c r="J14" i="1"/>
  <c r="D14" i="2" l="1"/>
  <c r="K14" i="1"/>
  <c r="E14" i="2" l="1"/>
  <c r="L14" i="1"/>
  <c r="F14" i="2" l="1"/>
  <c r="M14" i="1"/>
  <c r="G14" i="2" l="1"/>
  <c r="N14" i="1"/>
  <c r="H14" i="2" l="1"/>
  <c r="O14" i="1"/>
  <c r="I14" i="2" l="1"/>
  <c r="P14" i="1"/>
  <c r="J14" i="2" l="1"/>
  <c r="Q14" i="1"/>
  <c r="K14" i="2" l="1"/>
  <c r="R14" i="1"/>
  <c r="L14" i="2" l="1"/>
  <c r="S14" i="1"/>
  <c r="M14" i="2" l="1"/>
  <c r="T14" i="1"/>
  <c r="N14" i="2" s="1"/>
</calcChain>
</file>

<file path=xl/sharedStrings.xml><?xml version="1.0" encoding="utf-8"?>
<sst xmlns="http://schemas.openxmlformats.org/spreadsheetml/2006/main" count="194" uniqueCount="78">
  <si>
    <t>Inputs</t>
  </si>
  <si>
    <t>Tags</t>
  </si>
  <si>
    <t>Price</t>
  </si>
  <si>
    <t>Total Expendature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</si>
  <si>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</si>
  <si>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</si>
  <si>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</si>
  <si>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</si>
  <si>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</si>
  <si>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</si>
  <si>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</si>
  <si>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</si>
  <si>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</si>
  <si>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</si>
  <si>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</si>
  <si>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</si>
  <si>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Food</t>
  </si>
  <si>
    <t>Income</t>
  </si>
  <si>
    <t>Utilities</t>
  </si>
  <si>
    <t>Housing</t>
  </si>
  <si>
    <t>Budget</t>
  </si>
  <si>
    <t>Expenses</t>
  </si>
  <si>
    <t>Health</t>
  </si>
  <si>
    <t>Additional Expense</t>
  </si>
  <si>
    <t>Shopping</t>
  </si>
  <si>
    <t>Investments (-)</t>
  </si>
  <si>
    <t>Total Spent</t>
  </si>
  <si>
    <t>Income Left</t>
  </si>
  <si>
    <t>Travel</t>
  </si>
  <si>
    <t>Income % Left</t>
  </si>
  <si>
    <t>Life Admin</t>
  </si>
  <si>
    <t>Balance EOM</t>
  </si>
  <si>
    <t>Portfolio EOM</t>
  </si>
  <si>
    <t>Spent</t>
  </si>
  <si>
    <t>Month</t>
  </si>
  <si>
    <t>Clothes</t>
  </si>
  <si>
    <t>Misc</t>
  </si>
  <si>
    <t>Productivity</t>
  </si>
  <si>
    <t>Recreation</t>
  </si>
  <si>
    <t>Session</t>
  </si>
  <si>
    <t>Transport</t>
  </si>
  <si>
    <t>Gifts</t>
  </si>
  <si>
    <t>Tech</t>
  </si>
  <si>
    <t xml:space="preserve">Total: </t>
  </si>
  <si>
    <t>Left Over</t>
  </si>
  <si>
    <t>Average</t>
  </si>
  <si>
    <t>Total</t>
  </si>
  <si>
    <t>Type:</t>
  </si>
  <si>
    <t>Wants</t>
  </si>
  <si>
    <t>Needs</t>
  </si>
  <si>
    <t>Variable</t>
  </si>
  <si>
    <t>Category</t>
  </si>
  <si>
    <t>Transactions</t>
  </si>
  <si>
    <t>Avg Value</t>
  </si>
  <si>
    <t>% Expenses</t>
  </si>
  <si>
    <t>Toll</t>
  </si>
  <si>
    <t>Petrol</t>
  </si>
  <si>
    <t>From Stocks</t>
  </si>
  <si>
    <t>Additional  Income</t>
  </si>
  <si>
    <t>Description</t>
  </si>
  <si>
    <t>New computer</t>
  </si>
  <si>
    <t>Groceries</t>
  </si>
  <si>
    <t>Coffee with Mam</t>
  </si>
  <si>
    <t>New Books</t>
  </si>
  <si>
    <t>Yearly Spend</t>
  </si>
  <si>
    <t xml:space="preserve">Rent </t>
  </si>
  <si>
    <t>New Trousers</t>
  </si>
  <si>
    <t xml:space="preserve">Protein </t>
  </si>
  <si>
    <t>Car tax</t>
  </si>
  <si>
    <t>New Tires</t>
  </si>
  <si>
    <t>New Chair</t>
  </si>
  <si>
    <t>Count</t>
  </si>
  <si>
    <t>Plane Tickets</t>
  </si>
  <si>
    <t>New Glasses</t>
  </si>
  <si>
    <t>Cinema</t>
  </si>
  <si>
    <t>Drinks</t>
  </si>
  <si>
    <t>Flowers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</si>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</sst>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€&quot;#,##0.00"/>
    <numFmt numFmtId="165" formatCode="[$€]#,##0.00"/>
    <numFmt numFmtId="166" formatCode="d\-mmm"/>
  </numFmts>
  <fonts count="41">
    <font>
      <sz val="10"/>
      <color rgb="FF000000"/>
      <name val="Arial"/>
      <scheme val="minor"/>
    </font>
    <font>
      <sz val="12"/>
      <color rgb="FF000000"/>
      <name val="Calibri"/>
    </font>
    <font>
      <sz val="12"/>
      <color rgb="FFFFFFFF"/>
      <name val="Calibri"/>
    </font>
    <font>
      <sz val="10"/>
      <color rgb="FFFFFFFF"/>
      <name val="Arial"/>
      <scheme val="minor"/>
    </font>
    <font>
      <sz val="11"/>
      <color rgb="FF000000"/>
      <name val="Calibri"/>
    </font>
    <font>
      <sz val="11"/>
      <color theme="7"/>
      <name val="Calibri"/>
    </font>
    <font>
      <sz val="11"/>
      <color rgb="FF34A853"/>
      <name val="Calibri"/>
    </font>
    <font>
      <sz val="10"/>
      <color theme="1"/>
      <name val="Arial"/>
      <scheme val="minor"/>
    </font>
    <font>
      <sz val="11"/>
      <color rgb="FFFF0000"/>
      <name val="Calibri"/>
    </font>
    <font>
      <sz val="11"/>
      <color rgb="FF4285F4"/>
      <name val="Calibri"/>
    </font>
    <font>
      <sz val="11"/>
      <color theme="1"/>
      <name val="Calibri"/>
    </font>
    <font>
      <sz val="12"/>
      <color theme="0"/>
      <name val="Calibri"/>
    </font>
    <font>
      <i/>
      <sz val="11"/>
      <color rgb="FF4285F4"/>
      <name val="Calibri"/>
    </font>
    <font>
      <i/>
      <sz val="11"/>
      <color rgb="FFEA4335"/>
      <name val="Calibri"/>
    </font>
    <font>
      <i/>
      <sz val="11"/>
      <color rgb="FFFFBC00"/>
      <name val="Calibri"/>
    </font>
    <font>
      <i/>
      <sz val="11"/>
      <color rgb="FF34A853"/>
      <name val="Calibri"/>
    </font>
    <font>
      <i/>
      <sz val="11"/>
      <color rgb="FFFF6D01"/>
      <name val="Calibri"/>
    </font>
    <font>
      <i/>
      <sz val="11"/>
      <color rgb="FF46BDC6"/>
      <name val="Calibri"/>
    </font>
    <font>
      <i/>
      <sz val="11"/>
      <color rgb="FF9FC5E8"/>
      <name val="Calibri"/>
    </font>
    <font>
      <sz val="11"/>
      <color rgb="FFE06666"/>
      <name val="Calibri"/>
    </font>
    <font>
      <i/>
      <sz val="11"/>
      <color rgb="FFF1C232"/>
      <name val="Calibri"/>
    </font>
    <font>
      <i/>
      <sz val="11"/>
      <color rgb="FF93C47D"/>
      <name val="Calibri"/>
    </font>
    <font>
      <i/>
      <sz val="11"/>
      <color rgb="FFFF00FF"/>
      <name val="Calibri"/>
    </font>
    <font>
      <i/>
      <sz val="11"/>
      <color rgb="FF21D4D0"/>
      <name val="Calibri"/>
    </font>
    <font>
      <i/>
      <sz val="11"/>
      <color rgb="FF86B5E8"/>
      <name val="Calibri"/>
    </font>
    <font>
      <i/>
      <sz val="11"/>
      <color rgb="FFD5A6BD"/>
      <name val="Calibri"/>
    </font>
    <font>
      <sz val="9"/>
      <color rgb="FF000000"/>
      <name val="&quot;Google Sans Mono&quot;"/>
    </font>
    <font>
      <sz val="10"/>
      <color theme="1"/>
      <name val="Arial"/>
      <scheme val="minor"/>
    </font>
    <font>
      <sz val="12"/>
      <color theme="1"/>
      <name val="Calibri"/>
    </font>
    <font>
      <i/>
      <sz val="11"/>
      <color rgb="FFFBBC04"/>
      <name val="Calibri"/>
    </font>
    <font>
      <i/>
      <sz val="11"/>
      <color rgb="FF85200C"/>
      <name val="Calibri"/>
    </font>
    <font>
      <i/>
      <sz val="11"/>
      <color rgb="FF000DFF"/>
      <name val="Calibri"/>
    </font>
    <font>
      <i/>
      <sz val="11"/>
      <color rgb="FF7300FF"/>
      <name val="Calibri"/>
    </font>
    <font>
      <i/>
      <sz val="11"/>
      <color rgb="FFC27BA0"/>
      <name val="Calibri"/>
    </font>
    <font>
      <i/>
      <sz val="11"/>
      <color rgb="FF741B47"/>
      <name val="Calibri"/>
    </font>
    <font>
      <sz val="10"/>
      <color theme="1"/>
      <name val="Arial"/>
    </font>
    <font>
      <sz val="11"/>
      <color rgb="FF000000"/>
      <name val="Calibri"/>
      <family val="2"/>
    </font>
    <font>
      <sz val="11"/>
      <color rgb="FF4285F4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0"/>
      </patternFill>
    </fill>
    <fill>
      <patternFill patternType="solid">
        <fgColor theme="0"/>
        <bgColor rgb="FFE8F0F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/>
    <xf numFmtId="0" fontId="3" fillId="3" borderId="0" xfId="0" applyFont="1" applyFill="1"/>
    <xf numFmtId="16" fontId="4" fillId="0" borderId="5" xfId="0" applyNumberFormat="1" applyFont="1" applyBorder="1" applyAlignment="1">
      <alignment horizontal="right"/>
    </xf>
    <xf numFmtId="0" fontId="4" fillId="0" borderId="6" xfId="0" applyFont="1" applyBorder="1" applyAlignment="1">
      <alignment horizontal="left"/>
    </xf>
    <xf numFmtId="164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4" fillId="0" borderId="8" xfId="0" applyFont="1" applyBorder="1"/>
    <xf numFmtId="165" fontId="5" fillId="0" borderId="5" xfId="0" applyNumberFormat="1" applyFont="1" applyBorder="1"/>
    <xf numFmtId="165" fontId="6" fillId="0" borderId="5" xfId="0" applyNumberFormat="1" applyFont="1" applyBorder="1"/>
    <xf numFmtId="165" fontId="6" fillId="0" borderId="0" xfId="0" applyNumberFormat="1" applyFont="1"/>
    <xf numFmtId="0" fontId="7" fillId="3" borderId="0" xfId="0" applyFont="1" applyFill="1"/>
    <xf numFmtId="164" fontId="4" fillId="0" borderId="5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165" fontId="4" fillId="0" borderId="0" xfId="0" applyNumberFormat="1" applyFont="1"/>
    <xf numFmtId="165" fontId="4" fillId="0" borderId="5" xfId="0" applyNumberFormat="1" applyFont="1" applyBorder="1"/>
    <xf numFmtId="165" fontId="8" fillId="0" borderId="5" xfId="0" applyNumberFormat="1" applyFont="1" applyBorder="1" applyAlignment="1">
      <alignment horizontal="right"/>
    </xf>
    <xf numFmtId="165" fontId="8" fillId="0" borderId="0" xfId="0" applyNumberFormat="1" applyFont="1"/>
    <xf numFmtId="165" fontId="8" fillId="0" borderId="5" xfId="0" applyNumberFormat="1" applyFont="1" applyBorder="1"/>
    <xf numFmtId="16" fontId="4" fillId="0" borderId="5" xfId="0" applyNumberFormat="1" applyFont="1" applyBorder="1"/>
    <xf numFmtId="0" fontId="4" fillId="4" borderId="8" xfId="0" applyFont="1" applyFill="1" applyBorder="1"/>
    <xf numFmtId="10" fontId="4" fillId="0" borderId="5" xfId="0" applyNumberFormat="1" applyFont="1" applyBorder="1"/>
    <xf numFmtId="0" fontId="4" fillId="0" borderId="5" xfId="0" applyFont="1" applyBorder="1"/>
    <xf numFmtId="165" fontId="4" fillId="0" borderId="6" xfId="0" applyNumberFormat="1" applyFont="1" applyBorder="1" applyAlignment="1">
      <alignment horizontal="right"/>
    </xf>
    <xf numFmtId="165" fontId="10" fillId="3" borderId="9" xfId="0" applyNumberFormat="1" applyFont="1" applyFill="1" applyBorder="1"/>
    <xf numFmtId="0" fontId="1" fillId="5" borderId="0" xfId="0" applyFont="1" applyFill="1"/>
    <xf numFmtId="0" fontId="12" fillId="6" borderId="2" xfId="0" applyFont="1" applyFill="1" applyBorder="1"/>
    <xf numFmtId="0" fontId="13" fillId="6" borderId="2" xfId="0" applyFont="1" applyFill="1" applyBorder="1"/>
    <xf numFmtId="0" fontId="14" fillId="6" borderId="2" xfId="0" applyFont="1" applyFill="1" applyBorder="1"/>
    <xf numFmtId="0" fontId="15" fillId="6" borderId="2" xfId="0" applyFont="1" applyFill="1" applyBorder="1"/>
    <xf numFmtId="0" fontId="16" fillId="6" borderId="2" xfId="0" applyFont="1" applyFill="1" applyBorder="1"/>
    <xf numFmtId="0" fontId="17" fillId="6" borderId="2" xfId="0" applyFont="1" applyFill="1" applyBorder="1"/>
    <xf numFmtId="0" fontId="18" fillId="6" borderId="2" xfId="0" applyFont="1" applyFill="1" applyBorder="1"/>
    <xf numFmtId="0" fontId="19" fillId="0" borderId="2" xfId="0" applyFont="1" applyBorder="1" applyAlignment="1">
      <alignment horizontal="left"/>
    </xf>
    <xf numFmtId="0" fontId="20" fillId="6" borderId="2" xfId="0" applyFont="1" applyFill="1" applyBorder="1"/>
    <xf numFmtId="0" fontId="21" fillId="6" borderId="2" xfId="0" applyFont="1" applyFill="1" applyBorder="1"/>
    <xf numFmtId="0" fontId="22" fillId="6" borderId="2" xfId="0" applyFont="1" applyFill="1" applyBorder="1"/>
    <xf numFmtId="0" fontId="23" fillId="6" borderId="2" xfId="0" applyFont="1" applyFill="1" applyBorder="1"/>
    <xf numFmtId="0" fontId="4" fillId="0" borderId="2" xfId="0" applyFont="1" applyBorder="1" applyAlignment="1">
      <alignment horizontal="left"/>
    </xf>
    <xf numFmtId="0" fontId="24" fillId="6" borderId="2" xfId="0" applyFont="1" applyFill="1" applyBorder="1"/>
    <xf numFmtId="0" fontId="25" fillId="6" borderId="2" xfId="0" applyFont="1" applyFill="1" applyBorder="1"/>
    <xf numFmtId="0" fontId="7" fillId="6" borderId="2" xfId="0" applyFont="1" applyFill="1" applyBorder="1"/>
    <xf numFmtId="0" fontId="1" fillId="0" borderId="5" xfId="0" applyFont="1" applyBorder="1"/>
    <xf numFmtId="165" fontId="0" fillId="0" borderId="5" xfId="0" applyNumberFormat="1" applyBorder="1"/>
    <xf numFmtId="165" fontId="0" fillId="0" borderId="0" xfId="0" applyNumberFormat="1"/>
    <xf numFmtId="165" fontId="26" fillId="4" borderId="5" xfId="0" applyNumberFormat="1" applyFont="1" applyFill="1" applyBorder="1"/>
    <xf numFmtId="165" fontId="27" fillId="0" borderId="0" xfId="0" applyNumberFormat="1" applyFont="1"/>
    <xf numFmtId="165" fontId="27" fillId="0" borderId="5" xfId="0" applyNumberFormat="1" applyFont="1" applyBorder="1"/>
    <xf numFmtId="165" fontId="26" fillId="5" borderId="5" xfId="0" applyNumberFormat="1" applyFont="1" applyFill="1" applyBorder="1"/>
    <xf numFmtId="166" fontId="4" fillId="0" borderId="5" xfId="0" applyNumberFormat="1" applyFont="1" applyBorder="1"/>
    <xf numFmtId="0" fontId="1" fillId="0" borderId="8" xfId="0" applyFont="1" applyBorder="1"/>
    <xf numFmtId="0" fontId="1" fillId="0" borderId="12" xfId="0" applyFont="1" applyBorder="1"/>
    <xf numFmtId="165" fontId="0" fillId="0" borderId="9" xfId="0" applyNumberFormat="1" applyBorder="1"/>
    <xf numFmtId="165" fontId="0" fillId="0" borderId="10" xfId="0" applyNumberFormat="1" applyBorder="1"/>
    <xf numFmtId="165" fontId="26" fillId="5" borderId="9" xfId="0" applyNumberFormat="1" applyFont="1" applyFill="1" applyBorder="1"/>
    <xf numFmtId="0" fontId="10" fillId="0" borderId="4" xfId="0" applyFont="1" applyBorder="1"/>
    <xf numFmtId="0" fontId="10" fillId="0" borderId="2" xfId="0" applyFont="1" applyBorder="1"/>
    <xf numFmtId="0" fontId="10" fillId="0" borderId="2" xfId="0" applyFont="1" applyBorder="1" applyAlignment="1">
      <alignment horizontal="left"/>
    </xf>
    <xf numFmtId="0" fontId="10" fillId="4" borderId="4" xfId="0" applyFont="1" applyFill="1" applyBorder="1"/>
    <xf numFmtId="0" fontId="7" fillId="0" borderId="4" xfId="0" applyFont="1" applyBorder="1"/>
    <xf numFmtId="0" fontId="7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12" fillId="3" borderId="5" xfId="0" applyFont="1" applyFill="1" applyBorder="1"/>
    <xf numFmtId="0" fontId="7" fillId="0" borderId="0" xfId="0" applyFont="1"/>
    <xf numFmtId="165" fontId="1" fillId="0" borderId="5" xfId="0" applyNumberFormat="1" applyFont="1" applyBorder="1"/>
    <xf numFmtId="0" fontId="28" fillId="0" borderId="8" xfId="0" applyFont="1" applyBorder="1"/>
    <xf numFmtId="10" fontId="0" fillId="0" borderId="5" xfId="0" applyNumberFormat="1" applyBorder="1"/>
    <xf numFmtId="10" fontId="0" fillId="0" borderId="0" xfId="0" applyNumberFormat="1"/>
    <xf numFmtId="166" fontId="1" fillId="0" borderId="0" xfId="0" applyNumberFormat="1" applyFont="1"/>
    <xf numFmtId="0" fontId="13" fillId="3" borderId="5" xfId="0" applyFont="1" applyFill="1" applyBorder="1"/>
    <xf numFmtId="0" fontId="14" fillId="3" borderId="5" xfId="0" applyFont="1" applyFill="1" applyBorder="1"/>
    <xf numFmtId="0" fontId="15" fillId="3" borderId="5" xfId="0" applyFont="1" applyFill="1" applyBorder="1"/>
    <xf numFmtId="0" fontId="16" fillId="3" borderId="5" xfId="0" applyFont="1" applyFill="1" applyBorder="1"/>
    <xf numFmtId="0" fontId="17" fillId="3" borderId="5" xfId="0" applyFont="1" applyFill="1" applyBorder="1"/>
    <xf numFmtId="0" fontId="2" fillId="3" borderId="0" xfId="0" applyFont="1" applyFill="1"/>
    <xf numFmtId="0" fontId="18" fillId="3" borderId="5" xfId="0" applyFont="1" applyFill="1" applyBorder="1"/>
    <xf numFmtId="0" fontId="19" fillId="3" borderId="5" xfId="0" applyFont="1" applyFill="1" applyBorder="1" applyAlignment="1">
      <alignment horizontal="left"/>
    </xf>
    <xf numFmtId="0" fontId="20" fillId="3" borderId="5" xfId="0" applyFont="1" applyFill="1" applyBorder="1"/>
    <xf numFmtId="0" fontId="21" fillId="3" borderId="5" xfId="0" applyFont="1" applyFill="1" applyBorder="1"/>
    <xf numFmtId="0" fontId="28" fillId="0" borderId="0" xfId="0" applyFont="1"/>
    <xf numFmtId="0" fontId="22" fillId="3" borderId="5" xfId="0" applyFont="1" applyFill="1" applyBorder="1"/>
    <xf numFmtId="0" fontId="4" fillId="0" borderId="5" xfId="0" applyFont="1" applyBorder="1" applyAlignment="1">
      <alignment horizontal="left"/>
    </xf>
    <xf numFmtId="0" fontId="1" fillId="4" borderId="6" xfId="0" applyFont="1" applyFill="1" applyBorder="1"/>
    <xf numFmtId="0" fontId="28" fillId="0" borderId="12" xfId="0" applyFont="1" applyBorder="1"/>
    <xf numFmtId="10" fontId="0" fillId="0" borderId="9" xfId="0" applyNumberFormat="1" applyBorder="1"/>
    <xf numFmtId="10" fontId="0" fillId="0" borderId="10" xfId="0" applyNumberFormat="1" applyBorder="1"/>
    <xf numFmtId="0" fontId="23" fillId="3" borderId="5" xfId="0" applyFont="1" applyFill="1" applyBorder="1"/>
    <xf numFmtId="0" fontId="28" fillId="0" borderId="6" xfId="0" applyFont="1" applyBorder="1"/>
    <xf numFmtId="0" fontId="28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4" fillId="3" borderId="5" xfId="0" applyFont="1" applyFill="1" applyBorder="1"/>
    <xf numFmtId="0" fontId="25" fillId="3" borderId="9" xfId="0" applyFont="1" applyFill="1" applyBorder="1"/>
    <xf numFmtId="0" fontId="7" fillId="0" borderId="10" xfId="0" applyFont="1" applyBorder="1"/>
    <xf numFmtId="165" fontId="1" fillId="0" borderId="9" xfId="0" applyNumberFormat="1" applyFont="1" applyBorder="1"/>
    <xf numFmtId="0" fontId="2" fillId="5" borderId="0" xfId="0" applyFont="1" applyFill="1"/>
    <xf numFmtId="0" fontId="2" fillId="0" borderId="0" xfId="0" applyFont="1"/>
    <xf numFmtId="0" fontId="17" fillId="0" borderId="0" xfId="0" applyFont="1"/>
    <xf numFmtId="2" fontId="26" fillId="5" borderId="0" xfId="0" applyNumberFormat="1" applyFont="1" applyFill="1"/>
    <xf numFmtId="2" fontId="10" fillId="0" borderId="0" xfId="0" applyNumberFormat="1" applyFont="1"/>
    <xf numFmtId="0" fontId="17" fillId="5" borderId="0" xfId="0" applyFont="1" applyFill="1"/>
    <xf numFmtId="2" fontId="10" fillId="5" borderId="0" xfId="0" applyNumberFormat="1" applyFont="1" applyFill="1"/>
    <xf numFmtId="2" fontId="26" fillId="0" borderId="0" xfId="0" applyNumberFormat="1" applyFont="1"/>
    <xf numFmtId="0" fontId="12" fillId="5" borderId="0" xfId="0" applyFont="1" applyFill="1"/>
    <xf numFmtId="2" fontId="4" fillId="5" borderId="0" xfId="0" applyNumberFormat="1" applyFont="1" applyFill="1"/>
    <xf numFmtId="0" fontId="15" fillId="5" borderId="0" xfId="0" applyFont="1" applyFill="1"/>
    <xf numFmtId="0" fontId="29" fillId="5" borderId="0" xfId="0" applyFont="1" applyFill="1"/>
    <xf numFmtId="0" fontId="30" fillId="5" borderId="0" xfId="0" applyFont="1" applyFill="1"/>
    <xf numFmtId="0" fontId="31" fillId="5" borderId="0" xfId="0" applyFont="1" applyFill="1"/>
    <xf numFmtId="0" fontId="32" fillId="5" borderId="0" xfId="0" applyFont="1" applyFill="1"/>
    <xf numFmtId="0" fontId="16" fillId="5" borderId="0" xfId="0" applyFont="1" applyFill="1"/>
    <xf numFmtId="0" fontId="20" fillId="5" borderId="0" xfId="0" applyFont="1" applyFill="1"/>
    <xf numFmtId="0" fontId="22" fillId="5" borderId="0" xfId="0" applyFont="1" applyFill="1"/>
    <xf numFmtId="0" fontId="33" fillId="5" borderId="0" xfId="0" applyFont="1" applyFill="1"/>
    <xf numFmtId="0" fontId="13" fillId="5" borderId="0" xfId="0" applyFont="1" applyFill="1"/>
    <xf numFmtId="0" fontId="34" fillId="5" borderId="0" xfId="0" applyFont="1" applyFill="1"/>
    <xf numFmtId="0" fontId="35" fillId="5" borderId="0" xfId="0" applyFont="1" applyFill="1"/>
    <xf numFmtId="0" fontId="7" fillId="5" borderId="0" xfId="0" applyFont="1" applyFill="1"/>
    <xf numFmtId="0" fontId="15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16" fillId="0" borderId="0" xfId="0" applyFont="1"/>
    <xf numFmtId="0" fontId="20" fillId="0" borderId="0" xfId="0" applyFont="1"/>
    <xf numFmtId="0" fontId="22" fillId="0" borderId="0" xfId="0" applyFont="1"/>
    <xf numFmtId="0" fontId="33" fillId="0" borderId="0" xfId="0" applyFont="1"/>
    <xf numFmtId="0" fontId="13" fillId="0" borderId="0" xfId="0" applyFont="1"/>
    <xf numFmtId="0" fontId="34" fillId="0" borderId="0" xfId="0" applyFont="1"/>
    <xf numFmtId="0" fontId="12" fillId="0" borderId="0" xfId="0" applyFont="1"/>
    <xf numFmtId="2" fontId="4" fillId="0" borderId="0" xfId="0" applyNumberFormat="1" applyFont="1"/>
    <xf numFmtId="0" fontId="35" fillId="0" borderId="0" xfId="0" applyFont="1"/>
    <xf numFmtId="165" fontId="10" fillId="4" borderId="6" xfId="0" applyNumberFormat="1" applyFont="1" applyFill="1" applyBorder="1" applyAlignment="1">
      <alignment horizontal="right"/>
    </xf>
    <xf numFmtId="10" fontId="4" fillId="0" borderId="0" xfId="0" applyNumberFormat="1" applyFont="1"/>
    <xf numFmtId="165" fontId="4" fillId="0" borderId="9" xfId="0" applyNumberFormat="1" applyFont="1" applyBorder="1"/>
    <xf numFmtId="165" fontId="4" fillId="0" borderId="10" xfId="0" applyNumberFormat="1" applyFont="1" applyBorder="1"/>
    <xf numFmtId="0" fontId="7" fillId="0" borderId="6" xfId="0" applyFont="1" applyBorder="1"/>
    <xf numFmtId="165" fontId="7" fillId="0" borderId="6" xfId="0" applyNumberFormat="1" applyFont="1" applyBorder="1"/>
    <xf numFmtId="0" fontId="2" fillId="5" borderId="0" xfId="0" applyFont="1" applyFill="1" applyAlignment="1">
      <alignment horizontal="center"/>
    </xf>
    <xf numFmtId="0" fontId="4" fillId="5" borderId="0" xfId="0" applyFont="1" applyFill="1"/>
    <xf numFmtId="165" fontId="5" fillId="5" borderId="0" xfId="0" applyNumberFormat="1" applyFont="1" applyFill="1"/>
    <xf numFmtId="165" fontId="4" fillId="5" borderId="0" xfId="0" applyNumberFormat="1" applyFont="1" applyFill="1"/>
    <xf numFmtId="165" fontId="8" fillId="5" borderId="0" xfId="0" applyNumberFormat="1" applyFont="1" applyFill="1"/>
    <xf numFmtId="165" fontId="10" fillId="5" borderId="0" xfId="0" applyNumberFormat="1" applyFont="1" applyFill="1"/>
    <xf numFmtId="0" fontId="36" fillId="0" borderId="8" xfId="0" applyFont="1" applyBorder="1"/>
    <xf numFmtId="0" fontId="40" fillId="2" borderId="2" xfId="0" applyFont="1" applyFill="1" applyBorder="1" applyAlignment="1">
      <alignment horizontal="left"/>
    </xf>
    <xf numFmtId="0" fontId="36" fillId="0" borderId="6" xfId="0" applyFont="1" applyBorder="1" applyAlignment="1">
      <alignment horizontal="left"/>
    </xf>
    <xf numFmtId="165" fontId="38" fillId="0" borderId="5" xfId="0" applyNumberFormat="1" applyFont="1" applyBorder="1"/>
    <xf numFmtId="165" fontId="38" fillId="0" borderId="0" xfId="0" applyNumberFormat="1" applyFont="1"/>
    <xf numFmtId="165" fontId="10" fillId="4" borderId="0" xfId="0" applyNumberFormat="1" applyFont="1" applyFill="1" applyBorder="1" applyAlignment="1">
      <alignment horizontal="right"/>
    </xf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7" fillId="0" borderId="0" xfId="0" applyFont="1" applyBorder="1"/>
    <xf numFmtId="0" fontId="2" fillId="7" borderId="13" xfId="0" applyFont="1" applyFill="1" applyBorder="1"/>
    <xf numFmtId="0" fontId="2" fillId="7" borderId="7" xfId="0" applyFont="1" applyFill="1" applyBorder="1"/>
    <xf numFmtId="0" fontId="2" fillId="8" borderId="11" xfId="0" applyFont="1" applyFill="1" applyBorder="1"/>
    <xf numFmtId="0" fontId="2" fillId="8" borderId="7" xfId="0" applyFont="1" applyFill="1" applyBorder="1"/>
    <xf numFmtId="0" fontId="10" fillId="9" borderId="0" xfId="0" applyFont="1" applyFill="1" applyBorder="1"/>
    <xf numFmtId="16" fontId="4" fillId="10" borderId="5" xfId="0" applyNumberFormat="1" applyFont="1" applyFill="1" applyBorder="1" applyAlignment="1">
      <alignment horizontal="right"/>
    </xf>
    <xf numFmtId="0" fontId="36" fillId="10" borderId="6" xfId="0" applyFont="1" applyFill="1" applyBorder="1" applyAlignment="1">
      <alignment horizontal="left"/>
    </xf>
    <xf numFmtId="164" fontId="4" fillId="10" borderId="6" xfId="0" applyNumberFormat="1" applyFont="1" applyFill="1" applyBorder="1" applyAlignment="1">
      <alignment horizontal="right"/>
    </xf>
    <xf numFmtId="164" fontId="4" fillId="10" borderId="5" xfId="0" applyNumberFormat="1" applyFont="1" applyFill="1" applyBorder="1" applyAlignment="1">
      <alignment horizontal="right"/>
    </xf>
    <xf numFmtId="16" fontId="4" fillId="10" borderId="5" xfId="0" applyNumberFormat="1" applyFont="1" applyFill="1" applyBorder="1"/>
    <xf numFmtId="0" fontId="4" fillId="10" borderId="6" xfId="0" applyFont="1" applyFill="1" applyBorder="1" applyAlignment="1">
      <alignment horizontal="left"/>
    </xf>
    <xf numFmtId="166" fontId="4" fillId="10" borderId="5" xfId="0" applyNumberFormat="1" applyFont="1" applyFill="1" applyBorder="1"/>
    <xf numFmtId="0" fontId="2" fillId="2" borderId="13" xfId="0" applyFont="1" applyFill="1" applyBorder="1"/>
    <xf numFmtId="164" fontId="4" fillId="0" borderId="8" xfId="0" applyNumberFormat="1" applyFont="1" applyBorder="1" applyAlignment="1">
      <alignment horizontal="right"/>
    </xf>
    <xf numFmtId="0" fontId="2" fillId="0" borderId="9" xfId="0" applyFont="1" applyBorder="1"/>
    <xf numFmtId="0" fontId="1" fillId="0" borderId="15" xfId="0" applyFont="1" applyBorder="1"/>
    <xf numFmtId="0" fontId="2" fillId="11" borderId="16" xfId="0" applyFont="1" applyFill="1" applyBorder="1"/>
    <xf numFmtId="165" fontId="10" fillId="4" borderId="5" xfId="0" applyNumberFormat="1" applyFont="1" applyFill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5" fontId="10" fillId="9" borderId="16" xfId="0" applyNumberFormat="1" applyFont="1" applyFill="1" applyBorder="1" applyAlignment="1">
      <alignment horizontal="right"/>
    </xf>
    <xf numFmtId="165" fontId="39" fillId="12" borderId="5" xfId="0" applyNumberFormat="1" applyFont="1" applyFill="1" applyBorder="1"/>
    <xf numFmtId="0" fontId="11" fillId="2" borderId="9" xfId="0" applyFont="1" applyFill="1" applyBorder="1"/>
    <xf numFmtId="165" fontId="39" fillId="3" borderId="16" xfId="0" applyNumberFormat="1" applyFont="1" applyFill="1" applyBorder="1"/>
    <xf numFmtId="0" fontId="1" fillId="5" borderId="15" xfId="0" applyFont="1" applyFill="1" applyBorder="1"/>
    <xf numFmtId="164" fontId="4" fillId="10" borderId="0" xfId="0" applyNumberFormat="1" applyFont="1" applyFill="1" applyBorder="1" applyAlignment="1">
      <alignment horizontal="right"/>
    </xf>
    <xf numFmtId="0" fontId="4" fillId="0" borderId="0" xfId="0" applyFont="1" applyBorder="1"/>
    <xf numFmtId="164" fontId="4" fillId="0" borderId="17" xfId="0" applyNumberFormat="1" applyFont="1" applyBorder="1" applyAlignment="1">
      <alignment horizontal="right"/>
    </xf>
    <xf numFmtId="0" fontId="37" fillId="10" borderId="6" xfId="0" applyFont="1" applyFill="1" applyBorder="1" applyAlignment="1">
      <alignment horizontal="left"/>
    </xf>
    <xf numFmtId="165" fontId="1" fillId="0" borderId="14" xfId="0" applyNumberFormat="1" applyFont="1" applyBorder="1"/>
    <xf numFmtId="0" fontId="40" fillId="0" borderId="4" xfId="0" applyFont="1" applyBorder="1"/>
    <xf numFmtId="0" fontId="2" fillId="13" borderId="0" xfId="0" applyFont="1" applyFill="1"/>
    <xf numFmtId="164" fontId="1" fillId="0" borderId="0" xfId="0" applyNumberFormat="1" applyFont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164" fontId="36" fillId="10" borderId="6" xfId="0" applyNumberFormat="1" applyFont="1" applyFill="1" applyBorder="1" applyAlignment="1">
      <alignment horizontal="right"/>
    </xf>
    <xf numFmtId="164" fontId="36" fillId="0" borderId="6" xfId="0" applyNumberFormat="1" applyFont="1" applyBorder="1" applyAlignment="1">
      <alignment horizontal="right"/>
    </xf>
    <xf numFmtId="164" fontId="9" fillId="0" borderId="6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" fontId="36" fillId="10" borderId="5" xfId="0" applyNumberFormat="1" applyFont="1" applyFill="1" applyBorder="1" applyAlignment="1">
      <alignment horizontal="left"/>
    </xf>
    <xf numFmtId="16" fontId="36" fillId="0" borderId="5" xfId="0" applyNumberFormat="1" applyFont="1" applyBorder="1" applyAlignment="1">
      <alignment horizontal="left"/>
    </xf>
    <xf numFmtId="16" fontId="4" fillId="10" borderId="5" xfId="0" applyNumberFormat="1" applyFont="1" applyFill="1" applyBorder="1" applyAlignment="1">
      <alignment horizontal="left"/>
    </xf>
    <xf numFmtId="16" fontId="4" fillId="0" borderId="5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39" fillId="0" borderId="6" xfId="0" applyNumberFormat="1" applyFont="1" applyBorder="1" applyAlignment="1">
      <alignment horizontal="right"/>
    </xf>
    <xf numFmtId="164" fontId="39" fillId="10" borderId="6" xfId="0" applyNumberFormat="1" applyFont="1" applyFill="1" applyBorder="1" applyAlignment="1">
      <alignment horizontal="right"/>
    </xf>
    <xf numFmtId="16" fontId="36" fillId="0" borderId="5" xfId="0" applyNumberFormat="1" applyFont="1" applyBorder="1"/>
  </cellXfs>
  <cellStyles count="1">
    <cellStyle name="Normal" xfId="0" builtinId="0"/>
  </cellStyles>
  <dxfs count="108">
    <dxf>
      <font>
        <i/>
        <color rgb="FFEA9999"/>
      </font>
      <fill>
        <patternFill patternType="none"/>
      </fill>
    </dxf>
    <dxf>
      <font>
        <i/>
        <color rgb="FFF4CCCC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9FC5E8"/>
      </font>
      <fill>
        <patternFill patternType="none"/>
      </fill>
    </dxf>
    <dxf>
      <font>
        <i/>
        <color rgb="FFFF6D01"/>
      </font>
      <fill>
        <patternFill patternType="none"/>
      </fill>
    </dxf>
    <dxf>
      <font>
        <i/>
        <color rgb="FF93C47D"/>
      </font>
      <fill>
        <patternFill patternType="none"/>
      </fill>
    </dxf>
    <dxf>
      <font>
        <i/>
        <color rgb="FF4285F4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FF00FF"/>
      </font>
      <fill>
        <patternFill patternType="none"/>
      </fill>
    </dxf>
    <dxf>
      <font>
        <i/>
        <color rgb="FFFFBC00"/>
      </font>
      <fill>
        <patternFill patternType="none"/>
      </fill>
    </dxf>
    <dxf>
      <font>
        <i/>
        <color rgb="FFFBBC04"/>
      </font>
      <fill>
        <patternFill patternType="none"/>
      </fill>
    </dxf>
    <dxf>
      <font>
        <i/>
        <color rgb="FF34A853"/>
      </font>
      <fill>
        <patternFill patternType="none"/>
      </fill>
    </dxf>
    <dxf>
      <font>
        <i/>
        <color rgb="FF86B5E8"/>
      </font>
      <fill>
        <patternFill patternType="none"/>
      </fill>
    </dxf>
    <dxf>
      <font>
        <i/>
        <color rgb="FFEA4335"/>
      </font>
      <fill>
        <patternFill patternType="none"/>
      </fill>
    </dxf>
    <dxf>
      <font>
        <i/>
        <color rgb="FF38761D"/>
      </font>
      <fill>
        <patternFill patternType="none"/>
      </fill>
    </dxf>
    <dxf>
      <font>
        <i/>
        <color rgb="FF38761D"/>
      </font>
      <fill>
        <patternFill patternType="none"/>
      </fill>
    </dxf>
    <dxf>
      <font>
        <i/>
        <color rgb="FFEA4335"/>
      </font>
      <fill>
        <patternFill patternType="none"/>
      </fill>
    </dxf>
    <dxf>
      <font>
        <i/>
        <color rgb="FFEA9999"/>
      </font>
      <fill>
        <patternFill patternType="none"/>
      </fill>
    </dxf>
    <dxf>
      <font>
        <i/>
        <color rgb="FFF4CCCC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9FC5E8"/>
      </font>
      <fill>
        <patternFill patternType="none"/>
      </fill>
    </dxf>
    <dxf>
      <font>
        <i/>
        <color rgb="FFFF6D01"/>
      </font>
      <fill>
        <patternFill patternType="none"/>
      </fill>
    </dxf>
    <dxf>
      <font>
        <i/>
        <color rgb="FF93C47D"/>
      </font>
      <fill>
        <patternFill patternType="none"/>
      </fill>
    </dxf>
    <dxf>
      <font>
        <i/>
        <color rgb="FF4285F4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FF00FF"/>
      </font>
      <fill>
        <patternFill patternType="none"/>
      </fill>
    </dxf>
    <dxf>
      <font>
        <i/>
        <color rgb="FFFFBC00"/>
      </font>
      <fill>
        <patternFill patternType="none"/>
      </fill>
    </dxf>
    <dxf>
      <font>
        <i/>
        <color rgb="FFFBBC04"/>
      </font>
      <fill>
        <patternFill patternType="none"/>
      </fill>
    </dxf>
    <dxf>
      <font>
        <i/>
        <color rgb="FF34A853"/>
      </font>
      <fill>
        <patternFill patternType="none"/>
      </fill>
    </dxf>
    <dxf>
      <font>
        <i/>
        <color rgb="FF86B5E8"/>
      </font>
      <fill>
        <patternFill patternType="none"/>
      </fill>
    </dxf>
    <dxf>
      <font>
        <i/>
        <color rgb="FFEA9999"/>
      </font>
      <fill>
        <patternFill patternType="none"/>
      </fill>
    </dxf>
    <dxf>
      <font>
        <i/>
        <color rgb="FFF4CCCC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9FC5E8"/>
      </font>
      <fill>
        <patternFill patternType="none"/>
      </fill>
    </dxf>
    <dxf>
      <font>
        <i/>
        <color rgb="FFFF6D01"/>
      </font>
      <fill>
        <patternFill patternType="none"/>
      </fill>
    </dxf>
    <dxf>
      <font>
        <i/>
        <color rgb="FF93C47D"/>
      </font>
      <fill>
        <patternFill patternType="none"/>
      </fill>
    </dxf>
    <dxf>
      <font>
        <i/>
        <color rgb="FF4285F4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FF00FF"/>
      </font>
      <fill>
        <patternFill patternType="none"/>
      </fill>
    </dxf>
    <dxf>
      <font>
        <i/>
        <color rgb="FFFFBC00"/>
      </font>
      <fill>
        <patternFill patternType="none"/>
      </fill>
    </dxf>
    <dxf>
      <font>
        <i/>
        <color rgb="FFFBBC04"/>
      </font>
      <fill>
        <patternFill patternType="none"/>
      </fill>
    </dxf>
    <dxf>
      <font>
        <i/>
        <color rgb="FF34A853"/>
      </font>
      <fill>
        <patternFill patternType="none"/>
      </fill>
    </dxf>
    <dxf>
      <font>
        <i/>
        <color rgb="FF86B5E8"/>
      </font>
      <fill>
        <patternFill patternType="none"/>
      </fill>
    </dxf>
    <dxf>
      <font>
        <i/>
        <color rgb="FFEA4335"/>
      </font>
      <fill>
        <patternFill patternType="none"/>
      </fill>
    </dxf>
    <dxf>
      <font>
        <i/>
        <color rgb="FF38761D"/>
      </font>
      <fill>
        <patternFill patternType="none"/>
      </fill>
    </dxf>
    <dxf>
      <font>
        <i/>
        <color rgb="FFEA9999"/>
      </font>
      <fill>
        <patternFill patternType="none"/>
      </fill>
    </dxf>
    <dxf>
      <font>
        <i/>
        <color rgb="FFF4CCCC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9FC5E8"/>
      </font>
      <fill>
        <patternFill patternType="none"/>
      </fill>
    </dxf>
    <dxf>
      <font>
        <i/>
        <color rgb="FFFF6D01"/>
      </font>
      <fill>
        <patternFill patternType="none"/>
      </fill>
    </dxf>
    <dxf>
      <font>
        <i/>
        <color rgb="FF93C47D"/>
      </font>
      <fill>
        <patternFill patternType="none"/>
      </fill>
    </dxf>
    <dxf>
      <font>
        <i/>
        <color rgb="FF4285F4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FF00FF"/>
      </font>
      <fill>
        <patternFill patternType="none"/>
      </fill>
    </dxf>
    <dxf>
      <font>
        <i/>
        <color rgb="FFFFBC00"/>
      </font>
      <fill>
        <patternFill patternType="none"/>
      </fill>
    </dxf>
    <dxf>
      <font>
        <i/>
        <color rgb="FFFBBC04"/>
      </font>
      <fill>
        <patternFill patternType="none"/>
      </fill>
    </dxf>
    <dxf>
      <font>
        <i/>
        <color rgb="FF34A853"/>
      </font>
      <fill>
        <patternFill patternType="none"/>
      </fill>
    </dxf>
    <dxf>
      <font>
        <i/>
        <color rgb="FF86B5E8"/>
      </font>
      <fill>
        <patternFill patternType="none"/>
      </fill>
    </dxf>
    <dxf>
      <font>
        <i/>
        <color rgb="FFEA4335"/>
      </font>
      <fill>
        <patternFill patternType="none"/>
      </fill>
    </dxf>
    <dxf>
      <font>
        <i/>
        <color rgb="FF38761D"/>
      </font>
      <fill>
        <patternFill patternType="none"/>
      </fill>
    </dxf>
    <dxf>
      <font>
        <i/>
        <color rgb="FFEA9999"/>
      </font>
      <fill>
        <patternFill patternType="none"/>
      </fill>
    </dxf>
    <dxf>
      <font>
        <i/>
        <color rgb="FFF4CCCC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9FC5E8"/>
      </font>
      <fill>
        <patternFill patternType="none"/>
      </fill>
    </dxf>
    <dxf>
      <font>
        <i/>
        <color rgb="FFFF6D01"/>
      </font>
      <fill>
        <patternFill patternType="none"/>
      </fill>
    </dxf>
    <dxf>
      <font>
        <i/>
        <color rgb="FF93C47D"/>
      </font>
      <fill>
        <patternFill patternType="none"/>
      </fill>
    </dxf>
    <dxf>
      <font>
        <i/>
        <color rgb="FF4285F4"/>
      </font>
      <fill>
        <patternFill patternType="none"/>
      </fill>
    </dxf>
    <dxf>
      <font>
        <i/>
        <color rgb="FF21D4D0"/>
      </font>
      <fill>
        <patternFill patternType="none"/>
      </fill>
    </dxf>
    <dxf>
      <font>
        <i/>
        <color rgb="FFFF00FF"/>
      </font>
      <fill>
        <patternFill patternType="none"/>
      </fill>
    </dxf>
    <dxf>
      <font>
        <i/>
        <color rgb="FFFFBC00"/>
      </font>
      <fill>
        <patternFill patternType="none"/>
      </fill>
    </dxf>
    <dxf>
      <font>
        <i/>
        <color rgb="FFFBBC04"/>
      </font>
      <fill>
        <patternFill patternType="none"/>
      </fill>
    </dxf>
    <dxf>
      <font>
        <i/>
        <color rgb="FF34A853"/>
      </font>
      <fill>
        <patternFill patternType="none"/>
      </fill>
    </dxf>
    <dxf>
      <font>
        <i/>
        <color rgb="FF86B5E8"/>
      </font>
      <fill>
        <patternFill patternType="none"/>
      </fill>
    </dxf>
    <dxf>
      <font>
        <i/>
        <color rgb="FFEA4335"/>
      </font>
      <fill>
        <patternFill patternType="none"/>
      </fill>
    </dxf>
    <dxf>
      <font>
        <i/>
        <color rgb="FF38761D"/>
      </font>
      <fill>
        <patternFill patternType="none"/>
      </fill>
    </dxf>
    <dxf>
      <fill>
        <patternFill>
          <bgColor theme="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1">
    <tableStyle name="2024-style" pivot="0" count="3" xr9:uid="{00000000-0011-0000-FFFF-FFFF00000000}">
      <tableStyleElement type="headerRow" dxfId="107"/>
      <tableStyleElement type="firstRowStripe" dxfId="106"/>
      <tableStyleElement type="secondRowStripe" dxfId="105"/>
    </tableStyle>
    <tableStyle name="2024-style 2" pivot="0" count="2" xr9:uid="{00000000-0011-0000-FFFF-FFFF01000000}">
      <tableStyleElement type="firstRowStripe" dxfId="104"/>
      <tableStyleElement type="secondRowStripe" dxfId="103"/>
    </tableStyle>
    <tableStyle name="2024-style 3" pivot="0" count="3" xr9:uid="{00000000-0011-0000-FFFF-FFFF02000000}">
      <tableStyleElement type="headerRow" dxfId="102"/>
      <tableStyleElement type="firstRowStripe" dxfId="101"/>
      <tableStyleElement type="secondRowStripe" dxfId="100"/>
    </tableStyle>
    <tableStyle name="2024-style 4" pivot="0" count="3" xr9:uid="{00000000-0011-0000-FFFF-FFFF03000000}">
      <tableStyleElement type="headerRow" dxfId="99"/>
      <tableStyleElement type="firstRowStripe" dxfId="98"/>
      <tableStyleElement type="secondRowStripe" dxfId="97"/>
    </tableStyle>
    <tableStyle name="2024-style 5" pivot="0" count="3" xr9:uid="{00000000-0011-0000-FFFF-FFFF04000000}">
      <tableStyleElement type="headerRow" dxfId="96"/>
      <tableStyleElement type="firstRowStripe" dxfId="95"/>
      <tableStyleElement type="secondRowStripe" dxfId="94"/>
    </tableStyle>
    <tableStyle name="2024-style 6" pivot="0" count="3" xr9:uid="{00000000-0011-0000-FFFF-FFFF05000000}">
      <tableStyleElement type="headerRow" dxfId="93"/>
      <tableStyleElement type="firstRowStripe" dxfId="92"/>
      <tableStyleElement type="secondRowStripe" dxfId="91"/>
    </tableStyle>
    <tableStyle name="2024 Dashboard-style" pivot="0" count="3" xr9:uid="{00000000-0011-0000-FFFF-FFFF06000000}">
      <tableStyleElement type="headerRow" dxfId="90"/>
      <tableStyleElement type="firstRowStripe" dxfId="89"/>
      <tableStyleElement type="secondRowStripe" dxfId="88"/>
    </tableStyle>
    <tableStyle name="2024 Dashboard-style 2" pivot="0" count="3" xr9:uid="{00000000-0011-0000-FFFF-FFFF07000000}">
      <tableStyleElement type="headerRow" dxfId="87"/>
      <tableStyleElement type="firstRowStripe" dxfId="86"/>
      <tableStyleElement type="secondRowStripe" dxfId="85"/>
    </tableStyle>
    <tableStyle name="2024 Dashboard-style 3" pivot="0" count="3" xr9:uid="{00000000-0011-0000-FFFF-FFFF08000000}">
      <tableStyleElement type="headerRow" dxfId="84"/>
      <tableStyleElement type="firstRowStripe" dxfId="83"/>
      <tableStyleElement type="secondRowStripe" dxfId="82"/>
    </tableStyle>
    <tableStyle name="Portfolio-style" pivot="0" count="3" xr9:uid="{00000000-0011-0000-FFFF-FFFF09000000}">
      <tableStyleElement type="headerRow" dxfId="81"/>
      <tableStyleElement type="firstRowStripe" dxfId="80"/>
      <tableStyleElement type="secondRowStripe" dxfId="79"/>
    </tableStyle>
    <tableStyle name="Portfolio-style 2" pivot="0" count="3" xr9:uid="{00000000-0011-0000-FFFF-FFFF0A000000}">
      <tableStyleElement type="headerRow" dxfId="78"/>
      <tableStyleElement type="firstRowStripe" dxfId="77"/>
      <tableStyleElement type="secondRowStripe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Total Expendature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'2024'!$F$2</c:f>
              <c:strCache>
                <c:ptCount val="1"/>
                <c:pt idx="0">
                  <c:v>Total Expendature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'2024'!$B$3:$B$202</c:f>
              <c:numCache>
                <c:formatCode>d\-mmm</c:formatCode>
                <c:ptCount val="200"/>
                <c:pt idx="0">
                  <c:v>45292</c:v>
                </c:pt>
                <c:pt idx="1">
                  <c:v>45294</c:v>
                </c:pt>
                <c:pt idx="2">
                  <c:v>45298</c:v>
                </c:pt>
                <c:pt idx="3">
                  <c:v>45307</c:v>
                </c:pt>
                <c:pt idx="4">
                  <c:v>45311</c:v>
                </c:pt>
                <c:pt idx="5">
                  <c:v>45314</c:v>
                </c:pt>
                <c:pt idx="6">
                  <c:v>45314</c:v>
                </c:pt>
                <c:pt idx="7">
                  <c:v>45315</c:v>
                </c:pt>
                <c:pt idx="8">
                  <c:v>45315</c:v>
                </c:pt>
                <c:pt idx="9">
                  <c:v>45315</c:v>
                </c:pt>
                <c:pt idx="10">
                  <c:v>45315</c:v>
                </c:pt>
                <c:pt idx="11">
                  <c:v>45322</c:v>
                </c:pt>
                <c:pt idx="12">
                  <c:v>45323</c:v>
                </c:pt>
                <c:pt idx="13">
                  <c:v>45326</c:v>
                </c:pt>
                <c:pt idx="14">
                  <c:v>45326</c:v>
                </c:pt>
                <c:pt idx="15">
                  <c:v>45327</c:v>
                </c:pt>
                <c:pt idx="16">
                  <c:v>45334</c:v>
                </c:pt>
                <c:pt idx="17" formatCode="d\-mmm">
                  <c:v>45336</c:v>
                </c:pt>
                <c:pt idx="18" formatCode="d\-mmm">
                  <c:v>45338</c:v>
                </c:pt>
                <c:pt idx="19" formatCode="d\-mmm">
                  <c:v>45340</c:v>
                </c:pt>
              </c:numCache>
            </c:numRef>
          </c:cat>
          <c:val>
            <c:numRef>
              <c:f>'2024'!$F$3:$F$602</c:f>
              <c:numCache>
                <c:formatCode>"€"#,##0.00</c:formatCode>
                <c:ptCount val="600"/>
                <c:pt idx="0">
                  <c:v>1500</c:v>
                </c:pt>
                <c:pt idx="1">
                  <c:v>1540</c:v>
                </c:pt>
                <c:pt idx="2">
                  <c:v>1545</c:v>
                </c:pt>
                <c:pt idx="3">
                  <c:v>1575</c:v>
                </c:pt>
                <c:pt idx="4">
                  <c:v>2575</c:v>
                </c:pt>
                <c:pt idx="5">
                  <c:v>2625</c:v>
                </c:pt>
                <c:pt idx="6">
                  <c:v>2685</c:v>
                </c:pt>
                <c:pt idx="7">
                  <c:v>2725</c:v>
                </c:pt>
                <c:pt idx="8">
                  <c:v>2915</c:v>
                </c:pt>
                <c:pt idx="9">
                  <c:v>3035</c:v>
                </c:pt>
                <c:pt idx="10">
                  <c:v>3135</c:v>
                </c:pt>
                <c:pt idx="11">
                  <c:v>3335</c:v>
                </c:pt>
                <c:pt idx="12">
                  <c:v>3535</c:v>
                </c:pt>
                <c:pt idx="13">
                  <c:v>3615</c:v>
                </c:pt>
                <c:pt idx="14">
                  <c:v>3619</c:v>
                </c:pt>
                <c:pt idx="15">
                  <c:v>3639</c:v>
                </c:pt>
                <c:pt idx="16">
                  <c:v>4639</c:v>
                </c:pt>
                <c:pt idx="17">
                  <c:v>4659</c:v>
                </c:pt>
                <c:pt idx="18">
                  <c:v>4709</c:v>
                </c:pt>
                <c:pt idx="19">
                  <c:v>4739</c:v>
                </c:pt>
                <c:pt idx="20">
                  <c:v>4739</c:v>
                </c:pt>
                <c:pt idx="21">
                  <c:v>4739</c:v>
                </c:pt>
                <c:pt idx="22">
                  <c:v>4739</c:v>
                </c:pt>
                <c:pt idx="23">
                  <c:v>4739</c:v>
                </c:pt>
                <c:pt idx="24">
                  <c:v>4739</c:v>
                </c:pt>
                <c:pt idx="25">
                  <c:v>4739</c:v>
                </c:pt>
                <c:pt idx="26">
                  <c:v>4739</c:v>
                </c:pt>
                <c:pt idx="27">
                  <c:v>4739</c:v>
                </c:pt>
                <c:pt idx="28">
                  <c:v>4739</c:v>
                </c:pt>
                <c:pt idx="29">
                  <c:v>4739</c:v>
                </c:pt>
                <c:pt idx="30">
                  <c:v>4739</c:v>
                </c:pt>
                <c:pt idx="31">
                  <c:v>4739</c:v>
                </c:pt>
                <c:pt idx="32">
                  <c:v>4739</c:v>
                </c:pt>
                <c:pt idx="33">
                  <c:v>4739</c:v>
                </c:pt>
                <c:pt idx="34">
                  <c:v>4739</c:v>
                </c:pt>
                <c:pt idx="35">
                  <c:v>4739</c:v>
                </c:pt>
                <c:pt idx="36">
                  <c:v>4739</c:v>
                </c:pt>
                <c:pt idx="37">
                  <c:v>4739</c:v>
                </c:pt>
                <c:pt idx="38">
                  <c:v>4739</c:v>
                </c:pt>
                <c:pt idx="39">
                  <c:v>4739</c:v>
                </c:pt>
                <c:pt idx="40">
                  <c:v>4739</c:v>
                </c:pt>
                <c:pt idx="41">
                  <c:v>4739</c:v>
                </c:pt>
                <c:pt idx="42">
                  <c:v>4739</c:v>
                </c:pt>
                <c:pt idx="43">
                  <c:v>4739</c:v>
                </c:pt>
                <c:pt idx="44">
                  <c:v>4739</c:v>
                </c:pt>
                <c:pt idx="45">
                  <c:v>4739</c:v>
                </c:pt>
                <c:pt idx="46">
                  <c:v>4739</c:v>
                </c:pt>
                <c:pt idx="47">
                  <c:v>4739</c:v>
                </c:pt>
                <c:pt idx="48">
                  <c:v>4739</c:v>
                </c:pt>
                <c:pt idx="49">
                  <c:v>4739</c:v>
                </c:pt>
                <c:pt idx="50">
                  <c:v>4739</c:v>
                </c:pt>
                <c:pt idx="51">
                  <c:v>4739</c:v>
                </c:pt>
                <c:pt idx="52">
                  <c:v>4739</c:v>
                </c:pt>
                <c:pt idx="53">
                  <c:v>4739</c:v>
                </c:pt>
                <c:pt idx="54">
                  <c:v>4739</c:v>
                </c:pt>
                <c:pt idx="55">
                  <c:v>4739</c:v>
                </c:pt>
                <c:pt idx="56">
                  <c:v>4739</c:v>
                </c:pt>
                <c:pt idx="57">
                  <c:v>4739</c:v>
                </c:pt>
                <c:pt idx="58">
                  <c:v>4739</c:v>
                </c:pt>
                <c:pt idx="59">
                  <c:v>4739</c:v>
                </c:pt>
                <c:pt idx="60">
                  <c:v>4739</c:v>
                </c:pt>
                <c:pt idx="61">
                  <c:v>4739</c:v>
                </c:pt>
                <c:pt idx="62">
                  <c:v>4739</c:v>
                </c:pt>
                <c:pt idx="63">
                  <c:v>4739</c:v>
                </c:pt>
                <c:pt idx="64">
                  <c:v>4739</c:v>
                </c:pt>
                <c:pt idx="65">
                  <c:v>4739</c:v>
                </c:pt>
                <c:pt idx="66">
                  <c:v>4739</c:v>
                </c:pt>
                <c:pt idx="67">
                  <c:v>4739</c:v>
                </c:pt>
                <c:pt idx="68">
                  <c:v>4739</c:v>
                </c:pt>
                <c:pt idx="69">
                  <c:v>4739</c:v>
                </c:pt>
                <c:pt idx="70">
                  <c:v>4739</c:v>
                </c:pt>
                <c:pt idx="71">
                  <c:v>4739</c:v>
                </c:pt>
                <c:pt idx="72">
                  <c:v>4739</c:v>
                </c:pt>
                <c:pt idx="73">
                  <c:v>4739</c:v>
                </c:pt>
                <c:pt idx="74">
                  <c:v>4739</c:v>
                </c:pt>
                <c:pt idx="75">
                  <c:v>4739</c:v>
                </c:pt>
                <c:pt idx="76">
                  <c:v>4739</c:v>
                </c:pt>
                <c:pt idx="77">
                  <c:v>4739</c:v>
                </c:pt>
                <c:pt idx="78">
                  <c:v>4739</c:v>
                </c:pt>
                <c:pt idx="79">
                  <c:v>4739</c:v>
                </c:pt>
                <c:pt idx="80">
                  <c:v>4739</c:v>
                </c:pt>
                <c:pt idx="81">
                  <c:v>4739</c:v>
                </c:pt>
                <c:pt idx="82">
                  <c:v>4739</c:v>
                </c:pt>
                <c:pt idx="83">
                  <c:v>4739</c:v>
                </c:pt>
                <c:pt idx="84">
                  <c:v>4739</c:v>
                </c:pt>
                <c:pt idx="85">
                  <c:v>4739</c:v>
                </c:pt>
                <c:pt idx="86">
                  <c:v>4739</c:v>
                </c:pt>
                <c:pt idx="87">
                  <c:v>4739</c:v>
                </c:pt>
                <c:pt idx="88">
                  <c:v>4739</c:v>
                </c:pt>
                <c:pt idx="89">
                  <c:v>4739</c:v>
                </c:pt>
                <c:pt idx="90">
                  <c:v>4739</c:v>
                </c:pt>
                <c:pt idx="91">
                  <c:v>4739</c:v>
                </c:pt>
                <c:pt idx="92">
                  <c:v>4739</c:v>
                </c:pt>
                <c:pt idx="93">
                  <c:v>4739</c:v>
                </c:pt>
                <c:pt idx="94">
                  <c:v>4739</c:v>
                </c:pt>
                <c:pt idx="95">
                  <c:v>4739</c:v>
                </c:pt>
                <c:pt idx="96">
                  <c:v>4739</c:v>
                </c:pt>
                <c:pt idx="97">
                  <c:v>4739</c:v>
                </c:pt>
                <c:pt idx="98">
                  <c:v>4739</c:v>
                </c:pt>
                <c:pt idx="99">
                  <c:v>4739</c:v>
                </c:pt>
                <c:pt idx="100">
                  <c:v>4739</c:v>
                </c:pt>
                <c:pt idx="101">
                  <c:v>4739</c:v>
                </c:pt>
                <c:pt idx="102">
                  <c:v>4739</c:v>
                </c:pt>
                <c:pt idx="103">
                  <c:v>4739</c:v>
                </c:pt>
                <c:pt idx="104">
                  <c:v>4739</c:v>
                </c:pt>
                <c:pt idx="105">
                  <c:v>4739</c:v>
                </c:pt>
                <c:pt idx="106">
                  <c:v>4739</c:v>
                </c:pt>
                <c:pt idx="107">
                  <c:v>4739</c:v>
                </c:pt>
                <c:pt idx="108">
                  <c:v>4739</c:v>
                </c:pt>
                <c:pt idx="109">
                  <c:v>4739</c:v>
                </c:pt>
                <c:pt idx="110">
                  <c:v>4739</c:v>
                </c:pt>
                <c:pt idx="111">
                  <c:v>4739</c:v>
                </c:pt>
                <c:pt idx="112">
                  <c:v>4739</c:v>
                </c:pt>
                <c:pt idx="113">
                  <c:v>4739</c:v>
                </c:pt>
                <c:pt idx="114">
                  <c:v>4739</c:v>
                </c:pt>
                <c:pt idx="115">
                  <c:v>4739</c:v>
                </c:pt>
                <c:pt idx="116">
                  <c:v>4739</c:v>
                </c:pt>
                <c:pt idx="117">
                  <c:v>4739</c:v>
                </c:pt>
                <c:pt idx="118">
                  <c:v>4739</c:v>
                </c:pt>
                <c:pt idx="119">
                  <c:v>4739</c:v>
                </c:pt>
                <c:pt idx="120">
                  <c:v>4739</c:v>
                </c:pt>
                <c:pt idx="121">
                  <c:v>4739</c:v>
                </c:pt>
                <c:pt idx="122">
                  <c:v>4739</c:v>
                </c:pt>
                <c:pt idx="123">
                  <c:v>4739</c:v>
                </c:pt>
                <c:pt idx="124">
                  <c:v>4739</c:v>
                </c:pt>
                <c:pt idx="125">
                  <c:v>4739</c:v>
                </c:pt>
                <c:pt idx="126">
                  <c:v>4739</c:v>
                </c:pt>
                <c:pt idx="127">
                  <c:v>4739</c:v>
                </c:pt>
                <c:pt idx="128">
                  <c:v>4739</c:v>
                </c:pt>
                <c:pt idx="129">
                  <c:v>4739</c:v>
                </c:pt>
                <c:pt idx="130">
                  <c:v>4739</c:v>
                </c:pt>
                <c:pt idx="131">
                  <c:v>4739</c:v>
                </c:pt>
                <c:pt idx="132">
                  <c:v>4739</c:v>
                </c:pt>
                <c:pt idx="133">
                  <c:v>4739</c:v>
                </c:pt>
                <c:pt idx="134">
                  <c:v>4739</c:v>
                </c:pt>
                <c:pt idx="135">
                  <c:v>4739</c:v>
                </c:pt>
                <c:pt idx="136">
                  <c:v>4739</c:v>
                </c:pt>
                <c:pt idx="137">
                  <c:v>4739</c:v>
                </c:pt>
                <c:pt idx="138">
                  <c:v>4739</c:v>
                </c:pt>
                <c:pt idx="139">
                  <c:v>4739</c:v>
                </c:pt>
                <c:pt idx="140">
                  <c:v>4739</c:v>
                </c:pt>
                <c:pt idx="141">
                  <c:v>4739</c:v>
                </c:pt>
                <c:pt idx="142">
                  <c:v>4739</c:v>
                </c:pt>
                <c:pt idx="143">
                  <c:v>4739</c:v>
                </c:pt>
                <c:pt idx="144">
                  <c:v>4739</c:v>
                </c:pt>
                <c:pt idx="145">
                  <c:v>4739</c:v>
                </c:pt>
                <c:pt idx="146">
                  <c:v>4739</c:v>
                </c:pt>
                <c:pt idx="147">
                  <c:v>4739</c:v>
                </c:pt>
                <c:pt idx="148">
                  <c:v>4739</c:v>
                </c:pt>
                <c:pt idx="149">
                  <c:v>4739</c:v>
                </c:pt>
                <c:pt idx="150">
                  <c:v>4739</c:v>
                </c:pt>
                <c:pt idx="151">
                  <c:v>4739</c:v>
                </c:pt>
                <c:pt idx="152">
                  <c:v>4739</c:v>
                </c:pt>
                <c:pt idx="153">
                  <c:v>4739</c:v>
                </c:pt>
                <c:pt idx="154">
                  <c:v>4739</c:v>
                </c:pt>
                <c:pt idx="155">
                  <c:v>4739</c:v>
                </c:pt>
                <c:pt idx="156">
                  <c:v>4739</c:v>
                </c:pt>
                <c:pt idx="157">
                  <c:v>4739</c:v>
                </c:pt>
                <c:pt idx="158">
                  <c:v>4739</c:v>
                </c:pt>
                <c:pt idx="159">
                  <c:v>4739</c:v>
                </c:pt>
                <c:pt idx="160">
                  <c:v>4739</c:v>
                </c:pt>
                <c:pt idx="161">
                  <c:v>4739</c:v>
                </c:pt>
                <c:pt idx="162">
                  <c:v>4739</c:v>
                </c:pt>
                <c:pt idx="163">
                  <c:v>4739</c:v>
                </c:pt>
                <c:pt idx="164">
                  <c:v>4739</c:v>
                </c:pt>
                <c:pt idx="165">
                  <c:v>4739</c:v>
                </c:pt>
                <c:pt idx="166">
                  <c:v>4739</c:v>
                </c:pt>
                <c:pt idx="167">
                  <c:v>4739</c:v>
                </c:pt>
                <c:pt idx="168">
                  <c:v>4739</c:v>
                </c:pt>
                <c:pt idx="169">
                  <c:v>4739</c:v>
                </c:pt>
                <c:pt idx="170">
                  <c:v>4739</c:v>
                </c:pt>
                <c:pt idx="171">
                  <c:v>4739</c:v>
                </c:pt>
                <c:pt idx="172">
                  <c:v>4739</c:v>
                </c:pt>
                <c:pt idx="173">
                  <c:v>4739</c:v>
                </c:pt>
                <c:pt idx="174">
                  <c:v>4739</c:v>
                </c:pt>
                <c:pt idx="175">
                  <c:v>4739</c:v>
                </c:pt>
                <c:pt idx="176">
                  <c:v>4739</c:v>
                </c:pt>
                <c:pt idx="177">
                  <c:v>4739</c:v>
                </c:pt>
                <c:pt idx="178">
                  <c:v>4739</c:v>
                </c:pt>
                <c:pt idx="179">
                  <c:v>4739</c:v>
                </c:pt>
                <c:pt idx="180">
                  <c:v>4739</c:v>
                </c:pt>
                <c:pt idx="181">
                  <c:v>4739</c:v>
                </c:pt>
                <c:pt idx="182">
                  <c:v>4739</c:v>
                </c:pt>
                <c:pt idx="183">
                  <c:v>4739</c:v>
                </c:pt>
                <c:pt idx="184">
                  <c:v>4739</c:v>
                </c:pt>
                <c:pt idx="185">
                  <c:v>4739</c:v>
                </c:pt>
                <c:pt idx="186">
                  <c:v>4739</c:v>
                </c:pt>
                <c:pt idx="187">
                  <c:v>4739</c:v>
                </c:pt>
                <c:pt idx="188">
                  <c:v>4739</c:v>
                </c:pt>
                <c:pt idx="189">
                  <c:v>4739</c:v>
                </c:pt>
                <c:pt idx="190">
                  <c:v>4739</c:v>
                </c:pt>
                <c:pt idx="191">
                  <c:v>4739</c:v>
                </c:pt>
                <c:pt idx="192">
                  <c:v>4739</c:v>
                </c:pt>
                <c:pt idx="193">
                  <c:v>4739</c:v>
                </c:pt>
                <c:pt idx="194">
                  <c:v>4739</c:v>
                </c:pt>
                <c:pt idx="195">
                  <c:v>4739</c:v>
                </c:pt>
                <c:pt idx="196">
                  <c:v>4739</c:v>
                </c:pt>
                <c:pt idx="197">
                  <c:v>4739</c:v>
                </c:pt>
                <c:pt idx="198">
                  <c:v>4739</c:v>
                </c:pt>
                <c:pt idx="199">
                  <c:v>4739</c:v>
                </c:pt>
                <c:pt idx="200">
                  <c:v>4739</c:v>
                </c:pt>
                <c:pt idx="201">
                  <c:v>4739</c:v>
                </c:pt>
                <c:pt idx="202">
                  <c:v>4739</c:v>
                </c:pt>
                <c:pt idx="203">
                  <c:v>4739</c:v>
                </c:pt>
                <c:pt idx="204">
                  <c:v>4739</c:v>
                </c:pt>
                <c:pt idx="205">
                  <c:v>4739</c:v>
                </c:pt>
                <c:pt idx="206">
                  <c:v>4739</c:v>
                </c:pt>
                <c:pt idx="207">
                  <c:v>4739</c:v>
                </c:pt>
                <c:pt idx="208">
                  <c:v>4739</c:v>
                </c:pt>
                <c:pt idx="209">
                  <c:v>4739</c:v>
                </c:pt>
                <c:pt idx="210">
                  <c:v>4739</c:v>
                </c:pt>
                <c:pt idx="211">
                  <c:v>4739</c:v>
                </c:pt>
                <c:pt idx="212">
                  <c:v>4739</c:v>
                </c:pt>
                <c:pt idx="213">
                  <c:v>4739</c:v>
                </c:pt>
                <c:pt idx="214">
                  <c:v>4739</c:v>
                </c:pt>
                <c:pt idx="215">
                  <c:v>4739</c:v>
                </c:pt>
                <c:pt idx="216">
                  <c:v>4739</c:v>
                </c:pt>
                <c:pt idx="217">
                  <c:v>4739</c:v>
                </c:pt>
                <c:pt idx="218">
                  <c:v>4739</c:v>
                </c:pt>
                <c:pt idx="219">
                  <c:v>4739</c:v>
                </c:pt>
                <c:pt idx="220">
                  <c:v>4739</c:v>
                </c:pt>
                <c:pt idx="221">
                  <c:v>4739</c:v>
                </c:pt>
                <c:pt idx="222">
                  <c:v>4739</c:v>
                </c:pt>
                <c:pt idx="223">
                  <c:v>4739</c:v>
                </c:pt>
                <c:pt idx="224">
                  <c:v>4739</c:v>
                </c:pt>
                <c:pt idx="225">
                  <c:v>4739</c:v>
                </c:pt>
                <c:pt idx="226">
                  <c:v>4739</c:v>
                </c:pt>
                <c:pt idx="227">
                  <c:v>4739</c:v>
                </c:pt>
                <c:pt idx="228">
                  <c:v>4739</c:v>
                </c:pt>
                <c:pt idx="229">
                  <c:v>4739</c:v>
                </c:pt>
                <c:pt idx="230">
                  <c:v>4739</c:v>
                </c:pt>
                <c:pt idx="231">
                  <c:v>4739</c:v>
                </c:pt>
                <c:pt idx="232">
                  <c:v>4739</c:v>
                </c:pt>
                <c:pt idx="233">
                  <c:v>4739</c:v>
                </c:pt>
                <c:pt idx="234">
                  <c:v>4739</c:v>
                </c:pt>
                <c:pt idx="235">
                  <c:v>4739</c:v>
                </c:pt>
                <c:pt idx="236">
                  <c:v>4739</c:v>
                </c:pt>
                <c:pt idx="237">
                  <c:v>4739</c:v>
                </c:pt>
                <c:pt idx="238">
                  <c:v>4739</c:v>
                </c:pt>
                <c:pt idx="239">
                  <c:v>4739</c:v>
                </c:pt>
                <c:pt idx="240">
                  <c:v>4739</c:v>
                </c:pt>
                <c:pt idx="241">
                  <c:v>4739</c:v>
                </c:pt>
                <c:pt idx="242">
                  <c:v>4739</c:v>
                </c:pt>
                <c:pt idx="243">
                  <c:v>4739</c:v>
                </c:pt>
                <c:pt idx="244">
                  <c:v>4739</c:v>
                </c:pt>
                <c:pt idx="245">
                  <c:v>4739</c:v>
                </c:pt>
                <c:pt idx="246">
                  <c:v>4739</c:v>
                </c:pt>
                <c:pt idx="247">
                  <c:v>4739</c:v>
                </c:pt>
                <c:pt idx="248">
                  <c:v>4739</c:v>
                </c:pt>
                <c:pt idx="249">
                  <c:v>4739</c:v>
                </c:pt>
                <c:pt idx="250">
                  <c:v>4739</c:v>
                </c:pt>
                <c:pt idx="251">
                  <c:v>4739</c:v>
                </c:pt>
                <c:pt idx="252">
                  <c:v>4739</c:v>
                </c:pt>
                <c:pt idx="253">
                  <c:v>4739</c:v>
                </c:pt>
                <c:pt idx="254">
                  <c:v>4739</c:v>
                </c:pt>
                <c:pt idx="255">
                  <c:v>4739</c:v>
                </c:pt>
                <c:pt idx="256">
                  <c:v>4739</c:v>
                </c:pt>
                <c:pt idx="257">
                  <c:v>4739</c:v>
                </c:pt>
                <c:pt idx="258">
                  <c:v>4739</c:v>
                </c:pt>
                <c:pt idx="259">
                  <c:v>4739</c:v>
                </c:pt>
                <c:pt idx="260">
                  <c:v>4739</c:v>
                </c:pt>
                <c:pt idx="261">
                  <c:v>4739</c:v>
                </c:pt>
                <c:pt idx="262">
                  <c:v>4739</c:v>
                </c:pt>
                <c:pt idx="263">
                  <c:v>4739</c:v>
                </c:pt>
                <c:pt idx="264">
                  <c:v>4739</c:v>
                </c:pt>
                <c:pt idx="265">
                  <c:v>4739</c:v>
                </c:pt>
                <c:pt idx="266">
                  <c:v>4739</c:v>
                </c:pt>
                <c:pt idx="267">
                  <c:v>4739</c:v>
                </c:pt>
                <c:pt idx="268">
                  <c:v>4739</c:v>
                </c:pt>
                <c:pt idx="269">
                  <c:v>4739</c:v>
                </c:pt>
                <c:pt idx="270">
                  <c:v>4739</c:v>
                </c:pt>
                <c:pt idx="271">
                  <c:v>4739</c:v>
                </c:pt>
                <c:pt idx="272">
                  <c:v>4739</c:v>
                </c:pt>
                <c:pt idx="273">
                  <c:v>4739</c:v>
                </c:pt>
                <c:pt idx="274">
                  <c:v>4739</c:v>
                </c:pt>
                <c:pt idx="275">
                  <c:v>4739</c:v>
                </c:pt>
                <c:pt idx="276">
                  <c:v>4739</c:v>
                </c:pt>
                <c:pt idx="277">
                  <c:v>4739</c:v>
                </c:pt>
                <c:pt idx="278">
                  <c:v>4739</c:v>
                </c:pt>
                <c:pt idx="279">
                  <c:v>4739</c:v>
                </c:pt>
                <c:pt idx="280">
                  <c:v>4739</c:v>
                </c:pt>
                <c:pt idx="281">
                  <c:v>4739</c:v>
                </c:pt>
                <c:pt idx="282">
                  <c:v>4739</c:v>
                </c:pt>
                <c:pt idx="283">
                  <c:v>4739</c:v>
                </c:pt>
                <c:pt idx="284">
                  <c:v>4739</c:v>
                </c:pt>
                <c:pt idx="285">
                  <c:v>4739</c:v>
                </c:pt>
                <c:pt idx="286">
                  <c:v>4739</c:v>
                </c:pt>
                <c:pt idx="287">
                  <c:v>4739</c:v>
                </c:pt>
                <c:pt idx="288">
                  <c:v>4739</c:v>
                </c:pt>
                <c:pt idx="289">
                  <c:v>4739</c:v>
                </c:pt>
                <c:pt idx="290">
                  <c:v>4739</c:v>
                </c:pt>
                <c:pt idx="291">
                  <c:v>4739</c:v>
                </c:pt>
                <c:pt idx="292">
                  <c:v>4739</c:v>
                </c:pt>
                <c:pt idx="293">
                  <c:v>4739</c:v>
                </c:pt>
                <c:pt idx="294">
                  <c:v>4739</c:v>
                </c:pt>
                <c:pt idx="295">
                  <c:v>4739</c:v>
                </c:pt>
                <c:pt idx="296">
                  <c:v>4739</c:v>
                </c:pt>
                <c:pt idx="297">
                  <c:v>4739</c:v>
                </c:pt>
                <c:pt idx="298">
                  <c:v>4739</c:v>
                </c:pt>
                <c:pt idx="299">
                  <c:v>4739</c:v>
                </c:pt>
                <c:pt idx="300">
                  <c:v>4739</c:v>
                </c:pt>
                <c:pt idx="301">
                  <c:v>4739</c:v>
                </c:pt>
                <c:pt idx="302">
                  <c:v>4739</c:v>
                </c:pt>
                <c:pt idx="303">
                  <c:v>4739</c:v>
                </c:pt>
                <c:pt idx="304">
                  <c:v>4739</c:v>
                </c:pt>
                <c:pt idx="305">
                  <c:v>4739</c:v>
                </c:pt>
                <c:pt idx="306">
                  <c:v>4739</c:v>
                </c:pt>
                <c:pt idx="307">
                  <c:v>4739</c:v>
                </c:pt>
                <c:pt idx="308">
                  <c:v>4739</c:v>
                </c:pt>
                <c:pt idx="309">
                  <c:v>4739</c:v>
                </c:pt>
                <c:pt idx="310">
                  <c:v>4739</c:v>
                </c:pt>
                <c:pt idx="311">
                  <c:v>4739</c:v>
                </c:pt>
                <c:pt idx="312">
                  <c:v>4739</c:v>
                </c:pt>
                <c:pt idx="313">
                  <c:v>4739</c:v>
                </c:pt>
                <c:pt idx="314">
                  <c:v>4739</c:v>
                </c:pt>
                <c:pt idx="315">
                  <c:v>4739</c:v>
                </c:pt>
                <c:pt idx="316">
                  <c:v>4739</c:v>
                </c:pt>
                <c:pt idx="317">
                  <c:v>4739</c:v>
                </c:pt>
                <c:pt idx="318">
                  <c:v>4739</c:v>
                </c:pt>
                <c:pt idx="319">
                  <c:v>4739</c:v>
                </c:pt>
                <c:pt idx="320">
                  <c:v>4739</c:v>
                </c:pt>
                <c:pt idx="321">
                  <c:v>4739</c:v>
                </c:pt>
                <c:pt idx="322">
                  <c:v>4739</c:v>
                </c:pt>
                <c:pt idx="323">
                  <c:v>4739</c:v>
                </c:pt>
                <c:pt idx="324">
                  <c:v>4739</c:v>
                </c:pt>
                <c:pt idx="325">
                  <c:v>4739</c:v>
                </c:pt>
                <c:pt idx="326">
                  <c:v>4739</c:v>
                </c:pt>
                <c:pt idx="327">
                  <c:v>4739</c:v>
                </c:pt>
                <c:pt idx="328">
                  <c:v>4739</c:v>
                </c:pt>
                <c:pt idx="329">
                  <c:v>4739</c:v>
                </c:pt>
                <c:pt idx="330">
                  <c:v>4739</c:v>
                </c:pt>
                <c:pt idx="331">
                  <c:v>4739</c:v>
                </c:pt>
                <c:pt idx="332">
                  <c:v>4739</c:v>
                </c:pt>
                <c:pt idx="333">
                  <c:v>4739</c:v>
                </c:pt>
                <c:pt idx="334">
                  <c:v>4739</c:v>
                </c:pt>
                <c:pt idx="335">
                  <c:v>4739</c:v>
                </c:pt>
                <c:pt idx="336">
                  <c:v>4739</c:v>
                </c:pt>
                <c:pt idx="337">
                  <c:v>4739</c:v>
                </c:pt>
                <c:pt idx="338">
                  <c:v>4739</c:v>
                </c:pt>
                <c:pt idx="339">
                  <c:v>4739</c:v>
                </c:pt>
                <c:pt idx="340">
                  <c:v>4739</c:v>
                </c:pt>
                <c:pt idx="341">
                  <c:v>4739</c:v>
                </c:pt>
                <c:pt idx="342">
                  <c:v>4739</c:v>
                </c:pt>
                <c:pt idx="343">
                  <c:v>4739</c:v>
                </c:pt>
                <c:pt idx="344">
                  <c:v>4739</c:v>
                </c:pt>
                <c:pt idx="345">
                  <c:v>4739</c:v>
                </c:pt>
                <c:pt idx="346">
                  <c:v>4739</c:v>
                </c:pt>
                <c:pt idx="347">
                  <c:v>4739</c:v>
                </c:pt>
                <c:pt idx="348">
                  <c:v>4739</c:v>
                </c:pt>
                <c:pt idx="349">
                  <c:v>4739</c:v>
                </c:pt>
                <c:pt idx="350">
                  <c:v>4739</c:v>
                </c:pt>
                <c:pt idx="351">
                  <c:v>4739</c:v>
                </c:pt>
                <c:pt idx="352">
                  <c:v>4739</c:v>
                </c:pt>
                <c:pt idx="353">
                  <c:v>4739</c:v>
                </c:pt>
                <c:pt idx="354">
                  <c:v>4739</c:v>
                </c:pt>
                <c:pt idx="355">
                  <c:v>4739</c:v>
                </c:pt>
                <c:pt idx="356">
                  <c:v>4739</c:v>
                </c:pt>
                <c:pt idx="357">
                  <c:v>4739</c:v>
                </c:pt>
                <c:pt idx="358">
                  <c:v>4739</c:v>
                </c:pt>
                <c:pt idx="359">
                  <c:v>4739</c:v>
                </c:pt>
                <c:pt idx="360">
                  <c:v>4739</c:v>
                </c:pt>
                <c:pt idx="361">
                  <c:v>4739</c:v>
                </c:pt>
                <c:pt idx="362">
                  <c:v>4739</c:v>
                </c:pt>
                <c:pt idx="363">
                  <c:v>4739</c:v>
                </c:pt>
                <c:pt idx="364">
                  <c:v>4739</c:v>
                </c:pt>
                <c:pt idx="365">
                  <c:v>4739</c:v>
                </c:pt>
                <c:pt idx="366">
                  <c:v>4739</c:v>
                </c:pt>
                <c:pt idx="367">
                  <c:v>4739</c:v>
                </c:pt>
                <c:pt idx="368">
                  <c:v>4739</c:v>
                </c:pt>
                <c:pt idx="369">
                  <c:v>4739</c:v>
                </c:pt>
                <c:pt idx="370">
                  <c:v>4739</c:v>
                </c:pt>
                <c:pt idx="371">
                  <c:v>4739</c:v>
                </c:pt>
                <c:pt idx="372">
                  <c:v>4739</c:v>
                </c:pt>
                <c:pt idx="373">
                  <c:v>4739</c:v>
                </c:pt>
                <c:pt idx="374">
                  <c:v>4739</c:v>
                </c:pt>
                <c:pt idx="375">
                  <c:v>4739</c:v>
                </c:pt>
                <c:pt idx="376">
                  <c:v>4739</c:v>
                </c:pt>
                <c:pt idx="377">
                  <c:v>4739</c:v>
                </c:pt>
                <c:pt idx="378">
                  <c:v>4739</c:v>
                </c:pt>
                <c:pt idx="379">
                  <c:v>4739</c:v>
                </c:pt>
                <c:pt idx="380">
                  <c:v>4739</c:v>
                </c:pt>
                <c:pt idx="381">
                  <c:v>4739</c:v>
                </c:pt>
                <c:pt idx="382">
                  <c:v>4739</c:v>
                </c:pt>
                <c:pt idx="383">
                  <c:v>4739</c:v>
                </c:pt>
                <c:pt idx="384">
                  <c:v>4739</c:v>
                </c:pt>
                <c:pt idx="385">
                  <c:v>4739</c:v>
                </c:pt>
                <c:pt idx="386">
                  <c:v>4739</c:v>
                </c:pt>
                <c:pt idx="387">
                  <c:v>4739</c:v>
                </c:pt>
                <c:pt idx="388">
                  <c:v>4739</c:v>
                </c:pt>
                <c:pt idx="389">
                  <c:v>4739</c:v>
                </c:pt>
                <c:pt idx="390">
                  <c:v>4739</c:v>
                </c:pt>
                <c:pt idx="391">
                  <c:v>4739</c:v>
                </c:pt>
                <c:pt idx="392">
                  <c:v>4739</c:v>
                </c:pt>
                <c:pt idx="393">
                  <c:v>4739</c:v>
                </c:pt>
                <c:pt idx="394">
                  <c:v>4739</c:v>
                </c:pt>
                <c:pt idx="395">
                  <c:v>4739</c:v>
                </c:pt>
                <c:pt idx="396">
                  <c:v>4739</c:v>
                </c:pt>
                <c:pt idx="397">
                  <c:v>4739</c:v>
                </c:pt>
                <c:pt idx="398">
                  <c:v>4739</c:v>
                </c:pt>
                <c:pt idx="399">
                  <c:v>4739</c:v>
                </c:pt>
                <c:pt idx="400">
                  <c:v>4739</c:v>
                </c:pt>
                <c:pt idx="401">
                  <c:v>4739</c:v>
                </c:pt>
                <c:pt idx="402">
                  <c:v>4739</c:v>
                </c:pt>
                <c:pt idx="403">
                  <c:v>4739</c:v>
                </c:pt>
                <c:pt idx="404">
                  <c:v>4739</c:v>
                </c:pt>
                <c:pt idx="405">
                  <c:v>4739</c:v>
                </c:pt>
                <c:pt idx="406">
                  <c:v>4739</c:v>
                </c:pt>
                <c:pt idx="407">
                  <c:v>4739</c:v>
                </c:pt>
                <c:pt idx="408">
                  <c:v>4739</c:v>
                </c:pt>
                <c:pt idx="409">
                  <c:v>4739</c:v>
                </c:pt>
                <c:pt idx="410">
                  <c:v>4739</c:v>
                </c:pt>
                <c:pt idx="411">
                  <c:v>4739</c:v>
                </c:pt>
                <c:pt idx="412">
                  <c:v>4739</c:v>
                </c:pt>
                <c:pt idx="413">
                  <c:v>4739</c:v>
                </c:pt>
                <c:pt idx="414">
                  <c:v>4739</c:v>
                </c:pt>
                <c:pt idx="415">
                  <c:v>4739</c:v>
                </c:pt>
                <c:pt idx="416">
                  <c:v>4739</c:v>
                </c:pt>
                <c:pt idx="417">
                  <c:v>4739</c:v>
                </c:pt>
                <c:pt idx="418">
                  <c:v>4739</c:v>
                </c:pt>
                <c:pt idx="419">
                  <c:v>4739</c:v>
                </c:pt>
                <c:pt idx="420">
                  <c:v>4739</c:v>
                </c:pt>
                <c:pt idx="421">
                  <c:v>4739</c:v>
                </c:pt>
                <c:pt idx="422">
                  <c:v>4739</c:v>
                </c:pt>
                <c:pt idx="423">
                  <c:v>4739</c:v>
                </c:pt>
                <c:pt idx="424">
                  <c:v>4739</c:v>
                </c:pt>
                <c:pt idx="425">
                  <c:v>4739</c:v>
                </c:pt>
                <c:pt idx="426">
                  <c:v>4739</c:v>
                </c:pt>
                <c:pt idx="427">
                  <c:v>4739</c:v>
                </c:pt>
                <c:pt idx="428">
                  <c:v>4739</c:v>
                </c:pt>
                <c:pt idx="429">
                  <c:v>4739</c:v>
                </c:pt>
                <c:pt idx="430">
                  <c:v>4739</c:v>
                </c:pt>
                <c:pt idx="431">
                  <c:v>4739</c:v>
                </c:pt>
                <c:pt idx="432">
                  <c:v>4739</c:v>
                </c:pt>
                <c:pt idx="433">
                  <c:v>4739</c:v>
                </c:pt>
                <c:pt idx="434">
                  <c:v>4739</c:v>
                </c:pt>
                <c:pt idx="435">
                  <c:v>4739</c:v>
                </c:pt>
                <c:pt idx="436">
                  <c:v>4739</c:v>
                </c:pt>
                <c:pt idx="437">
                  <c:v>4739</c:v>
                </c:pt>
                <c:pt idx="438">
                  <c:v>4739</c:v>
                </c:pt>
                <c:pt idx="439">
                  <c:v>4739</c:v>
                </c:pt>
                <c:pt idx="440">
                  <c:v>4739</c:v>
                </c:pt>
                <c:pt idx="441">
                  <c:v>4739</c:v>
                </c:pt>
                <c:pt idx="442">
                  <c:v>4739</c:v>
                </c:pt>
                <c:pt idx="443">
                  <c:v>4739</c:v>
                </c:pt>
                <c:pt idx="444">
                  <c:v>4739</c:v>
                </c:pt>
                <c:pt idx="445">
                  <c:v>4739</c:v>
                </c:pt>
                <c:pt idx="446">
                  <c:v>4739</c:v>
                </c:pt>
                <c:pt idx="447">
                  <c:v>4739</c:v>
                </c:pt>
                <c:pt idx="448">
                  <c:v>4739</c:v>
                </c:pt>
                <c:pt idx="449">
                  <c:v>4739</c:v>
                </c:pt>
                <c:pt idx="450">
                  <c:v>4739</c:v>
                </c:pt>
                <c:pt idx="451">
                  <c:v>4739</c:v>
                </c:pt>
                <c:pt idx="452">
                  <c:v>4739</c:v>
                </c:pt>
                <c:pt idx="453">
                  <c:v>4739</c:v>
                </c:pt>
                <c:pt idx="454">
                  <c:v>4739</c:v>
                </c:pt>
                <c:pt idx="455">
                  <c:v>4739</c:v>
                </c:pt>
                <c:pt idx="456">
                  <c:v>4739</c:v>
                </c:pt>
                <c:pt idx="457">
                  <c:v>4739</c:v>
                </c:pt>
                <c:pt idx="458">
                  <c:v>4739</c:v>
                </c:pt>
                <c:pt idx="459">
                  <c:v>4739</c:v>
                </c:pt>
                <c:pt idx="460">
                  <c:v>4739</c:v>
                </c:pt>
                <c:pt idx="461">
                  <c:v>4739</c:v>
                </c:pt>
                <c:pt idx="462">
                  <c:v>4739</c:v>
                </c:pt>
                <c:pt idx="463">
                  <c:v>4739</c:v>
                </c:pt>
                <c:pt idx="464">
                  <c:v>4739</c:v>
                </c:pt>
                <c:pt idx="465">
                  <c:v>4739</c:v>
                </c:pt>
                <c:pt idx="466">
                  <c:v>4739</c:v>
                </c:pt>
                <c:pt idx="467">
                  <c:v>4739</c:v>
                </c:pt>
                <c:pt idx="468">
                  <c:v>4739</c:v>
                </c:pt>
                <c:pt idx="469">
                  <c:v>4739</c:v>
                </c:pt>
                <c:pt idx="470">
                  <c:v>4739</c:v>
                </c:pt>
                <c:pt idx="471">
                  <c:v>4739</c:v>
                </c:pt>
                <c:pt idx="472">
                  <c:v>4739</c:v>
                </c:pt>
                <c:pt idx="473">
                  <c:v>4739</c:v>
                </c:pt>
                <c:pt idx="474">
                  <c:v>4739</c:v>
                </c:pt>
                <c:pt idx="475">
                  <c:v>4739</c:v>
                </c:pt>
                <c:pt idx="476">
                  <c:v>4739</c:v>
                </c:pt>
                <c:pt idx="477">
                  <c:v>4739</c:v>
                </c:pt>
                <c:pt idx="478">
                  <c:v>4739</c:v>
                </c:pt>
                <c:pt idx="479">
                  <c:v>4739</c:v>
                </c:pt>
                <c:pt idx="480">
                  <c:v>4739</c:v>
                </c:pt>
                <c:pt idx="481">
                  <c:v>4739</c:v>
                </c:pt>
                <c:pt idx="482">
                  <c:v>4739</c:v>
                </c:pt>
                <c:pt idx="483">
                  <c:v>4739</c:v>
                </c:pt>
                <c:pt idx="484">
                  <c:v>4739</c:v>
                </c:pt>
                <c:pt idx="485">
                  <c:v>4739</c:v>
                </c:pt>
                <c:pt idx="486">
                  <c:v>4739</c:v>
                </c:pt>
                <c:pt idx="487">
                  <c:v>4739</c:v>
                </c:pt>
                <c:pt idx="488">
                  <c:v>4739</c:v>
                </c:pt>
                <c:pt idx="489">
                  <c:v>4739</c:v>
                </c:pt>
                <c:pt idx="490">
                  <c:v>4739</c:v>
                </c:pt>
                <c:pt idx="491">
                  <c:v>4739</c:v>
                </c:pt>
                <c:pt idx="492">
                  <c:v>4739</c:v>
                </c:pt>
                <c:pt idx="493">
                  <c:v>4739</c:v>
                </c:pt>
                <c:pt idx="494">
                  <c:v>4739</c:v>
                </c:pt>
                <c:pt idx="495">
                  <c:v>4739</c:v>
                </c:pt>
                <c:pt idx="496">
                  <c:v>4739</c:v>
                </c:pt>
                <c:pt idx="497">
                  <c:v>4739</c:v>
                </c:pt>
                <c:pt idx="498">
                  <c:v>4739</c:v>
                </c:pt>
                <c:pt idx="499">
                  <c:v>4739</c:v>
                </c:pt>
                <c:pt idx="500">
                  <c:v>4739</c:v>
                </c:pt>
                <c:pt idx="501">
                  <c:v>4739</c:v>
                </c:pt>
                <c:pt idx="502">
                  <c:v>4739</c:v>
                </c:pt>
                <c:pt idx="503">
                  <c:v>4739</c:v>
                </c:pt>
                <c:pt idx="504">
                  <c:v>4739</c:v>
                </c:pt>
                <c:pt idx="505">
                  <c:v>4739</c:v>
                </c:pt>
                <c:pt idx="506">
                  <c:v>4739</c:v>
                </c:pt>
                <c:pt idx="507">
                  <c:v>4739</c:v>
                </c:pt>
                <c:pt idx="508">
                  <c:v>4739</c:v>
                </c:pt>
                <c:pt idx="509">
                  <c:v>4739</c:v>
                </c:pt>
                <c:pt idx="510">
                  <c:v>4739</c:v>
                </c:pt>
                <c:pt idx="511">
                  <c:v>4739</c:v>
                </c:pt>
                <c:pt idx="512">
                  <c:v>4739</c:v>
                </c:pt>
                <c:pt idx="513">
                  <c:v>4739</c:v>
                </c:pt>
                <c:pt idx="514">
                  <c:v>4739</c:v>
                </c:pt>
                <c:pt idx="515">
                  <c:v>4739</c:v>
                </c:pt>
                <c:pt idx="516">
                  <c:v>4739</c:v>
                </c:pt>
                <c:pt idx="517">
                  <c:v>4739</c:v>
                </c:pt>
                <c:pt idx="518">
                  <c:v>4739</c:v>
                </c:pt>
                <c:pt idx="519">
                  <c:v>4739</c:v>
                </c:pt>
                <c:pt idx="520">
                  <c:v>4739</c:v>
                </c:pt>
                <c:pt idx="521">
                  <c:v>4739</c:v>
                </c:pt>
                <c:pt idx="522">
                  <c:v>4739</c:v>
                </c:pt>
                <c:pt idx="523">
                  <c:v>4739</c:v>
                </c:pt>
                <c:pt idx="524">
                  <c:v>4739</c:v>
                </c:pt>
                <c:pt idx="525">
                  <c:v>4739</c:v>
                </c:pt>
                <c:pt idx="526">
                  <c:v>4739</c:v>
                </c:pt>
                <c:pt idx="527">
                  <c:v>4739</c:v>
                </c:pt>
                <c:pt idx="528">
                  <c:v>4739</c:v>
                </c:pt>
                <c:pt idx="529">
                  <c:v>4739</c:v>
                </c:pt>
                <c:pt idx="530">
                  <c:v>4739</c:v>
                </c:pt>
                <c:pt idx="531">
                  <c:v>4739</c:v>
                </c:pt>
                <c:pt idx="532">
                  <c:v>4739</c:v>
                </c:pt>
                <c:pt idx="533">
                  <c:v>4739</c:v>
                </c:pt>
                <c:pt idx="534">
                  <c:v>4739</c:v>
                </c:pt>
                <c:pt idx="535">
                  <c:v>4739</c:v>
                </c:pt>
                <c:pt idx="536">
                  <c:v>4739</c:v>
                </c:pt>
                <c:pt idx="537">
                  <c:v>4739</c:v>
                </c:pt>
                <c:pt idx="538">
                  <c:v>4739</c:v>
                </c:pt>
                <c:pt idx="539">
                  <c:v>4739</c:v>
                </c:pt>
                <c:pt idx="540">
                  <c:v>4739</c:v>
                </c:pt>
                <c:pt idx="541">
                  <c:v>4739</c:v>
                </c:pt>
                <c:pt idx="542">
                  <c:v>4739</c:v>
                </c:pt>
                <c:pt idx="543">
                  <c:v>4739</c:v>
                </c:pt>
                <c:pt idx="544">
                  <c:v>4739</c:v>
                </c:pt>
                <c:pt idx="545">
                  <c:v>4739</c:v>
                </c:pt>
                <c:pt idx="546">
                  <c:v>4739</c:v>
                </c:pt>
                <c:pt idx="547">
                  <c:v>4739</c:v>
                </c:pt>
                <c:pt idx="548">
                  <c:v>4739</c:v>
                </c:pt>
                <c:pt idx="549">
                  <c:v>4739</c:v>
                </c:pt>
                <c:pt idx="550">
                  <c:v>4739</c:v>
                </c:pt>
                <c:pt idx="551">
                  <c:v>4739</c:v>
                </c:pt>
                <c:pt idx="552">
                  <c:v>4739</c:v>
                </c:pt>
                <c:pt idx="553">
                  <c:v>4739</c:v>
                </c:pt>
                <c:pt idx="554">
                  <c:v>4739</c:v>
                </c:pt>
                <c:pt idx="555">
                  <c:v>4739</c:v>
                </c:pt>
                <c:pt idx="556">
                  <c:v>4739</c:v>
                </c:pt>
                <c:pt idx="557">
                  <c:v>4739</c:v>
                </c:pt>
                <c:pt idx="558">
                  <c:v>4739</c:v>
                </c:pt>
                <c:pt idx="559">
                  <c:v>4739</c:v>
                </c:pt>
                <c:pt idx="560">
                  <c:v>4739</c:v>
                </c:pt>
                <c:pt idx="561">
                  <c:v>4739</c:v>
                </c:pt>
                <c:pt idx="562">
                  <c:v>4739</c:v>
                </c:pt>
                <c:pt idx="563">
                  <c:v>4739</c:v>
                </c:pt>
                <c:pt idx="564">
                  <c:v>4739</c:v>
                </c:pt>
                <c:pt idx="565">
                  <c:v>4739</c:v>
                </c:pt>
                <c:pt idx="566">
                  <c:v>4739</c:v>
                </c:pt>
                <c:pt idx="567">
                  <c:v>4739</c:v>
                </c:pt>
                <c:pt idx="568">
                  <c:v>4739</c:v>
                </c:pt>
                <c:pt idx="569">
                  <c:v>4739</c:v>
                </c:pt>
                <c:pt idx="570">
                  <c:v>4739</c:v>
                </c:pt>
                <c:pt idx="571">
                  <c:v>4739</c:v>
                </c:pt>
                <c:pt idx="572">
                  <c:v>4739</c:v>
                </c:pt>
                <c:pt idx="573">
                  <c:v>4739</c:v>
                </c:pt>
                <c:pt idx="574">
                  <c:v>4739</c:v>
                </c:pt>
                <c:pt idx="575">
                  <c:v>4739</c:v>
                </c:pt>
                <c:pt idx="576">
                  <c:v>4739</c:v>
                </c:pt>
                <c:pt idx="577">
                  <c:v>4739</c:v>
                </c:pt>
                <c:pt idx="578">
                  <c:v>4739</c:v>
                </c:pt>
                <c:pt idx="579">
                  <c:v>4739</c:v>
                </c:pt>
                <c:pt idx="580">
                  <c:v>4739</c:v>
                </c:pt>
                <c:pt idx="581">
                  <c:v>4739</c:v>
                </c:pt>
                <c:pt idx="582">
                  <c:v>4739</c:v>
                </c:pt>
                <c:pt idx="583">
                  <c:v>4739</c:v>
                </c:pt>
                <c:pt idx="584">
                  <c:v>4739</c:v>
                </c:pt>
                <c:pt idx="585">
                  <c:v>4739</c:v>
                </c:pt>
                <c:pt idx="586">
                  <c:v>4739</c:v>
                </c:pt>
                <c:pt idx="587">
                  <c:v>4739</c:v>
                </c:pt>
                <c:pt idx="588">
                  <c:v>4739</c:v>
                </c:pt>
                <c:pt idx="589">
                  <c:v>4739</c:v>
                </c:pt>
                <c:pt idx="590">
                  <c:v>4739</c:v>
                </c:pt>
                <c:pt idx="591">
                  <c:v>4739</c:v>
                </c:pt>
                <c:pt idx="592">
                  <c:v>4739</c:v>
                </c:pt>
                <c:pt idx="593">
                  <c:v>4739</c:v>
                </c:pt>
                <c:pt idx="594">
                  <c:v>4739</c:v>
                </c:pt>
                <c:pt idx="595">
                  <c:v>4739</c:v>
                </c:pt>
                <c:pt idx="596">
                  <c:v>4739</c:v>
                </c:pt>
                <c:pt idx="597">
                  <c:v>4739</c:v>
                </c:pt>
                <c:pt idx="598">
                  <c:v>4739</c:v>
                </c:pt>
                <c:pt idx="599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2-4044-98CF-CE4C57B2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60006"/>
        <c:axId val="829059834"/>
      </c:lineChart>
      <c:dateAx>
        <c:axId val="422960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9059834"/>
        <c:crosses val="autoZero"/>
        <c:auto val="1"/>
        <c:lblOffset val="100"/>
        <c:baseTimeUnit val="days"/>
      </c:dateAx>
      <c:valAx>
        <c:axId val="829059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&quot;€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29600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September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427-D745-96EE-F590198B73E2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'2024'!$I$26:$W$26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7-D745-96EE-F590198B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October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31E-194E-9D2A-C19E3BA024DE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'2024'!$I$27:$W$27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E-194E-9D2A-C19E3BA0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November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5B2-C440-9642-F6B49198392A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'2024'!$I$28:$W$28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2-C440-9642-F6B491983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December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CC4-2A40-BCC0-44743E900F1F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'2024'!$I$29:$W$29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4-2A40-BCC0-44743E90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'2024'!$M$35</c:f>
              <c:strCache>
                <c:ptCount val="1"/>
                <c:pt idx="0">
                  <c:v>Needs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'2024'!$L$36:$L$48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</c:v>
                </c:pt>
              </c:strCache>
            </c:strRef>
          </c:cat>
          <c:val>
            <c:numRef>
              <c:f>'2024'!$M$36:$M$48</c:f>
              <c:numCache>
                <c:formatCode>0.00%</c:formatCode>
                <c:ptCount val="13"/>
                <c:pt idx="0">
                  <c:v>0.44227886056971516</c:v>
                </c:pt>
                <c:pt idx="1">
                  <c:v>0.97150997150997154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47-704C-9C94-49BBD8794075}"/>
            </c:ext>
          </c:extLst>
        </c:ser>
        <c:ser>
          <c:idx val="1"/>
          <c:order val="1"/>
          <c:tx>
            <c:strRef>
              <c:f>'2024'!$N$35</c:f>
              <c:strCache>
                <c:ptCount val="1"/>
                <c:pt idx="0">
                  <c:v>Wants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'2024'!$L$36:$L$48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</c:v>
                </c:pt>
              </c:strCache>
            </c:strRef>
          </c:cat>
          <c:val>
            <c:numRef>
              <c:f>'2024'!$N$36:$N$48</c:f>
              <c:numCache>
                <c:formatCode>0.00%</c:formatCode>
                <c:ptCount val="13"/>
                <c:pt idx="0">
                  <c:v>7.7961019490254871E-2</c:v>
                </c:pt>
                <c:pt idx="1">
                  <c:v>2.8490028490028491E-2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A47-704C-9C94-49BBD8794075}"/>
            </c:ext>
          </c:extLst>
        </c:ser>
        <c:ser>
          <c:idx val="2"/>
          <c:order val="2"/>
          <c:tx>
            <c:strRef>
              <c:f>'2024'!$O$35</c:f>
              <c:strCache>
                <c:ptCount val="1"/>
                <c:pt idx="0">
                  <c:v>Variable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'2024'!$L$36:$L$48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</c:v>
                </c:pt>
              </c:strCache>
            </c:strRef>
          </c:cat>
          <c:val>
            <c:numRef>
              <c:f>'2024'!$O$36:$O$48</c:f>
              <c:numCache>
                <c:formatCode>0.00%</c:formatCode>
                <c:ptCount val="13"/>
                <c:pt idx="0">
                  <c:v>0.47976011994002998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A47-704C-9C94-49BBD879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392325"/>
        <c:axId val="1817846606"/>
      </c:barChart>
      <c:catAx>
        <c:axId val="14653923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7846606"/>
        <c:crosses val="autoZero"/>
        <c:auto val="1"/>
        <c:lblAlgn val="ctr"/>
        <c:lblOffset val="100"/>
        <c:noMultiLvlLbl val="1"/>
      </c:catAx>
      <c:valAx>
        <c:axId val="18178466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E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392325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January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C9F-2A4E-9EDB-8720F6D614E9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'2024'!$I$18:$W$18</c:f>
              <c:numCache>
                <c:formatCode>[$€]#,##0.00</c:formatCode>
                <c:ptCount val="15"/>
                <c:pt idx="0">
                  <c:v>60</c:v>
                </c:pt>
                <c:pt idx="1">
                  <c:v>5</c:v>
                </c:pt>
                <c:pt idx="2">
                  <c:v>40</c:v>
                </c:pt>
                <c:pt idx="3">
                  <c:v>1000</c:v>
                </c:pt>
                <c:pt idx="4">
                  <c:v>310</c:v>
                </c:pt>
                <c:pt idx="5">
                  <c:v>100</c:v>
                </c:pt>
                <c:pt idx="6">
                  <c:v>30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200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F-2A4E-9EDB-8720F6D6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February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D5D-704C-B31D-269F272BCA8E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'2024'!$I$19:$W$19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84</c:v>
                </c:pt>
                <c:pt idx="12">
                  <c:v>50</c:v>
                </c:pt>
                <c:pt idx="13">
                  <c:v>30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D-704C-B31D-269F272B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March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865-334A-B789-82495D0E229D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'2024'!$I$20:$W$20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5-334A-B789-82495D0E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April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F3-3B4C-B0FD-00A990EA825B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'2024'!$I$21:$W$21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3-3B4C-B0FD-00A990EA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May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64A-254E-9E36-5237ACEAF4F8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'2024'!$I$22:$W$22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A-254E-9E36-5237ACEA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June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8A7-114E-9D45-1747B01AE0D9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'2024'!$I$23:$W$23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7-114E-9D45-1747B01A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July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B50-BA4E-9909-929AB28513B6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'2024'!$I$24:$W$24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0-BA4E-9909-929AB285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E" b="0">
                <a:solidFill>
                  <a:srgbClr val="757575"/>
                </a:solidFill>
                <a:latin typeface="+mn-lt"/>
              </a:rPr>
              <a:t>August Breakdown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B7B7B7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CB0-AB4C-A990-21DF03049573}"/>
              </c:ext>
            </c:extLst>
          </c:dPt>
          <c:cat>
            <c:strRef>
              <c:f>'2024'!$I$17:$W$17</c:f>
              <c:strCache>
                <c:ptCount val="15"/>
                <c:pt idx="0">
                  <c:v>Clothes</c:v>
                </c:pt>
                <c:pt idx="1">
                  <c:v>Food</c:v>
                </c:pt>
                <c:pt idx="2">
                  <c:v>Health</c:v>
                </c:pt>
                <c:pt idx="3">
                  <c:v>Housing</c:v>
                </c:pt>
                <c:pt idx="4">
                  <c:v>Life Admin</c:v>
                </c:pt>
                <c:pt idx="5">
                  <c:v>Misc</c:v>
                </c:pt>
                <c:pt idx="6">
                  <c:v>Productivity</c:v>
                </c:pt>
                <c:pt idx="7">
                  <c:v>Recreation</c:v>
                </c:pt>
                <c:pt idx="8">
                  <c:v>Shopping</c:v>
                </c:pt>
                <c:pt idx="9">
                  <c:v>Session</c:v>
                </c:pt>
                <c:pt idx="10">
                  <c:v>Travel</c:v>
                </c:pt>
                <c:pt idx="11">
                  <c:v>Transport</c:v>
                </c:pt>
                <c:pt idx="12">
                  <c:v>Gifts</c:v>
                </c:pt>
                <c:pt idx="13">
                  <c:v>Utilities</c:v>
                </c:pt>
                <c:pt idx="14">
                  <c:v>Tech</c:v>
                </c:pt>
              </c:strCache>
            </c:strRef>
          </c:cat>
          <c:val>
            <c:numRef>
              <c:f>'2024'!$I$25:$W$25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0-AB4C-A990-21DF0304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14</xdr:row>
      <xdr:rowOff>190500</xdr:rowOff>
    </xdr:from>
    <xdr:ext cx="3638550" cy="36385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12700</xdr:colOff>
      <xdr:row>35</xdr:row>
      <xdr:rowOff>38100</xdr:rowOff>
    </xdr:from>
    <xdr:ext cx="3829050" cy="24003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495300</xdr:colOff>
      <xdr:row>35</xdr:row>
      <xdr:rowOff>38100</xdr:rowOff>
    </xdr:from>
    <xdr:ext cx="3829050" cy="24003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952500</xdr:colOff>
      <xdr:row>35</xdr:row>
      <xdr:rowOff>25400</xdr:rowOff>
    </xdr:from>
    <xdr:ext cx="3829050" cy="24003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38100</xdr:colOff>
      <xdr:row>49</xdr:row>
      <xdr:rowOff>38100</xdr:rowOff>
    </xdr:from>
    <xdr:ext cx="3829050" cy="24003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482600</xdr:colOff>
      <xdr:row>49</xdr:row>
      <xdr:rowOff>76200</xdr:rowOff>
    </xdr:from>
    <xdr:ext cx="3829050" cy="24003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939800</xdr:colOff>
      <xdr:row>49</xdr:row>
      <xdr:rowOff>85725</xdr:rowOff>
    </xdr:from>
    <xdr:ext cx="3829050" cy="2390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</xdr:col>
      <xdr:colOff>38100</xdr:colOff>
      <xdr:row>63</xdr:row>
      <xdr:rowOff>9525</xdr:rowOff>
    </xdr:from>
    <xdr:ext cx="3829050" cy="240030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5</xdr:col>
      <xdr:colOff>457200</xdr:colOff>
      <xdr:row>63</xdr:row>
      <xdr:rowOff>60325</xdr:rowOff>
    </xdr:from>
    <xdr:ext cx="3829050" cy="2400300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</xdr:col>
      <xdr:colOff>927100</xdr:colOff>
      <xdr:row>63</xdr:row>
      <xdr:rowOff>104775</xdr:rowOff>
    </xdr:from>
    <xdr:ext cx="3829050" cy="244792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</xdr:col>
      <xdr:colOff>50800</xdr:colOff>
      <xdr:row>77</xdr:row>
      <xdr:rowOff>15875</xdr:rowOff>
    </xdr:from>
    <xdr:ext cx="3829050" cy="244792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5</xdr:col>
      <xdr:colOff>441325</xdr:colOff>
      <xdr:row>77</xdr:row>
      <xdr:rowOff>69850</xdr:rowOff>
    </xdr:from>
    <xdr:ext cx="3829050" cy="244792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9</xdr:col>
      <xdr:colOff>857250</xdr:colOff>
      <xdr:row>77</xdr:row>
      <xdr:rowOff>158750</xdr:rowOff>
    </xdr:from>
    <xdr:ext cx="3829050" cy="244792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0</xdr:col>
      <xdr:colOff>238125</xdr:colOff>
      <xdr:row>14</xdr:row>
      <xdr:rowOff>190500</xdr:rowOff>
    </xdr:from>
    <xdr:ext cx="5562600" cy="3638550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V2:Y14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202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3:T14" headerRowCount="0">
  <tableColumns count="13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</tableColumns>
  <tableStyleInfo name="2024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17:Y32">
  <tableColumns count="18">
    <tableColumn id="1" xr3:uid="{00000000-0010-0000-0300-000001000000}" name="Month"/>
    <tableColumn id="2" xr3:uid="{00000000-0010-0000-0300-000002000000}" name="Clothes"/>
    <tableColumn id="3" xr3:uid="{00000000-0010-0000-0300-000003000000}" name="Food"/>
    <tableColumn id="4" xr3:uid="{00000000-0010-0000-0300-000004000000}" name="Health"/>
    <tableColumn id="5" xr3:uid="{00000000-0010-0000-0300-000005000000}" name="Housing"/>
    <tableColumn id="6" xr3:uid="{00000000-0010-0000-0300-000006000000}" name="Life Admin"/>
    <tableColumn id="7" xr3:uid="{00000000-0010-0000-0300-000007000000}" name="Misc"/>
    <tableColumn id="8" xr3:uid="{00000000-0010-0000-0300-000008000000}" name="Productivity"/>
    <tableColumn id="9" xr3:uid="{00000000-0010-0000-0300-000009000000}" name="Recreation"/>
    <tableColumn id="10" xr3:uid="{00000000-0010-0000-0300-00000A000000}" name="Shopping"/>
    <tableColumn id="11" xr3:uid="{00000000-0010-0000-0300-00000B000000}" name="Session"/>
    <tableColumn id="12" xr3:uid="{00000000-0010-0000-0300-00000C000000}" name="Travel"/>
    <tableColumn id="13" xr3:uid="{00000000-0010-0000-0300-00000D000000}" name="Transport"/>
    <tableColumn id="14" xr3:uid="{00000000-0010-0000-0300-00000E000000}" name="Gifts"/>
    <tableColumn id="15" xr3:uid="{00000000-0010-0000-0300-00000F000000}" name="Utilities"/>
    <tableColumn id="16" xr3:uid="{00000000-0010-0000-0300-000010000000}" name="Tech"/>
    <tableColumn id="17" xr3:uid="{00000000-0010-0000-0300-000011000000}" name="Total: "/>
    <tableColumn id="18" xr3:uid="{00000000-0010-0000-0300-000012000000}" name="Left Over"/>
  </tableColumns>
  <tableStyleInfo name="2024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H35:J50">
  <tableColumns count="3">
    <tableColumn id="1" xr3:uid="{00000000-0010-0000-0400-000001000000}" name="Category"/>
    <tableColumn id="2" xr3:uid="{00000000-0010-0000-0400-000002000000}" name="Count"/>
    <tableColumn id="3" xr3:uid="{00000000-0010-0000-0400-000003000000}" name="Avg Value"/>
  </tableColumns>
  <tableStyleInfo name="2024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L35:O48" headerRowDxfId="75">
  <tableColumns count="4">
    <tableColumn id="1" xr3:uid="{00000000-0010-0000-0500-000001000000}" name="% Expenses"/>
    <tableColumn id="2" xr3:uid="{00000000-0010-0000-0500-000002000000}" name="Needs"/>
    <tableColumn id="3" xr3:uid="{00000000-0010-0000-0500-000003000000}" name="Wants"/>
    <tableColumn id="4" xr3:uid="{00000000-0010-0000-0500-000004000000}" name="Variable"/>
  </tableColumns>
  <tableStyleInfo name="2024-style 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3:N14" headerRowCount="0">
  <tableColumns count="13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</tableColumns>
  <tableStyleInfo name="2024 Dashboar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16:J31">
  <tableColumns count="3">
    <tableColumn id="1" xr3:uid="{00000000-0010-0000-0700-000001000000}" name="Category"/>
    <tableColumn id="2" xr3:uid="{00000000-0010-0000-0700-000002000000}" name="Transactions"/>
    <tableColumn id="3" xr3:uid="{00000000-0010-0000-0700-000003000000}" name="Avg Value"/>
  </tableColumns>
  <tableStyleInfo name="2024 Dashboard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70:N81" headerRowCount="0">
  <tableColumns count="13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  <tableColumn id="10" xr3:uid="{00000000-0010-0000-0800-00000A000000}" name="Column10"/>
    <tableColumn id="11" xr3:uid="{00000000-0010-0000-0800-00000B000000}" name="Column11"/>
    <tableColumn id="12" xr3:uid="{00000000-0010-0000-0800-00000C000000}" name="Column12"/>
    <tableColumn id="13" xr3:uid="{00000000-0010-0000-0800-00000D000000}" name="Column13"/>
  </tableColumns>
  <tableStyleInfo name="2024 Dashboard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  <outlinePr summaryBelow="0" summaryRight="0"/>
  </sheetPr>
  <dimension ref="A1:AL872"/>
  <sheetViews>
    <sheetView showGridLines="0" tabSelected="1" workbookViewId="0">
      <selection activeCell="K59" sqref="K59"/>
    </sheetView>
  </sheetViews>
  <sheetFormatPr baseColWidth="10" defaultColWidth="12.6640625" defaultRowHeight="15.75" customHeight="1"/>
  <cols>
    <col min="1" max="1" width="3.1640625" customWidth="1"/>
    <col min="3" max="3" width="12.1640625" style="203" customWidth="1"/>
    <col min="4" max="4" width="12.1640625" customWidth="1"/>
    <col min="5" max="5" width="10.6640625" style="198" customWidth="1"/>
    <col min="6" max="6" width="11.1640625" customWidth="1"/>
    <col min="7" max="7" width="3.1640625" customWidth="1"/>
    <col min="8" max="8" width="12.1640625" customWidth="1"/>
    <col min="10" max="10" width="12.1640625" customWidth="1"/>
    <col min="21" max="21" width="13.33203125" customWidth="1"/>
  </cols>
  <sheetData>
    <row r="1" spans="1:25">
      <c r="B1" s="1"/>
      <c r="C1" s="2"/>
      <c r="D1" s="2"/>
      <c r="E1" s="19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 ht="16">
      <c r="A2" s="1"/>
      <c r="B2" s="3" t="s">
        <v>0</v>
      </c>
      <c r="C2" s="154" t="s">
        <v>59</v>
      </c>
      <c r="D2" s="4" t="s">
        <v>1</v>
      </c>
      <c r="E2" s="194" t="s">
        <v>2</v>
      </c>
      <c r="F2" s="6" t="s">
        <v>3</v>
      </c>
      <c r="G2" s="1"/>
      <c r="H2" s="7">
        <v>2024</v>
      </c>
      <c r="I2" s="6" t="s">
        <v>4</v>
      </c>
      <c r="J2" s="8" t="s">
        <v>5</v>
      </c>
      <c r="K2" s="6" t="s">
        <v>6</v>
      </c>
      <c r="L2" s="8" t="s">
        <v>7</v>
      </c>
      <c r="M2" s="6" t="s">
        <v>8</v>
      </c>
      <c r="N2" s="8" t="s">
        <v>9</v>
      </c>
      <c r="O2" s="6" t="s">
        <v>10</v>
      </c>
      <c r="P2" s="8" t="s">
        <v>11</v>
      </c>
      <c r="Q2" s="6" t="s">
        <v>12</v>
      </c>
      <c r="R2" s="8" t="s">
        <v>13</v>
      </c>
      <c r="S2" s="6" t="s">
        <v>14</v>
      </c>
      <c r="T2" s="6" t="s">
        <v>15</v>
      </c>
      <c r="V2" s="9"/>
      <c r="W2" s="9"/>
      <c r="X2" s="9"/>
      <c r="Y2" s="9"/>
    </row>
    <row r="3" spans="1:25" ht="16">
      <c r="A3" s="1"/>
      <c r="B3" s="10">
        <v>45292</v>
      </c>
      <c r="C3" s="155" t="s">
        <v>60</v>
      </c>
      <c r="D3" s="155" t="s">
        <v>42</v>
      </c>
      <c r="E3" s="12">
        <v>1500</v>
      </c>
      <c r="F3" s="13">
        <f>E3</f>
        <v>1500</v>
      </c>
      <c r="G3" s="1"/>
      <c r="H3" s="14" t="s">
        <v>17</v>
      </c>
      <c r="I3" s="15">
        <v>4598</v>
      </c>
      <c r="J3" s="15">
        <v>9000</v>
      </c>
      <c r="K3" s="15">
        <v>0</v>
      </c>
      <c r="L3" s="15">
        <v>0</v>
      </c>
      <c r="M3" s="16">
        <v>0</v>
      </c>
      <c r="N3" s="17">
        <v>0</v>
      </c>
      <c r="O3" s="16">
        <v>0</v>
      </c>
      <c r="P3" s="17">
        <v>0</v>
      </c>
      <c r="Q3" s="16">
        <v>0</v>
      </c>
      <c r="R3" s="17">
        <v>0</v>
      </c>
      <c r="S3" s="16">
        <v>0</v>
      </c>
      <c r="T3" s="16">
        <v>0</v>
      </c>
      <c r="V3" s="18"/>
      <c r="W3" s="18"/>
      <c r="X3" s="18"/>
      <c r="Y3" s="18"/>
    </row>
    <row r="4" spans="1:25" ht="16">
      <c r="A4" s="1"/>
      <c r="B4" s="167">
        <v>45294</v>
      </c>
      <c r="C4" s="168" t="s">
        <v>61</v>
      </c>
      <c r="D4" s="168" t="s">
        <v>24</v>
      </c>
      <c r="E4" s="169">
        <v>40</v>
      </c>
      <c r="F4" s="170">
        <f>F3+E4</f>
        <v>1540</v>
      </c>
      <c r="G4" s="1"/>
      <c r="H4" s="153" t="s">
        <v>58</v>
      </c>
      <c r="I4" s="20">
        <v>4500</v>
      </c>
      <c r="J4" s="17">
        <v>1000</v>
      </c>
      <c r="K4" s="16">
        <v>0</v>
      </c>
      <c r="L4" s="17">
        <v>0</v>
      </c>
      <c r="M4" s="16">
        <v>0</v>
      </c>
      <c r="N4" s="17">
        <v>0</v>
      </c>
      <c r="O4" s="16">
        <v>0</v>
      </c>
      <c r="P4" s="17">
        <v>0</v>
      </c>
      <c r="Q4" s="16">
        <v>0</v>
      </c>
      <c r="R4" s="17">
        <v>0</v>
      </c>
      <c r="S4" s="16">
        <v>0</v>
      </c>
      <c r="T4" s="16">
        <v>0</v>
      </c>
      <c r="V4" s="18"/>
      <c r="W4" s="18"/>
      <c r="X4" s="18"/>
      <c r="Y4" s="18"/>
    </row>
    <row r="5" spans="1:25" ht="16">
      <c r="A5" s="1"/>
      <c r="B5" s="10">
        <v>45298</v>
      </c>
      <c r="C5" s="155" t="s">
        <v>62</v>
      </c>
      <c r="D5" s="155" t="s">
        <v>16</v>
      </c>
      <c r="E5" s="12">
        <v>5</v>
      </c>
      <c r="F5" s="19">
        <f t="shared" ref="F5:F68" si="0">F4+E5</f>
        <v>1545</v>
      </c>
      <c r="G5" s="1"/>
      <c r="H5" s="14" t="s">
        <v>20</v>
      </c>
      <c r="I5" s="21">
        <f>5000</f>
        <v>5000</v>
      </c>
      <c r="J5" s="22">
        <v>5000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2">
        <v>0</v>
      </c>
      <c r="Q5" s="23">
        <v>0</v>
      </c>
      <c r="R5" s="22">
        <v>0</v>
      </c>
      <c r="S5" s="23">
        <v>0</v>
      </c>
      <c r="T5" s="23">
        <v>0</v>
      </c>
      <c r="V5" s="18"/>
      <c r="W5" s="18"/>
      <c r="X5" s="18"/>
      <c r="Y5" s="18"/>
    </row>
    <row r="6" spans="1:25" ht="16">
      <c r="A6" s="1"/>
      <c r="B6" s="167">
        <v>45307</v>
      </c>
      <c r="C6" s="168" t="s">
        <v>63</v>
      </c>
      <c r="D6" s="168" t="s">
        <v>37</v>
      </c>
      <c r="E6" s="169">
        <v>30</v>
      </c>
      <c r="F6" s="170">
        <f t="shared" si="0"/>
        <v>1575</v>
      </c>
      <c r="G6" s="1"/>
      <c r="H6" s="14" t="s">
        <v>21</v>
      </c>
      <c r="I6" s="24">
        <f>SUMPRODUCT((TEXT(B3:B3016, "mmm")="Jan") * E3:E3016)</f>
        <v>3335</v>
      </c>
      <c r="J6" s="25">
        <f>SUMPRODUCT((TEXT(B3:B3016, "mmm")="Feb") * E3:E3016)</f>
        <v>1404</v>
      </c>
      <c r="K6" s="26">
        <f>SUMPRODUCT((TEXT(B3:B3016, "mmm")="Mar") * E3:E3016)</f>
        <v>0</v>
      </c>
      <c r="L6" s="25">
        <f>SUMPRODUCT((TEXT(B3:B3016, "mmm")="Apr") * E3:E3016)</f>
        <v>0</v>
      </c>
      <c r="M6" s="26">
        <f>SUMPRODUCT((TEXT(B3:B3016, "mmm")="May") * E3:E3016)</f>
        <v>0</v>
      </c>
      <c r="N6" s="25">
        <f>SUMPRODUCT((TEXT(B3:B3016, "mmm")="Jun") * E3:E3016)</f>
        <v>0</v>
      </c>
      <c r="O6" s="26">
        <f>SUMPRODUCT((TEXT(B3:B3016, "mmm")="Jul") * E3:E3016)</f>
        <v>0</v>
      </c>
      <c r="P6" s="25">
        <f>SUMPRODUCT((TEXT(B3:B3016, "mmm")="Aug") * E3:E3016)</f>
        <v>0</v>
      </c>
      <c r="Q6" s="26">
        <f>SUMPRODUCT((TEXT(B3:B3016, "mmm")="Sep") * E3:E3016)</f>
        <v>0</v>
      </c>
      <c r="R6" s="25">
        <f>SUMPRODUCT((TEXT(B3:B3016, "mmm")="Oct") * E3:E3016)</f>
        <v>0</v>
      </c>
      <c r="S6" s="26">
        <f>SUMPRODUCT((TEXT(B3:B3016, "mmm")="Nov") * E3:E3016)</f>
        <v>0</v>
      </c>
      <c r="T6" s="26">
        <f>SUMPRODUCT((TEXT(B3:B3016, "mmm")="Dec") * E3:E3016)</f>
        <v>0</v>
      </c>
      <c r="V6" s="18"/>
      <c r="W6" s="18"/>
      <c r="X6" s="18"/>
      <c r="Y6" s="18"/>
    </row>
    <row r="7" spans="1:25" ht="16">
      <c r="A7" s="1"/>
      <c r="B7" s="10">
        <v>45311</v>
      </c>
      <c r="C7" s="155" t="s">
        <v>65</v>
      </c>
      <c r="D7" s="155" t="s">
        <v>19</v>
      </c>
      <c r="E7" s="12">
        <v>1000</v>
      </c>
      <c r="F7" s="19">
        <f t="shared" si="0"/>
        <v>2575</v>
      </c>
      <c r="G7" s="1"/>
      <c r="H7" s="14" t="s">
        <v>23</v>
      </c>
      <c r="I7" s="23">
        <v>1200</v>
      </c>
      <c r="J7" s="22">
        <v>0</v>
      </c>
      <c r="K7" s="23">
        <v>0</v>
      </c>
      <c r="L7" s="22">
        <v>0</v>
      </c>
      <c r="M7" s="23">
        <v>0</v>
      </c>
      <c r="N7" s="22">
        <v>0</v>
      </c>
      <c r="O7" s="23">
        <v>0</v>
      </c>
      <c r="P7" s="22">
        <v>0</v>
      </c>
      <c r="Q7" s="23">
        <v>0</v>
      </c>
      <c r="R7" s="22">
        <v>0</v>
      </c>
      <c r="S7" s="23">
        <v>0</v>
      </c>
      <c r="T7" s="23">
        <v>0</v>
      </c>
      <c r="V7" s="18"/>
      <c r="W7" s="18"/>
      <c r="X7" s="18"/>
      <c r="Y7" s="18"/>
    </row>
    <row r="8" spans="1:25" ht="16">
      <c r="A8" s="1"/>
      <c r="B8" s="167">
        <v>45314</v>
      </c>
      <c r="C8" s="168" t="s">
        <v>61</v>
      </c>
      <c r="D8" s="189" t="s">
        <v>24</v>
      </c>
      <c r="E8" s="169">
        <v>50</v>
      </c>
      <c r="F8" s="170">
        <f t="shared" si="0"/>
        <v>2625</v>
      </c>
      <c r="G8" s="1"/>
      <c r="H8" s="14" t="s">
        <v>25</v>
      </c>
      <c r="I8" s="156">
        <v>1000</v>
      </c>
      <c r="J8" s="157">
        <v>1000</v>
      </c>
      <c r="K8" s="156">
        <v>0</v>
      </c>
      <c r="L8" s="156">
        <v>0</v>
      </c>
      <c r="M8" s="156">
        <v>0</v>
      </c>
      <c r="N8" s="157">
        <v>0</v>
      </c>
      <c r="O8" s="156">
        <v>0</v>
      </c>
      <c r="P8" s="157">
        <v>0</v>
      </c>
      <c r="Q8" s="156">
        <v>0</v>
      </c>
      <c r="R8" s="157">
        <v>0</v>
      </c>
      <c r="S8" s="156">
        <v>0</v>
      </c>
      <c r="T8" s="156">
        <v>0</v>
      </c>
      <c r="V8" s="18"/>
      <c r="W8" s="18"/>
      <c r="X8" s="18"/>
      <c r="Y8" s="18"/>
    </row>
    <row r="9" spans="1:25" ht="16">
      <c r="A9" s="1"/>
      <c r="B9" s="27">
        <v>45314</v>
      </c>
      <c r="C9" s="155" t="s">
        <v>66</v>
      </c>
      <c r="D9" s="155" t="s">
        <v>35</v>
      </c>
      <c r="E9" s="12">
        <v>60</v>
      </c>
      <c r="F9" s="19">
        <f t="shared" si="0"/>
        <v>2685</v>
      </c>
      <c r="G9" s="1"/>
      <c r="H9" s="14" t="s">
        <v>26</v>
      </c>
      <c r="I9" s="21">
        <f t="shared" ref="I9:J9" si="1">I6+I7+I8</f>
        <v>5535</v>
      </c>
      <c r="J9" s="22">
        <f t="shared" si="1"/>
        <v>2404</v>
      </c>
      <c r="K9" s="23">
        <f t="shared" ref="K9:T9" si="2">SUM(K6:K8)</f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3">
        <f t="shared" si="2"/>
        <v>0</v>
      </c>
      <c r="S9" s="23">
        <f t="shared" si="2"/>
        <v>0</v>
      </c>
      <c r="T9" s="23">
        <f t="shared" si="2"/>
        <v>0</v>
      </c>
      <c r="V9" s="18"/>
      <c r="W9" s="18"/>
      <c r="X9" s="18"/>
      <c r="Y9" s="18"/>
    </row>
    <row r="10" spans="1:25" ht="16">
      <c r="A10" s="1"/>
      <c r="B10" s="171">
        <v>45315</v>
      </c>
      <c r="C10" s="168" t="s">
        <v>67</v>
      </c>
      <c r="D10" s="168" t="s">
        <v>22</v>
      </c>
      <c r="E10" s="169">
        <v>40</v>
      </c>
      <c r="F10" s="170">
        <f t="shared" si="0"/>
        <v>2725</v>
      </c>
      <c r="G10" s="1"/>
      <c r="H10" s="14" t="s">
        <v>27</v>
      </c>
      <c r="I10" s="21">
        <f t="shared" ref="I10:J10" si="3">(I3)-I6</f>
        <v>1263</v>
      </c>
      <c r="J10" s="22">
        <f t="shared" si="3"/>
        <v>7596</v>
      </c>
      <c r="K10" s="23">
        <f t="shared" ref="K10:T10" si="4">K3-K6</f>
        <v>0</v>
      </c>
      <c r="L10" s="23">
        <f t="shared" si="4"/>
        <v>0</v>
      </c>
      <c r="M10" s="23">
        <f t="shared" si="4"/>
        <v>0</v>
      </c>
      <c r="N10" s="23">
        <f t="shared" si="4"/>
        <v>0</v>
      </c>
      <c r="O10" s="23">
        <f t="shared" si="4"/>
        <v>0</v>
      </c>
      <c r="P10" s="23">
        <f t="shared" si="4"/>
        <v>0</v>
      </c>
      <c r="Q10" s="23">
        <f t="shared" si="4"/>
        <v>0</v>
      </c>
      <c r="R10" s="23">
        <f t="shared" si="4"/>
        <v>0</v>
      </c>
      <c r="S10" s="23">
        <f t="shared" si="4"/>
        <v>0</v>
      </c>
      <c r="T10" s="23">
        <f t="shared" si="4"/>
        <v>0</v>
      </c>
      <c r="V10" s="18"/>
      <c r="W10" s="18"/>
      <c r="X10" s="18"/>
      <c r="Y10" s="18"/>
    </row>
    <row r="11" spans="1:25" ht="16">
      <c r="A11" s="1"/>
      <c r="B11" s="27">
        <v>45315</v>
      </c>
      <c r="C11" s="155" t="s">
        <v>68</v>
      </c>
      <c r="D11" s="155" t="s">
        <v>30</v>
      </c>
      <c r="E11" s="12">
        <v>190</v>
      </c>
      <c r="F11" s="19">
        <f t="shared" si="0"/>
        <v>2915</v>
      </c>
      <c r="G11" s="1"/>
      <c r="H11" s="28" t="s">
        <v>29</v>
      </c>
      <c r="I11" s="29">
        <f t="shared" ref="I11:T11" si="5">100%-(I6/(I3))</f>
        <v>0.27468464549804261</v>
      </c>
      <c r="J11" s="29">
        <f t="shared" si="5"/>
        <v>0.84399999999999997</v>
      </c>
      <c r="K11" s="29" t="e">
        <f t="shared" si="5"/>
        <v>#DIV/0!</v>
      </c>
      <c r="L11" s="29" t="e">
        <f t="shared" si="5"/>
        <v>#DIV/0!</v>
      </c>
      <c r="M11" s="29" t="e">
        <f t="shared" si="5"/>
        <v>#DIV/0!</v>
      </c>
      <c r="N11" s="29" t="e">
        <f t="shared" si="5"/>
        <v>#DIV/0!</v>
      </c>
      <c r="O11" s="29" t="e">
        <f t="shared" si="5"/>
        <v>#DIV/0!</v>
      </c>
      <c r="P11" s="29" t="e">
        <f t="shared" si="5"/>
        <v>#DIV/0!</v>
      </c>
      <c r="Q11" s="29" t="e">
        <f t="shared" si="5"/>
        <v>#DIV/0!</v>
      </c>
      <c r="R11" s="29" t="e">
        <f t="shared" si="5"/>
        <v>#DIV/0!</v>
      </c>
      <c r="S11" s="29" t="e">
        <f t="shared" si="5"/>
        <v>#DIV/0!</v>
      </c>
      <c r="T11" s="29" t="e">
        <f t="shared" si="5"/>
        <v>#DIV/0!</v>
      </c>
      <c r="V11" s="18"/>
      <c r="W11" s="18"/>
      <c r="X11" s="18"/>
      <c r="Y11" s="18"/>
    </row>
    <row r="12" spans="1:25" ht="16">
      <c r="A12" s="1"/>
      <c r="B12" s="171">
        <v>45315</v>
      </c>
      <c r="C12" s="199" t="s">
        <v>69</v>
      </c>
      <c r="D12" s="168" t="s">
        <v>30</v>
      </c>
      <c r="E12" s="195">
        <v>120</v>
      </c>
      <c r="F12" s="186">
        <f t="shared" si="0"/>
        <v>3035</v>
      </c>
      <c r="G12" s="188"/>
      <c r="H12" s="187" t="s">
        <v>31</v>
      </c>
      <c r="I12" s="21">
        <v>10000</v>
      </c>
      <c r="J12" s="22">
        <v>0</v>
      </c>
      <c r="K12" s="23">
        <v>0</v>
      </c>
      <c r="L12" s="22">
        <v>0</v>
      </c>
      <c r="M12" s="23">
        <v>0</v>
      </c>
      <c r="N12" s="22">
        <v>0</v>
      </c>
      <c r="O12" s="23">
        <v>0</v>
      </c>
      <c r="P12" s="22">
        <v>0</v>
      </c>
      <c r="Q12" s="23">
        <v>0</v>
      </c>
      <c r="R12" s="22">
        <v>0</v>
      </c>
      <c r="S12" s="23">
        <v>0</v>
      </c>
      <c r="T12" s="23">
        <v>0</v>
      </c>
      <c r="V12" s="18"/>
      <c r="W12" s="18"/>
      <c r="X12" s="18"/>
      <c r="Y12" s="18"/>
    </row>
    <row r="13" spans="1:25" ht="16">
      <c r="A13" s="1"/>
      <c r="B13" s="27">
        <v>45315</v>
      </c>
      <c r="C13" s="200" t="s">
        <v>70</v>
      </c>
      <c r="D13" s="155" t="s">
        <v>36</v>
      </c>
      <c r="E13" s="196">
        <v>100</v>
      </c>
      <c r="F13" s="12">
        <f t="shared" si="0"/>
        <v>3135</v>
      </c>
      <c r="G13" s="19"/>
      <c r="H13" s="30" t="s">
        <v>32</v>
      </c>
      <c r="I13" s="31">
        <v>20000</v>
      </c>
      <c r="J13" s="22">
        <v>0</v>
      </c>
      <c r="K13" s="23">
        <v>0</v>
      </c>
      <c r="L13" s="22">
        <v>0</v>
      </c>
      <c r="M13" s="23">
        <v>0</v>
      </c>
      <c r="N13" s="22">
        <v>0</v>
      </c>
      <c r="O13" s="23">
        <v>0</v>
      </c>
      <c r="P13" s="22">
        <v>0</v>
      </c>
      <c r="Q13" s="23">
        <v>0</v>
      </c>
      <c r="R13" s="22">
        <v>0</v>
      </c>
      <c r="S13" s="23">
        <v>0</v>
      </c>
      <c r="T13" s="23">
        <v>0</v>
      </c>
      <c r="V13" s="18"/>
      <c r="W13" s="18"/>
      <c r="X13" s="18"/>
      <c r="Y13" s="18"/>
    </row>
    <row r="14" spans="1:25" ht="16">
      <c r="A14" s="1"/>
      <c r="B14" s="171">
        <v>45322</v>
      </c>
      <c r="C14" s="199" t="s">
        <v>72</v>
      </c>
      <c r="D14" s="168" t="s">
        <v>28</v>
      </c>
      <c r="E14" s="195">
        <v>200</v>
      </c>
      <c r="F14" s="169">
        <f t="shared" si="0"/>
        <v>3335</v>
      </c>
      <c r="G14" s="19"/>
      <c r="H14" s="182" t="s">
        <v>64</v>
      </c>
      <c r="I14" s="141">
        <f>I9</f>
        <v>5535</v>
      </c>
      <c r="J14" s="158">
        <f t="shared" ref="J14:T14" si="6">I14+J9</f>
        <v>7939</v>
      </c>
      <c r="K14" s="179">
        <f t="shared" si="6"/>
        <v>7939</v>
      </c>
      <c r="L14" s="158">
        <f t="shared" si="6"/>
        <v>7939</v>
      </c>
      <c r="M14" s="179">
        <f t="shared" si="6"/>
        <v>7939</v>
      </c>
      <c r="N14" s="158">
        <f t="shared" si="6"/>
        <v>7939</v>
      </c>
      <c r="O14" s="179">
        <f t="shared" si="6"/>
        <v>7939</v>
      </c>
      <c r="P14" s="158">
        <f t="shared" si="6"/>
        <v>7939</v>
      </c>
      <c r="Q14" s="179">
        <f t="shared" si="6"/>
        <v>7939</v>
      </c>
      <c r="R14" s="158">
        <f t="shared" si="6"/>
        <v>7939</v>
      </c>
      <c r="S14" s="179">
        <f t="shared" si="6"/>
        <v>7939</v>
      </c>
      <c r="T14" s="179">
        <f t="shared" si="6"/>
        <v>7939</v>
      </c>
      <c r="V14" s="18"/>
      <c r="W14" s="18"/>
      <c r="X14" s="18"/>
      <c r="Y14" s="18"/>
    </row>
    <row r="15" spans="1:25" ht="16">
      <c r="A15" s="1"/>
      <c r="B15" s="27">
        <v>45323</v>
      </c>
      <c r="C15" s="200" t="s">
        <v>73</v>
      </c>
      <c r="D15" s="155" t="s">
        <v>30</v>
      </c>
      <c r="E15" s="196">
        <v>200</v>
      </c>
      <c r="F15" s="12">
        <f t="shared" si="0"/>
        <v>3535</v>
      </c>
      <c r="G15" s="175"/>
      <c r="H15" s="184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V15" s="18"/>
      <c r="W15" s="18"/>
      <c r="X15" s="18"/>
      <c r="Y15" s="18"/>
    </row>
    <row r="16" spans="1:25" ht="16">
      <c r="A16" s="1"/>
      <c r="B16" s="171">
        <v>45326</v>
      </c>
      <c r="C16" s="199" t="s">
        <v>56</v>
      </c>
      <c r="D16" s="168" t="s">
        <v>40</v>
      </c>
      <c r="E16" s="169">
        <v>80</v>
      </c>
      <c r="F16" s="169">
        <f t="shared" si="0"/>
        <v>3615</v>
      </c>
      <c r="G16" s="175"/>
      <c r="H16" s="185"/>
      <c r="I16" s="33"/>
      <c r="J16" s="33"/>
      <c r="K16" s="33"/>
      <c r="L16" s="33"/>
      <c r="M16" s="180"/>
      <c r="N16" s="33"/>
      <c r="O16" s="33"/>
      <c r="P16" s="1"/>
      <c r="Q16" s="1"/>
      <c r="R16" s="1"/>
      <c r="S16" s="1"/>
      <c r="T16" s="1"/>
    </row>
    <row r="17" spans="1:25" ht="16">
      <c r="A17" s="1"/>
      <c r="B17" s="27">
        <v>45326</v>
      </c>
      <c r="C17" s="200" t="s">
        <v>55</v>
      </c>
      <c r="D17" s="155" t="s">
        <v>40</v>
      </c>
      <c r="E17" s="204">
        <v>4</v>
      </c>
      <c r="F17" s="12">
        <f t="shared" si="0"/>
        <v>3619</v>
      </c>
      <c r="G17" s="19"/>
      <c r="H17" s="183" t="s">
        <v>34</v>
      </c>
      <c r="I17" s="34" t="s">
        <v>35</v>
      </c>
      <c r="J17" s="35" t="s">
        <v>16</v>
      </c>
      <c r="K17" s="36" t="s">
        <v>22</v>
      </c>
      <c r="L17" s="37" t="s">
        <v>19</v>
      </c>
      <c r="M17" s="38" t="s">
        <v>30</v>
      </c>
      <c r="N17" s="39" t="s">
        <v>36</v>
      </c>
      <c r="O17" s="40" t="s">
        <v>37</v>
      </c>
      <c r="P17" s="41" t="s">
        <v>38</v>
      </c>
      <c r="Q17" s="42" t="s">
        <v>24</v>
      </c>
      <c r="R17" s="43" t="s">
        <v>39</v>
      </c>
      <c r="S17" s="44" t="s">
        <v>28</v>
      </c>
      <c r="T17" s="45" t="s">
        <v>40</v>
      </c>
      <c r="U17" s="46" t="s">
        <v>41</v>
      </c>
      <c r="V17" s="47" t="s">
        <v>18</v>
      </c>
      <c r="W17" s="48" t="s">
        <v>42</v>
      </c>
      <c r="X17" s="49" t="s">
        <v>43</v>
      </c>
      <c r="Y17" s="49" t="s">
        <v>44</v>
      </c>
    </row>
    <row r="18" spans="1:25" ht="16">
      <c r="A18" s="1"/>
      <c r="B18" s="171">
        <v>45327</v>
      </c>
      <c r="C18" s="199" t="s">
        <v>74</v>
      </c>
      <c r="D18" s="168" t="s">
        <v>38</v>
      </c>
      <c r="E18" s="205">
        <v>20</v>
      </c>
      <c r="F18" s="169">
        <f t="shared" si="0"/>
        <v>3639</v>
      </c>
      <c r="G18" s="19"/>
      <c r="H18" s="50" t="s">
        <v>4</v>
      </c>
      <c r="I18" s="51">
        <f>SUMIFS($E3:$E2002, $D3:$D2002, I17, $B3:$B2002, "&gt;="&amp;DATE(2024, 1, 1), $B3:$B2002, "&lt;="&amp;DATE(2024, 1, 31))</f>
        <v>60</v>
      </c>
      <c r="J18" s="52">
        <f>SUMIFS($E:$E, $D:$D, J17, $B:$B, "&gt;="&amp;DATE(2024, 1, 1), $B:$B, "&lt;="&amp;DATE(2024, 1, 31))</f>
        <v>5</v>
      </c>
      <c r="K18" s="51">
        <f>SUMIFS($E:$E, $D:$D, K17, $B:$B, "&gt;="&amp;DATE(2024, 1, 1), $B:$B, "&lt;="&amp;DATE(2024, 1, 31))</f>
        <v>40</v>
      </c>
      <c r="L18" s="52">
        <f>SUMIFS($E:$E, $D:$D, L17, $B:$B, "&gt;="&amp;DATE(2024, 1, 1), $B:$B, "&lt;="&amp;DATE(2024, 1, 31))</f>
        <v>1000</v>
      </c>
      <c r="M18" s="51">
        <f>SUMIFS($E:$E, $D:$D, M17, $B:$B, "&gt;="&amp;DATE(2024, 1, 1), $B:$B, "&lt;="&amp;DATE(2024, 1, 31))</f>
        <v>310</v>
      </c>
      <c r="N18" s="52">
        <f>SUMIFS($E:$E, $D:$D, N17, $B:$B, "&gt;="&amp;DATE(2024, 1, 1), $B:$B, "&lt;="&amp;DATE(2024, 1, 31))</f>
        <v>100</v>
      </c>
      <c r="O18" s="51">
        <f>SUMIFS($E:$E, $D:$D, O17, $B:$B, "&gt;="&amp;DATE(2024, 1, 1), $B:$B, "&lt;="&amp;DATE(2024, 1, 31))</f>
        <v>30</v>
      </c>
      <c r="P18" s="51">
        <f>SUMIFS($E:$E, $D:$D, P17, $B:$B, "&gt;="&amp;DATE(2024, 1, 1), $B:$B, "&lt;="&amp;DATE(2024, 1, 31))</f>
        <v>0</v>
      </c>
      <c r="Q18" s="52">
        <f>SUMIFS($E:$E, $D:$D, Q17, $B:$B, "&gt;="&amp;DATE(2024, 1, 1), $B:$B, "&lt;="&amp;DATE(2024, 1, 31))</f>
        <v>90</v>
      </c>
      <c r="R18" s="51">
        <f>SUMIFS($E:$E, $D:$D, R17, $B:$B, "&gt;="&amp;DATE(2024, 1, 1), $B:$B, "&lt;="&amp;DATE(2024, 1, 31))</f>
        <v>0</v>
      </c>
      <c r="S18" s="52">
        <f>SUMIFS($E:$E, $D:$D, S17, $B:$B, "&gt;="&amp;DATE(2024, 1, 1), $B:$B, "&lt;="&amp;DATE(2024, 1, 31))</f>
        <v>200</v>
      </c>
      <c r="T18" s="51">
        <f>SUMIFS($E:$E, $D:$D, T17, $B:$B, "&gt;="&amp;DATE(2024, 1, 1), $B:$B, "&lt;="&amp;DATE(2024, 1, 31))</f>
        <v>0</v>
      </c>
      <c r="U18" s="53">
        <f>SUMIFS($E:$E, $D:$D, U17, $B:$B, "&gt;="&amp;DATE(2024, 1, 1), $B:$B, "&lt;="&amp;DATE(2024, 1, 31))</f>
        <v>0</v>
      </c>
      <c r="V18" s="52">
        <f>SUMIFS($E:$E, $D:$D, V17, $B:$B, "&gt;="&amp;DATE(2024, 1, 1), $B:$B, "&lt;="&amp;DATE(2024, 1, 31))</f>
        <v>0</v>
      </c>
      <c r="W18" s="51">
        <f>SUMIFS($E:$E, $D:$D, W17, $B:$B, "&gt;="&amp;DATE(2024, 1, 1), $B:$B, "&lt;="&amp;DATE(2024, 1, 31))</f>
        <v>1500</v>
      </c>
      <c r="X18" s="54">
        <f>SUM(I18:W18)</f>
        <v>3335</v>
      </c>
      <c r="Y18" s="55">
        <f>I10</f>
        <v>1263</v>
      </c>
    </row>
    <row r="19" spans="1:25" ht="16">
      <c r="A19" s="1"/>
      <c r="B19" s="206">
        <v>45334</v>
      </c>
      <c r="C19" s="200" t="s">
        <v>65</v>
      </c>
      <c r="D19" s="155" t="s">
        <v>19</v>
      </c>
      <c r="E19" s="204">
        <v>1000</v>
      </c>
      <c r="F19" s="12">
        <f t="shared" si="0"/>
        <v>4639</v>
      </c>
      <c r="G19" s="19"/>
      <c r="H19" s="50" t="s">
        <v>5</v>
      </c>
      <c r="I19" s="51">
        <f>SUMIFS($E3:$E2002, $D3:$D2002, I17, $B3:$B2002, "&gt;="&amp;DATE(2024, 2, 1), $B3:$B2002, "&lt;="&amp;DATE(2024, 2, 29))</f>
        <v>0</v>
      </c>
      <c r="J19" s="52">
        <f>SUMIFS($E:$E, $D:$D, J17, $B:$B, "&gt;="&amp;DATE(2024, 2, 1), $B:$B, "&lt;="&amp;DATE(2024, 2, 29))</f>
        <v>0</v>
      </c>
      <c r="K19" s="51">
        <f>SUMIFS($E:$E, $D:$D, K17, $B:$B, "&gt;="&amp;DATE(2024, 2, 1), $B:$B, "&lt;="&amp;DATE(2024, 2, 29))</f>
        <v>0</v>
      </c>
      <c r="L19" s="52">
        <f>SUMIFS($E:$E, $D:$D, L17, $B:$B, "&gt;="&amp;DATE(2024, 2, 1), $B:$B, "&lt;="&amp;DATE(2024, 2, 29))</f>
        <v>1000</v>
      </c>
      <c r="M19" s="51">
        <f>SUMIFS($E:$E, $D:$D, M17, $B:$B, "&gt;="&amp;DATE(2024, 2, 1), $B:$B, "&lt;="&amp;DATE(2024, 2, 29))</f>
        <v>200</v>
      </c>
      <c r="N19" s="52">
        <f>SUMIFS($E:$E, $D:$D, N17, $B:$B, "&gt;="&amp;DATE(2024, 2, 1), $B:$B, "&lt;="&amp;DATE(2024, 2, 29))</f>
        <v>0</v>
      </c>
      <c r="O19" s="51">
        <f>SUMIFS($E:$E, $D:$D, O17, $B:$B, "&gt;="&amp;DATE(2024, 2, 1), $B:$B, "&lt;="&amp;DATE(2024, 2, 29))</f>
        <v>0</v>
      </c>
      <c r="P19" s="51">
        <f>SUMIFS($E:$E, $D:$D, P17, $B:$B, "&gt;="&amp;DATE(2024, 2, 1), $B:$B, "&lt;="&amp;DATE(2024, 2, 29))</f>
        <v>20</v>
      </c>
      <c r="Q19" s="52">
        <f>SUMIFS($E:$E, $D:$D, Q17, $B:$B, "&gt;="&amp;DATE(2024, 2, 1), $B:$B, "&lt;="&amp;DATE(2024, 2, 29))</f>
        <v>0</v>
      </c>
      <c r="R19" s="51">
        <f>SUMIFS($E:$E, $D:$D, R17, $B:$B, "&gt;="&amp;DATE(2024, 2, 1), $B:$B, "&lt;="&amp;DATE(2024, 2, 29))</f>
        <v>20</v>
      </c>
      <c r="S19" s="52">
        <f>SUMIFS($E:$E, $D:$D, S17, $B:$B, "&gt;="&amp;DATE(2024, 2, 1), $B:$B, "&lt;="&amp;DATE(2024, 2, 29))</f>
        <v>0</v>
      </c>
      <c r="T19" s="51">
        <f>SUMIFS($E:$E, $D:$D, T17, $B:$B, "&gt;="&amp;DATE(2024, 2, 1), $B:$B, "&lt;="&amp;DATE(2024, 2, 29))</f>
        <v>84</v>
      </c>
      <c r="U19" s="56">
        <f>SUMIFS($E:$E, $D:$D, U17, $B:$B, "&gt;="&amp;DATE(2024, 2, 1), $B:$B, "&lt;="&amp;DATE(2024, 2, 29))</f>
        <v>50</v>
      </c>
      <c r="V19" s="52">
        <f>SUMIFS($E:$E, $D:$D, V17, $B:$B, "&gt;="&amp;DATE(2024, 2, 1), $B:$B, "&lt;="&amp;DATE(2024, 2, 29))</f>
        <v>30</v>
      </c>
      <c r="W19" s="51">
        <f>SUMIFS($E:$E, $D:$D, W17, $B:$B, "&gt;="&amp;DATE(2024, 2, 1), $B:$B, "&lt;="&amp;DATE(2024, 2, 29))</f>
        <v>0</v>
      </c>
      <c r="X19" s="54">
        <f t="shared" ref="X19:X29" si="7">SUM(I19:W19)</f>
        <v>1404</v>
      </c>
      <c r="Y19" s="55">
        <f>J10</f>
        <v>7596</v>
      </c>
    </row>
    <row r="20" spans="1:25" ht="16">
      <c r="A20" s="1"/>
      <c r="B20" s="173">
        <v>45336</v>
      </c>
      <c r="C20" s="199" t="s">
        <v>75</v>
      </c>
      <c r="D20" s="168" t="s">
        <v>39</v>
      </c>
      <c r="E20" s="205">
        <v>20</v>
      </c>
      <c r="F20" s="169">
        <f t="shared" si="0"/>
        <v>4659</v>
      </c>
      <c r="G20" s="19"/>
      <c r="H20" s="50" t="s">
        <v>6</v>
      </c>
      <c r="I20" s="51">
        <f>SUMIFS($E:$E, $D:$D, I17, $B:$B, "&gt;="&amp;DATE(2024, 3, 1), $B:$B, "&lt;="&amp;DATE(2024, 3, 31))</f>
        <v>0</v>
      </c>
      <c r="J20" s="52">
        <f>SUMIFS($E:$E, $D:$D, J17, $B:$B, "&gt;="&amp;DATE(2024, 3, 1), $B:$B, "&lt;="&amp;DATE(2024, 3, 31))</f>
        <v>0</v>
      </c>
      <c r="K20" s="51">
        <f>SUMIFS($E:$E, $D:$D, K17, $B:$B, "&gt;="&amp;DATE(2024, 3, 1), $B:$B, "&lt;="&amp;DATE(2024, 3, 31))</f>
        <v>0</v>
      </c>
      <c r="L20" s="52">
        <f>SUMIFS($E:$E, $D:$D, L17, $B:$B, "&gt;="&amp;DATE(2024, 3, 1), $B:$B, "&lt;="&amp;DATE(2024, 3, 31))</f>
        <v>0</v>
      </c>
      <c r="M20" s="51">
        <f>SUMIFS($E:$E, $D:$D, M17, $B:$B, "&gt;="&amp;DATE(2024, 3, 1), $B:$B, "&lt;="&amp;DATE(2024, 3, 31))</f>
        <v>0</v>
      </c>
      <c r="N20" s="52">
        <f>SUMIFS($E:$E, $D:$D, N17, $B:$B, "&gt;="&amp;DATE(2024, 3, 1), $B:$B, "&lt;="&amp;DATE(2024, 3, 31))</f>
        <v>0</v>
      </c>
      <c r="O20" s="51">
        <f>SUMIFS($E:$E, $D:$D, O17, $B:$B, "&gt;="&amp;DATE(2024, 3, 1), $B:$B, "&lt;="&amp;DATE(2024, 3, 31))</f>
        <v>0</v>
      </c>
      <c r="P20" s="51">
        <f>SUMIFS($E:$E, $D:$D, P17, $B:$B, "&gt;="&amp;DATE(2024, 3, 1), $B:$B, "&lt;="&amp;DATE(2024, 3, 31))</f>
        <v>0</v>
      </c>
      <c r="Q20" s="52">
        <f>SUMIFS($E:$E, $D:$D, Q17, $B:$B, "&gt;="&amp;DATE(2024, 3, 1), $B:$B, "&lt;="&amp;DATE(2024, 3, 31))</f>
        <v>0</v>
      </c>
      <c r="R20" s="51">
        <f>SUMIFS($E:$E, $D:$D, R17, $B:$B, "&gt;="&amp;DATE(2024, 3, 1), $B:$B, "&lt;="&amp;DATE(2024, 3, 31))</f>
        <v>0</v>
      </c>
      <c r="S20" s="52">
        <f>SUMIFS($E:$E, $D:$D, S17, $B:$B, "&gt;="&amp;DATE(2024, 3, 1), $B:$B, "&lt;="&amp;DATE(2024, 3, 31))</f>
        <v>0</v>
      </c>
      <c r="T20" s="51">
        <f>SUMIFS($E:$E, $D:$D, T17, $B:$B, "&gt;="&amp;DATE(2024, 3, 1), $B:$B, "&lt;="&amp;DATE(2024, 3, 31))</f>
        <v>0</v>
      </c>
      <c r="U20" s="53">
        <f>SUMIFS($E:$E, $D:$D, U17, $B:$B, "&gt;="&amp;DATE(2024, 3, 1), $B:$B, "&lt;="&amp;DATE(2024, 3, 31))</f>
        <v>0</v>
      </c>
      <c r="V20" s="52">
        <f>SUMIFS($E:$E, $D:$D, V17, $B:$B, "&gt;="&amp;DATE(2024, 3, 1), $B:$B, "&lt;="&amp;DATE(2024, 3, 31))</f>
        <v>0</v>
      </c>
      <c r="W20" s="51">
        <f>SUMIFS($E:$E, $D:$D, W17, $B:$B, "&gt;="&amp;DATE(2024, 3, 1), $B:$B, "&lt;="&amp;DATE(2024, 3, 31))</f>
        <v>0</v>
      </c>
      <c r="X20" s="54">
        <f t="shared" si="7"/>
        <v>0</v>
      </c>
      <c r="Y20" s="55">
        <f>K10</f>
        <v>0</v>
      </c>
    </row>
    <row r="21" spans="1:25" ht="16">
      <c r="A21" s="1"/>
      <c r="B21" s="57">
        <v>45338</v>
      </c>
      <c r="C21" s="200" t="s">
        <v>76</v>
      </c>
      <c r="D21" s="155" t="s">
        <v>41</v>
      </c>
      <c r="E21" s="204">
        <v>50</v>
      </c>
      <c r="F21" s="12">
        <f t="shared" si="0"/>
        <v>4709</v>
      </c>
      <c r="G21" s="19"/>
      <c r="H21" s="50" t="s">
        <v>7</v>
      </c>
      <c r="I21" s="51">
        <f>SUMIFS($E:$E, $D:$D, I17, $B:$B, "&gt;="&amp;DATE(2024, 4, 1), $B:$B, "&lt;="&amp;DATE(2024, 4, 30))</f>
        <v>0</v>
      </c>
      <c r="J21" s="52">
        <f>SUMIFS($E:$E, $D:$D, J17, $B:$B, "&gt;="&amp;DATE(2024, 4, 1), $B:$B, "&lt;="&amp;DATE(2024, 4, 30))</f>
        <v>0</v>
      </c>
      <c r="K21" s="51">
        <f>SUMIFS($E:$E, $D:$D, K17, $B:$B, "&gt;="&amp;DATE(2024, 4, 1), $B:$B, "&lt;="&amp;DATE(2024, 4, 30))</f>
        <v>0</v>
      </c>
      <c r="L21" s="52">
        <f>SUMIFS($E:$E, $D:$D, L17, $B:$B, "&gt;="&amp;DATE(2024, 4, 1), $B:$B, "&lt;="&amp;DATE(2024, 4, 30))</f>
        <v>0</v>
      </c>
      <c r="M21" s="51">
        <f>SUMIFS($E:$E, $D:$D, M17, $B:$B, "&gt;="&amp;DATE(2024, 4, 1), $B:$B, "&lt;="&amp;DATE(2024, 4, 30))</f>
        <v>0</v>
      </c>
      <c r="N21" s="52">
        <f>SUMIFS($E:$E, $D:$D, N17, $B:$B, "&gt;="&amp;DATE(2024, 4, 1), $B:$B, "&lt;="&amp;DATE(2024, 4, 30))</f>
        <v>0</v>
      </c>
      <c r="O21" s="51">
        <f>SUMIFS($E:$E, $D:$D, O17, $B:$B, "&gt;="&amp;DATE(2024, 4, 1), $B:$B, "&lt;="&amp;DATE(2024, 4, 30))</f>
        <v>0</v>
      </c>
      <c r="P21" s="51">
        <f>SUMIFS($E:$E, $D:$D, P17, $B:$B, "&gt;="&amp;DATE(2024, 4, 1), $B:$B, "&lt;="&amp;DATE(2024, 4, 30))</f>
        <v>0</v>
      </c>
      <c r="Q21" s="52">
        <f>SUMIFS($E:$E, $D:$D, Q17, $B:$B, "&gt;="&amp;DATE(2024, 4, 1), $B:$B, "&lt;="&amp;DATE(2024, 4, 30))</f>
        <v>0</v>
      </c>
      <c r="R21" s="51">
        <f>SUMIFS($E:$E, $D:$D, R17, $B:$B, "&gt;="&amp;DATE(2024, 4, 1), $B:$B, "&lt;="&amp;DATE(2024, 4, 30))</f>
        <v>0</v>
      </c>
      <c r="S21" s="52">
        <f>SUMIFS($E:$E, $D:$D, S17, $B:$B, "&gt;="&amp;DATE(2024, 4, 1), $B:$B, "&lt;="&amp;DATE(2024, 4, 30))</f>
        <v>0</v>
      </c>
      <c r="T21" s="51">
        <f>SUMIFS($E:$E, $D:$D, T17, $B:$B, "&gt;="&amp;DATE(2024, 4, 1), $B:$B, "&lt;="&amp;DATE(2024, 4, 30))</f>
        <v>0</v>
      </c>
      <c r="U21" s="56">
        <f>SUMIFS($E:$E, $D:$D, U17, $B:$B, "&gt;="&amp;DATE(2024, 4, 1), $B:$B, "&lt;="&amp;DATE(2024, 4, 30))</f>
        <v>0</v>
      </c>
      <c r="V21" s="52">
        <f>SUMIFS($E:$E, $D:$D, V17, $B:$B, "&gt;="&amp;DATE(2024, 4, 1), $B:$B, "&lt;="&amp;DATE(2024, 4, 30))</f>
        <v>0</v>
      </c>
      <c r="W21" s="51">
        <f>SUMIFS($E:$E, $D:$D, W17, $B:$B, "&gt;="&amp;DATE(2024, 4, 1), $B:$B, "&lt;="&amp;DATE(2024, 4, 30))</f>
        <v>0</v>
      </c>
      <c r="X21" s="54">
        <f t="shared" si="7"/>
        <v>0</v>
      </c>
      <c r="Y21" s="55">
        <f>L10</f>
        <v>0</v>
      </c>
    </row>
    <row r="22" spans="1:25" ht="16">
      <c r="A22" s="1"/>
      <c r="B22" s="173">
        <v>45340</v>
      </c>
      <c r="C22" s="199" t="s">
        <v>77</v>
      </c>
      <c r="D22" s="168" t="s">
        <v>18</v>
      </c>
      <c r="E22" s="169">
        <v>30</v>
      </c>
      <c r="F22" s="169">
        <f t="shared" si="0"/>
        <v>4739</v>
      </c>
      <c r="G22" s="19"/>
      <c r="H22" s="50" t="s">
        <v>8</v>
      </c>
      <c r="I22" s="51">
        <f>SUMIFS($E:$E, $D:$D, I17, $B:$B, "&gt;="&amp;DATE(2024, 5, 1), $B:$B, "&lt;="&amp;DATE(2024, 5, 31))</f>
        <v>0</v>
      </c>
      <c r="J22" s="52">
        <f>SUMIFS($E:$E, $D:$D, J17, $B:$B, "&gt;="&amp;DATE(2024, 5, 1), $B:$B, "&lt;="&amp;DATE(2024, 5, 31))</f>
        <v>0</v>
      </c>
      <c r="K22" s="51">
        <f>SUMIFS($E:$E, $D:$D, K17, $B:$B, "&gt;="&amp;DATE(2024, 5, 1), $B:$B, "&lt;="&amp;DATE(2024, 5, 31))</f>
        <v>0</v>
      </c>
      <c r="L22" s="52">
        <f>SUMIFS($E:$E, $D:$D, L17, $B:$B, "&gt;="&amp;DATE(2024, 5, 1), $B:$B, "&lt;="&amp;DATE(2024, 5, 31))</f>
        <v>0</v>
      </c>
      <c r="M22" s="51">
        <f>SUMIFS($E:$E, $D:$D, M17, $B:$B, "&gt;="&amp;DATE(2024, 5, 1), $B:$B, "&lt;="&amp;DATE(2024, 5, 31))</f>
        <v>0</v>
      </c>
      <c r="N22" s="52">
        <f>SUMIFS($E:$E, $D:$D, N17, $B:$B, "&gt;="&amp;DATE(2024, 5, 1), $B:$B, "&lt;="&amp;DATE(2024, 5, 31))</f>
        <v>0</v>
      </c>
      <c r="O22" s="51">
        <f>SUMIFS($E:$E, $D:$D, O17, $B:$B, "&gt;="&amp;DATE(2024, 5, 1), $B:$B, "&lt;="&amp;DATE(2024, 5, 31))</f>
        <v>0</v>
      </c>
      <c r="P22" s="51">
        <f>SUMIFS($E:$E, $D:$D, P17, $B:$B, "&gt;="&amp;DATE(2024, 5, 1), $B:$B, "&lt;="&amp;DATE(2024, 5, 31))</f>
        <v>0</v>
      </c>
      <c r="Q22" s="52">
        <f>SUMIFS($E:$E, $D:$D, Q17, $B:$B, "&gt;="&amp;DATE(2024, 5, 1), $B:$B, "&lt;="&amp;DATE(2024, 5, 31))</f>
        <v>0</v>
      </c>
      <c r="R22" s="51">
        <f>SUMIFS($E:$E, $D:$D, R17, $B:$B, "&gt;="&amp;DATE(2024, 5, 1), $B:$B, "&lt;="&amp;DATE(2024, 5, 31))</f>
        <v>0</v>
      </c>
      <c r="S22" s="52">
        <f>SUMIFS($E:$E, $D:$D, S17, $B:$B, "&gt;="&amp;DATE(2024, 5, 1), $B:$B, "&lt;="&amp;DATE(2024, 5, 31))</f>
        <v>0</v>
      </c>
      <c r="T22" s="51">
        <f>SUMIFS($E:$E, $D:$D, T17, $B:$B, "&gt;="&amp;DATE(2024, 5, 1), $B:$B, "&lt;="&amp;DATE(2024, 5, 31))</f>
        <v>0</v>
      </c>
      <c r="U22" s="53">
        <f>SUMIFS($E:$E, $D:$D, U17, $B:$B, "&gt;="&amp;DATE(2024, 5, 1), $B:$B, "&lt;="&amp;DATE(2024, 5, 31))</f>
        <v>0</v>
      </c>
      <c r="V22" s="52">
        <f>SUMIFS($E:$E, $D:$D, V17, $B:$B, "&gt;="&amp;DATE(2024, 5, 1), $B:$B, "&lt;="&amp;DATE(2024, 5, 31))</f>
        <v>0</v>
      </c>
      <c r="W22" s="51">
        <f>SUMIFS($E:$E, $D:$D, W17, $B:$B, "&gt;="&amp;DATE(2024, 5, 1), $B:$B, "&lt;="&amp;DATE(2024, 5, 31))</f>
        <v>0</v>
      </c>
      <c r="X22" s="54">
        <f t="shared" si="7"/>
        <v>0</v>
      </c>
      <c r="Y22" s="55">
        <f>M10</f>
        <v>0</v>
      </c>
    </row>
    <row r="23" spans="1:25" ht="16">
      <c r="A23" s="1"/>
      <c r="B23" s="27"/>
      <c r="C23" s="202"/>
      <c r="D23" s="155"/>
      <c r="E23" s="196"/>
      <c r="F23" s="12">
        <f t="shared" si="0"/>
        <v>4739</v>
      </c>
      <c r="G23" s="19"/>
      <c r="H23" s="50" t="s">
        <v>9</v>
      </c>
      <c r="I23" s="51">
        <f>SUMIFS($E:$E, $D:$D, I17, $B:$B, "&gt;="&amp;DATE(2024, 6, 1), $B:$B, "&lt;="&amp;DATE(2024, 6, 30))</f>
        <v>0</v>
      </c>
      <c r="J23" s="52">
        <f>SUMIFS($E:$E, $D:$D, J17, $B:$B, "&gt;="&amp;DATE(2024, 6, 1), $B:$B, "&lt;="&amp;DATE(2024, 6, 30))</f>
        <v>0</v>
      </c>
      <c r="K23" s="51">
        <f>SUMIFS($E:$E, $D:$D, K17, $B:$B, "&gt;="&amp;DATE(2024, 6, 1), $B:$B, "&lt;="&amp;DATE(2024, 6, 30))</f>
        <v>0</v>
      </c>
      <c r="L23" s="52">
        <f>SUMIFS($E:$E, $D:$D, L17, $B:$B, "&gt;="&amp;DATE(2024, 6, 1), $B:$B, "&lt;="&amp;DATE(2024, 6, 30))</f>
        <v>0</v>
      </c>
      <c r="M23" s="51">
        <f>SUMIFS($E:$E, $D:$D, M17, $B:$B, "&gt;="&amp;DATE(2024, 6, 1), $B:$B, "&lt;="&amp;DATE(2024, 6, 30))</f>
        <v>0</v>
      </c>
      <c r="N23" s="52">
        <f>SUMIFS($E:$E, $D:$D, N17, $B:$B, "&gt;="&amp;DATE(2024, 6, 1), $B:$B, "&lt;="&amp;DATE(2024, 6, 30))</f>
        <v>0</v>
      </c>
      <c r="O23" s="51">
        <f>SUMIFS($E:$E, $D:$D, O17, $B:$B, "&gt;="&amp;DATE(2024, 6, 1), $B:$B, "&lt;="&amp;DATE(2024, 6, 30))</f>
        <v>0</v>
      </c>
      <c r="P23" s="51">
        <f>SUMIFS($E:$E, $D:$D, P17, $B:$B, "&gt;="&amp;DATE(2024, 6, 1), $B:$B, "&lt;="&amp;DATE(2024, 6, 30))</f>
        <v>0</v>
      </c>
      <c r="Q23" s="52">
        <f>SUMIFS($E:$E, $D:$D, Q17, $B:$B, "&gt;="&amp;DATE(2024, 6, 1), $B:$B, "&lt;="&amp;DATE(2024, 6, 30))</f>
        <v>0</v>
      </c>
      <c r="R23" s="51">
        <f>SUMIFS($E:$E, $D:$D, R17, $B:$B, "&gt;="&amp;DATE(2024, 6, 1), $B:$B, "&lt;="&amp;DATE(2024, 6, 30))</f>
        <v>0</v>
      </c>
      <c r="S23" s="52">
        <f>SUMIFS($E:$E, $D:$D, S17, $B:$B, "&gt;="&amp;DATE(2024, 6, 1), $B:$B, "&lt;="&amp;DATE(2024, 6, 30))</f>
        <v>0</v>
      </c>
      <c r="T23" s="51">
        <f>SUMIFS($E:$E, $D:$D, T17, $B:$B, "&gt;="&amp;DATE(2024, 6, 1), $B:$B, "&lt;="&amp;DATE(2024, 6, 30))</f>
        <v>0</v>
      </c>
      <c r="U23" s="56">
        <f>SUMIFS($E:$E, $D:$D, U17, $B:$B, "&gt;="&amp;DATE(2024, 6, 1), $B:$B, "&lt;="&amp;DATE(2024, 6, 30))</f>
        <v>0</v>
      </c>
      <c r="V23" s="52">
        <f>SUMIFS($E:$E, $D:$D, V17, $B:$B, "&gt;="&amp;DATE(2024, 6, 1), $B:$B, "&lt;="&amp;DATE(2024, 6, 30))</f>
        <v>0</v>
      </c>
      <c r="W23" s="51">
        <f>SUMIFS($E:$E, $D:$D, W17, $B:$B, "&gt;="&amp;DATE(2024, 6, 1), $B:$B, "&lt;="&amp;DATE(2024, 6, 30))</f>
        <v>0</v>
      </c>
      <c r="X23" s="54">
        <f t="shared" si="7"/>
        <v>0</v>
      </c>
      <c r="Y23" s="55">
        <f>N10</f>
        <v>0</v>
      </c>
    </row>
    <row r="24" spans="1:25" ht="16">
      <c r="A24" s="1"/>
      <c r="B24" s="171"/>
      <c r="C24" s="201"/>
      <c r="D24" s="172"/>
      <c r="E24" s="169"/>
      <c r="F24" s="169">
        <f t="shared" si="0"/>
        <v>4739</v>
      </c>
      <c r="G24" s="19"/>
      <c r="H24" s="50" t="s">
        <v>10</v>
      </c>
      <c r="I24" s="51">
        <f>SUMIFS($E:$E, $D:$D, I17, $B:$B, "&gt;="&amp;DATE(2024, 7, 1), $B:$B, "&lt;="&amp;DATE(2024, 7, 31))</f>
        <v>0</v>
      </c>
      <c r="J24" s="52">
        <f>SUMIFS($E:$E, $D:$D, J17, $B:$B, "&gt;="&amp;DATE(2024, 7, 1), $B:$B, "&lt;="&amp;DATE(2024, 7, 31))</f>
        <v>0</v>
      </c>
      <c r="K24" s="51">
        <f>SUMIFS($E:$E, $D:$D, K17, $B:$B, "&gt;="&amp;DATE(2024, 7, 1), $B:$B, "&lt;="&amp;DATE(2024, 7, 31))</f>
        <v>0</v>
      </c>
      <c r="L24" s="52">
        <f>SUMIFS($E:$E, $D:$D, L17, $B:$B, "&gt;="&amp;DATE(2024, 7, 1), $B:$B, "&lt;="&amp;DATE(2024, 7, 31))</f>
        <v>0</v>
      </c>
      <c r="M24" s="51">
        <f>SUMIFS($E:$E, $D:$D, M17, $B:$B, "&gt;="&amp;DATE(2024, 7, 1), $B:$B, "&lt;="&amp;DATE(2024, 7, 31))</f>
        <v>0</v>
      </c>
      <c r="N24" s="52">
        <f>SUMIFS($E:$E, $D:$D, N17, $B:$B, "&gt;="&amp;DATE(2024, 7, 1), $B:$B, "&lt;="&amp;DATE(2024, 7, 31))</f>
        <v>0</v>
      </c>
      <c r="O24" s="51">
        <f>SUMIFS($E:$E, $D:$D, O17, $B:$B, "&gt;="&amp;DATE(2024, 7, 1), $B:$B, "&lt;="&amp;DATE(2024, 7, 31))</f>
        <v>0</v>
      </c>
      <c r="P24" s="51">
        <f>SUMIFS($E:$E, $D:$D, P17, $B:$B, "&gt;="&amp;DATE(2024, 7, 1), $B:$B, "&lt;="&amp;DATE(2024, 7, 31))</f>
        <v>0</v>
      </c>
      <c r="Q24" s="52">
        <f>SUMIFS($E:$E, $D:$D, Q17, $B:$B, "&gt;="&amp;DATE(2024, 7, 1), $B:$B, "&lt;="&amp;DATE(2024, 7, 31))</f>
        <v>0</v>
      </c>
      <c r="R24" s="51">
        <f>SUMIFS($E:$E, $D:$D, R17, $B:$B, "&gt;="&amp;DATE(2024, 7, 1), $B:$B, "&lt;="&amp;DATE(2024, 7, 31))</f>
        <v>0</v>
      </c>
      <c r="S24" s="52">
        <f>SUMIFS($E:$E, $D:$D, S17, $B:$B, "&gt;="&amp;DATE(2024, 7, 1), $B:$B, "&lt;="&amp;DATE(2024, 7, 31))</f>
        <v>0</v>
      </c>
      <c r="T24" s="51">
        <f>SUMIFS($E:$E, $D:$D, T17, $B:$B, "&gt;="&amp;DATE(2024, 7, 1), $B:$B, "&lt;="&amp;DATE(2024, 7, 31))</f>
        <v>0</v>
      </c>
      <c r="U24" s="53">
        <f>SUMIFS($E:$E, $D:$D, U17, $B:$B, "&gt;="&amp;DATE(2024, 7, 1), $B:$B, "&lt;="&amp;DATE(2024, 7, 31))</f>
        <v>0</v>
      </c>
      <c r="V24" s="52">
        <f>SUMIFS($E:$E, $D:$D, V17, $B:$B, "&gt;="&amp;DATE(2024, 7, 1), $B:$B, "&lt;="&amp;DATE(2024, 7, 31))</f>
        <v>0</v>
      </c>
      <c r="W24" s="51">
        <f>SUMIFS($E:$E, $D:$D, W17, $B:$B, "&gt;="&amp;DATE(2024, 7, 1), $B:$B, "&lt;="&amp;DATE(2024, 7, 31))</f>
        <v>0</v>
      </c>
      <c r="X24" s="54">
        <f t="shared" si="7"/>
        <v>0</v>
      </c>
      <c r="Y24" s="55">
        <f>O10</f>
        <v>0</v>
      </c>
    </row>
    <row r="25" spans="1:25" ht="16">
      <c r="A25" s="1"/>
      <c r="B25" s="27"/>
      <c r="C25" s="202"/>
      <c r="D25" s="11"/>
      <c r="E25" s="197"/>
      <c r="F25" s="12">
        <f t="shared" si="0"/>
        <v>4739</v>
      </c>
      <c r="G25" s="19"/>
      <c r="H25" s="50" t="s">
        <v>11</v>
      </c>
      <c r="I25" s="51">
        <f>SUMIFS($E:$E, $D:$D, I17, $B:$B, "&gt;="&amp;DATE(2024, 8, 1), $B:$B, "&lt;="&amp;DATE(2024, 8, 31))</f>
        <v>0</v>
      </c>
      <c r="J25" s="52">
        <f>SUMIFS($E:$E, $D:$D, J17, $B:$B, "&gt;="&amp;DATE(2024, 8, 1), $B:$B, "&lt;="&amp;DATE(2024, 8, 31))</f>
        <v>0</v>
      </c>
      <c r="K25" s="51">
        <f>SUMIFS($E:$E, $D:$D, K17, $B:$B, "&gt;="&amp;DATE(2024, 8, 1), $B:$B, "&lt;="&amp;DATE(2024, 8, 31))</f>
        <v>0</v>
      </c>
      <c r="L25" s="52">
        <f>SUMIFS($E:$E, $D:$D, L17, $B:$B, "&gt;="&amp;DATE(2024, 8, 1), $B:$B, "&lt;="&amp;DATE(2024, 8, 31))</f>
        <v>0</v>
      </c>
      <c r="M25" s="51">
        <f>SUMIFS($E:$E, $D:$D, M17, $B:$B, "&gt;="&amp;DATE(2024, 8, 1), $B:$B, "&lt;="&amp;DATE(2024, 8, 31))</f>
        <v>0</v>
      </c>
      <c r="N25" s="52">
        <f>SUMIFS($E:$E, $D:$D, N17, $B:$B, "&gt;="&amp;DATE(2024, 8, 1), $B:$B, "&lt;="&amp;DATE(2024, 8, 31))</f>
        <v>0</v>
      </c>
      <c r="O25" s="51">
        <f>SUMIFS($E:$E, $D:$D, O17, $B:$B, "&gt;="&amp;DATE(2024, 8, 1), $B:$B, "&lt;="&amp;DATE(2024, 8, 31))</f>
        <v>0</v>
      </c>
      <c r="P25" s="51">
        <f>SUMIFS($E:$E, $D:$D, P17, $B:$B, "&gt;="&amp;DATE(2024, 8, 1), $B:$B, "&lt;="&amp;DATE(2024, 8, 31))</f>
        <v>0</v>
      </c>
      <c r="Q25" s="52">
        <f>SUMIFS($E:$E, $D:$D, Q17, $B:$B, "&gt;="&amp;DATE(2024, 8, 1), $B:$B, "&lt;="&amp;DATE(2024, 8, 31))</f>
        <v>0</v>
      </c>
      <c r="R25" s="51">
        <f>SUMIFS($E:$E, $D:$D, R17, $B:$B, "&gt;="&amp;DATE(2024, 8, 1), $B:$B, "&lt;="&amp;DATE(2024, 8, 31))</f>
        <v>0</v>
      </c>
      <c r="S25" s="52">
        <f>SUMIFS($E:$E, $D:$D, S17, $B:$B, "&gt;="&amp;DATE(2024, 8, 1), $B:$B, "&lt;="&amp;DATE(2024, 8, 31))</f>
        <v>0</v>
      </c>
      <c r="T25" s="51">
        <f>SUMIFS($E:$E, $D:$D, T17, $B:$B, "&gt;="&amp;DATE(2024, 8, 1), $B:$B, "&lt;="&amp;DATE(2024, 8, 31))</f>
        <v>0</v>
      </c>
      <c r="U25" s="56">
        <f>SUMIFS($E:$E, $D:$D, U17, $B:$B, "&gt;="&amp;DATE(2024, 8, 1), $B:$B, "&lt;="&amp;DATE(2024, 8, 31))</f>
        <v>0</v>
      </c>
      <c r="V25" s="52">
        <f>SUMIFS($E:$E, $D:$D, V17, $B:$B, "&gt;="&amp;DATE(2024, 8, 1), $B:$B, "&lt;="&amp;DATE(2024, 8, 31))</f>
        <v>0</v>
      </c>
      <c r="W25" s="51">
        <f>SUMIFS($E:$E, $D:$D, W17, $B:$B, "&gt;="&amp;DATE(2024, 8, 1), $B:$B, "&lt;="&amp;DATE(2024, 8, 31))</f>
        <v>0</v>
      </c>
      <c r="X25" s="54">
        <f t="shared" si="7"/>
        <v>0</v>
      </c>
      <c r="Y25" s="55">
        <f>P10</f>
        <v>0</v>
      </c>
    </row>
    <row r="26" spans="1:25" ht="16">
      <c r="A26" s="1"/>
      <c r="B26" s="171"/>
      <c r="C26" s="201"/>
      <c r="D26" s="172"/>
      <c r="E26" s="169"/>
      <c r="F26" s="169">
        <f t="shared" si="0"/>
        <v>4739</v>
      </c>
      <c r="G26" s="19"/>
      <c r="H26" s="50" t="s">
        <v>12</v>
      </c>
      <c r="I26" s="51">
        <f>SUMIFS($E:$E, $D:$D, I17, $B:$B, "&gt;="&amp;DATE(2024, 9, 1), $B:$B, "&lt;="&amp;DATE(2024, 9, 30))</f>
        <v>0</v>
      </c>
      <c r="J26" s="52">
        <f>SUMIFS($E:$E, $D:$D, J17, $B:$B, "&gt;="&amp;DATE(2024, 9, 1), $B:$B, "&lt;="&amp;DATE(2024, 9, 30))</f>
        <v>0</v>
      </c>
      <c r="K26" s="51">
        <f>SUMIFS($E:$E, $D:$D, K17, $B:$B, "&gt;="&amp;DATE(2024, 9, 1), $B:$B, "&lt;="&amp;DATE(2024, 9, 30))</f>
        <v>0</v>
      </c>
      <c r="L26" s="52">
        <f>SUMIFS($E:$E, $D:$D, L17, $B:$B, "&gt;="&amp;DATE(2024, 9, 1), $B:$B, "&lt;="&amp;DATE(2024, 9, 30))</f>
        <v>0</v>
      </c>
      <c r="M26" s="51">
        <f>SUMIFS($E:$E, $D:$D, M17, $B:$B, "&gt;="&amp;DATE(2024, 9, 1), $B:$B, "&lt;="&amp;DATE(2024, 9, 30))</f>
        <v>0</v>
      </c>
      <c r="N26" s="52">
        <f>SUMIFS($E:$E, $D:$D, N17, $B:$B, "&gt;="&amp;DATE(2024, 9, 1), $B:$B, "&lt;="&amp;DATE(2024, 9, 30))</f>
        <v>0</v>
      </c>
      <c r="O26" s="51">
        <f>SUMIFS($E:$E, $D:$D, O17, $B:$B, "&gt;="&amp;DATE(2024, 9, 1), $B:$B, "&lt;="&amp;DATE(2024, 9, 30))</f>
        <v>0</v>
      </c>
      <c r="P26" s="51">
        <f>SUMIFS($E:$E, $D:$D, P17, $B:$B, "&gt;="&amp;DATE(2024, 9, 1), $B:$B, "&lt;="&amp;DATE(2024, 9, 30))</f>
        <v>0</v>
      </c>
      <c r="Q26" s="52">
        <f>SUMIFS($E:$E, $D:$D, Q17, $B:$B, "&gt;="&amp;DATE(2024, 9, 1), $B:$B, "&lt;="&amp;DATE(2024, 9, 30))</f>
        <v>0</v>
      </c>
      <c r="R26" s="51">
        <f>SUMIFS($E:$E, $D:$D, R17, $B:$B, "&gt;="&amp;DATE(2024, 9, 1), $B:$B, "&lt;="&amp;DATE(2024, 9, 30))</f>
        <v>0</v>
      </c>
      <c r="S26" s="52">
        <f>SUMIFS($E:$E, $D:$D, S17, $B:$B, "&gt;="&amp;DATE(2024, 9, 1), $B:$B, "&lt;="&amp;DATE(2024, 9, 30))</f>
        <v>0</v>
      </c>
      <c r="T26" s="51">
        <f>SUMIFS($E:$E, $D:$D, T17, $B:$B, "&gt;="&amp;DATE(2024, 9, 1), $B:$B, "&lt;="&amp;DATE(2024, 9, 30))</f>
        <v>0</v>
      </c>
      <c r="U26" s="53">
        <f>SUMIFS($E:$E, $D:$D, U17, $B:$B, "&gt;="&amp;DATE(2024, 9, 1), $B:$B, "&lt;="&amp;DATE(2024, 9, 30))</f>
        <v>0</v>
      </c>
      <c r="V26" s="52">
        <f>SUMIFS($E:$E, $D:$D, V17, $B:$B, "&gt;="&amp;DATE(2024, 9, 1), $B:$B, "&lt;="&amp;DATE(2024, 9, 30))</f>
        <v>0</v>
      </c>
      <c r="W26" s="51">
        <f>SUMIFS($E:$E, $D:$D, W17, $B:$B, "&gt;="&amp;DATE(2024, 9, 1), $B:$B, "&lt;="&amp;DATE(2024, 9, 30))</f>
        <v>0</v>
      </c>
      <c r="X26" s="54">
        <f t="shared" si="7"/>
        <v>0</v>
      </c>
      <c r="Y26" s="55">
        <f>Q10</f>
        <v>0</v>
      </c>
    </row>
    <row r="27" spans="1:25" ht="16">
      <c r="A27" s="1"/>
      <c r="B27" s="27"/>
      <c r="C27" s="202"/>
      <c r="D27" s="11"/>
      <c r="E27" s="12"/>
      <c r="F27" s="12">
        <f t="shared" si="0"/>
        <v>4739</v>
      </c>
      <c r="G27" s="19"/>
      <c r="H27" s="50" t="s">
        <v>13</v>
      </c>
      <c r="I27" s="51">
        <f>SUMIFS($E:$E, $D:$D, I17, $B:$B, "&gt;="&amp;DATE(2024, 10, 1), $B:$B, "&lt;="&amp;DATE(2024, 10, 31))</f>
        <v>0</v>
      </c>
      <c r="J27" s="52">
        <f>SUMIFS($E:$E, $D:$D, J17, $B:$B, "&gt;="&amp;DATE(2024, 10, 1), $B:$B, "&lt;="&amp;DATE(2024, 10, 31))</f>
        <v>0</v>
      </c>
      <c r="K27" s="51">
        <f>SUMIFS($E:$E, $D:$D, K17, $B:$B, "&gt;="&amp;DATE(2024, 10, 1), $B:$B, "&lt;="&amp;DATE(2024, 10, 31))</f>
        <v>0</v>
      </c>
      <c r="L27" s="52">
        <f>SUMIFS($E:$E, $D:$D, L17, $B:$B, "&gt;="&amp;DATE(2024, 10, 1), $B:$B, "&lt;="&amp;DATE(2024, 10, 31))</f>
        <v>0</v>
      </c>
      <c r="M27" s="51">
        <f>SUMIFS($E:$E, $D:$D, M17, $B:$B, "&gt;="&amp;DATE(2024, 10, 1), $B:$B, "&lt;="&amp;DATE(2024, 10, 31))</f>
        <v>0</v>
      </c>
      <c r="N27" s="52">
        <f>SUMIFS($E:$E, $D:$D, N17, $B:$B, "&gt;="&amp;DATE(2024, 10, 1), $B:$B, "&lt;="&amp;DATE(2024, 10, 31))</f>
        <v>0</v>
      </c>
      <c r="O27" s="51">
        <f>SUMIFS($E:$E, $D:$D, O17, $B:$B, "&gt;="&amp;DATE(2024, 10, 1), $B:$B, "&lt;="&amp;DATE(2024, 10, 31))</f>
        <v>0</v>
      </c>
      <c r="P27" s="51">
        <f>SUMIFS($E:$E, $D:$D, P17, $B:$B, "&gt;="&amp;DATE(2024, 10, 1), $B:$B, "&lt;="&amp;DATE(2024, 10, 31))</f>
        <v>0</v>
      </c>
      <c r="Q27" s="52">
        <f>SUMIFS($E:$E, $D:$D, Q17, $B:$B, "&gt;="&amp;DATE(2024, 10, 1), $B:$B, "&lt;="&amp;DATE(2024, 10, 31))</f>
        <v>0</v>
      </c>
      <c r="R27" s="51">
        <f>SUMIFS($E:$E, $D:$D, R17, $B:$B, "&gt;="&amp;DATE(2024, 10, 1), $B:$B, "&lt;="&amp;DATE(2024, 10, 31))</f>
        <v>0</v>
      </c>
      <c r="S27" s="52">
        <f>SUMIFS($E:$E, $D:$D, S17, $B:$B, "&gt;="&amp;DATE(2024, 10, 1), $B:$B, "&lt;="&amp;DATE(2024, 10, 31))</f>
        <v>0</v>
      </c>
      <c r="T27" s="51">
        <f>SUMIFS($E:$E, $D:$D, T17, $B:$B, "&gt;="&amp;DATE(2024, 10, 1), $B:$B, "&lt;="&amp;DATE(2024, 10, 31))</f>
        <v>0</v>
      </c>
      <c r="U27" s="56">
        <f>SUMIFS($E:$E, $D:$D, U17, $B:$B, "&gt;="&amp;DATE(2024, 10, 1), $B:$B, "&lt;="&amp;DATE(2024, 10, 31))</f>
        <v>0</v>
      </c>
      <c r="V27" s="52">
        <f>SUMIFS($E:$E, $D:$D, V17, $B:$B, "&gt;="&amp;DATE(2024, 10, 1), $B:$B, "&lt;="&amp;DATE(2024, 10, 31))</f>
        <v>0</v>
      </c>
      <c r="W27" s="51">
        <f>SUMIFS($E:$E, $D:$D, W17, $B:$B, "&gt;="&amp;DATE(2024, 10, 1), $B:$B, "&lt;="&amp;DATE(2024, 10, 31))</f>
        <v>0</v>
      </c>
      <c r="X27" s="54">
        <f t="shared" si="7"/>
        <v>0</v>
      </c>
      <c r="Y27" s="55">
        <f>R10</f>
        <v>0</v>
      </c>
    </row>
    <row r="28" spans="1:25" ht="16">
      <c r="A28" s="1"/>
      <c r="B28" s="173"/>
      <c r="C28" s="201"/>
      <c r="D28" s="172"/>
      <c r="E28" s="169"/>
      <c r="F28" s="169">
        <f t="shared" si="0"/>
        <v>4739</v>
      </c>
      <c r="G28" s="19"/>
      <c r="H28" s="50" t="s">
        <v>14</v>
      </c>
      <c r="I28" s="51">
        <f>SUMIFS($E:$E, $D:$D, I17, $B:$B, "&gt;="&amp;DATE(2024, 11, 1), $B:$B, "&lt;="&amp;DATE(2024, 11, 30))</f>
        <v>0</v>
      </c>
      <c r="J28" s="52">
        <f>SUMIFS($E:$E, $D:$D, J17, $B:$B, "&gt;="&amp;DATE(2024, 11, 1), $B:$B, "&lt;="&amp;DATE(2024, 11, 30))</f>
        <v>0</v>
      </c>
      <c r="K28" s="51">
        <f>SUMIFS($E:$E, $D:$D, K17, $B:$B, "&gt;="&amp;DATE(2024, 11, 1), $B:$B, "&lt;="&amp;DATE(2024, 11, 30))</f>
        <v>0</v>
      </c>
      <c r="L28" s="52">
        <f>SUMIFS($E:$E, $D:$D, L17, $B:$B, "&gt;="&amp;DATE(2024, 11, 1), $B:$B, "&lt;="&amp;DATE(2024, 11, 30))</f>
        <v>0</v>
      </c>
      <c r="M28" s="51">
        <f>SUMIFS($E:$E, $D:$D, M17, $B:$B, "&gt;="&amp;DATE(2024, 11, 1), $B:$B, "&lt;="&amp;DATE(2024, 11, 30))</f>
        <v>0</v>
      </c>
      <c r="N28" s="52">
        <f>SUMIFS($E:$E, $D:$D, N17, $B:$B, "&gt;="&amp;DATE(2024, 11, 1), $B:$B, "&lt;="&amp;DATE(2024, 11, 30))</f>
        <v>0</v>
      </c>
      <c r="O28" s="51">
        <f>SUMIFS($E:$E, $D:$D, O17, $B:$B, "&gt;="&amp;DATE(2024, 11, 1), $B:$B, "&lt;="&amp;DATE(2024, 11, 30))</f>
        <v>0</v>
      </c>
      <c r="P28" s="51">
        <f>SUMIFS($E:$E, $D:$D, P17, $B:$B, "&gt;="&amp;DATE(2024, 11, 1), $B:$B, "&lt;="&amp;DATE(2024, 11, 30))</f>
        <v>0</v>
      </c>
      <c r="Q28" s="52">
        <f>SUMIFS($E:$E, $D:$D, Q17, $B:$B, "&gt;="&amp;DATE(2024, 11, 1), $B:$B, "&lt;="&amp;DATE(2024, 11, 30))</f>
        <v>0</v>
      </c>
      <c r="R28" s="51">
        <f>SUMIFS($E:$E, $D:$D, R17, $B:$B, "&gt;="&amp;DATE(2024, 11, 1), $B:$B, "&lt;="&amp;DATE(2024, 11, 30))</f>
        <v>0</v>
      </c>
      <c r="S28" s="52">
        <f>SUMIFS($E:$E, $D:$D, S17, $B:$B, "&gt;="&amp;DATE(2024, 11, 1), $B:$B, "&lt;="&amp;DATE(2024, 11, 30))</f>
        <v>0</v>
      </c>
      <c r="T28" s="51">
        <f>SUMIFS($E:$E, $D:$D, T17, $B:$B, "&gt;="&amp;DATE(2024, 11, 1), $B:$B, "&lt;="&amp;DATE(2024, 11, 30))</f>
        <v>0</v>
      </c>
      <c r="U28" s="53">
        <f>SUMIFS($E:$E, $D:$D, U17, $B:$B, "&gt;="&amp;DATE(2024, 11, 1), $B:$B, "&lt;="&amp;DATE(2024, 11, 30))</f>
        <v>0</v>
      </c>
      <c r="V28" s="52">
        <f>SUMIFS($E:$E, $D:$D, V17, $B:$B, "&gt;="&amp;DATE(2024, 11, 1), $B:$B, "&lt;="&amp;DATE(2024, 11, 30))</f>
        <v>0</v>
      </c>
      <c r="W28" s="51">
        <f>SUMIFS($E:$E, $D:$D, W17, $B:$B, "&gt;="&amp;DATE(2024, 11, 1), $B:$B, "&lt;="&amp;DATE(2024, 11, 30))</f>
        <v>0</v>
      </c>
      <c r="X28" s="54">
        <f t="shared" si="7"/>
        <v>0</v>
      </c>
      <c r="Y28" s="55">
        <f>S10</f>
        <v>0</v>
      </c>
    </row>
    <row r="29" spans="1:25" ht="16">
      <c r="A29" s="1"/>
      <c r="B29" s="57"/>
      <c r="C29" s="202"/>
      <c r="D29" s="11"/>
      <c r="E29" s="12"/>
      <c r="F29" s="12">
        <f t="shared" si="0"/>
        <v>4739</v>
      </c>
      <c r="G29" s="19"/>
      <c r="H29" s="50" t="s">
        <v>15</v>
      </c>
      <c r="I29" s="51">
        <f>SUMIFS($E:$E, $D:$D, I17, $B:$B, "&gt;="&amp;DATE(2024, 12, 1), $B:$B, "&lt;="&amp;DATE(2024, 12, 31))</f>
        <v>0</v>
      </c>
      <c r="J29" s="52">
        <f>SUMIFS($E:$E, $D:$D, J17, $B:$B, "&gt;="&amp;DATE(2024, 12, 1), $B:$B, "&lt;="&amp;DATE(2024, 12, 31))</f>
        <v>0</v>
      </c>
      <c r="K29" s="51">
        <f>SUMIFS($E:$E, $D:$D, K17, $B:$B, "&gt;="&amp;DATE(2024, 12, 1), $B:$B, "&lt;="&amp;DATE(2024, 12, 31))</f>
        <v>0</v>
      </c>
      <c r="L29" s="52">
        <f>SUMIFS($E:$E, $D:$D, L17, $B:$B, "&gt;="&amp;DATE(2024, 12, 1), $B:$B, "&lt;="&amp;DATE(2024, 12, 31))</f>
        <v>0</v>
      </c>
      <c r="M29" s="51">
        <f>SUMIFS($E:$E, $D:$D, M17, $B:$B, "&gt;="&amp;DATE(2024, 12, 1), $B:$B, "&lt;="&amp;DATE(2024, 12, 31))</f>
        <v>0</v>
      </c>
      <c r="N29" s="52">
        <f>SUMIFS($E:$E, $D:$D, N17, $B:$B, "&gt;="&amp;DATE(2024, 12, 1), $B:$B, "&lt;="&amp;DATE(2024, 12, 31))</f>
        <v>0</v>
      </c>
      <c r="O29" s="51">
        <f>SUMIFS($E:$E, $D:$D, O17, $B:$B, "&gt;="&amp;DATE(2024, 12, 1), $B:$B, "&lt;="&amp;DATE(2024, 12, 31))</f>
        <v>0</v>
      </c>
      <c r="P29" s="51">
        <f>SUMIFS($E:$E, $D:$D, P17, $B:$B, "&gt;="&amp;DATE(2024, 12, 1), $B:$B, "&lt;="&amp;DATE(2024, 12, 31))</f>
        <v>0</v>
      </c>
      <c r="Q29" s="52">
        <f>SUMIFS($E:$E, $D:$D, Q17, $B:$B, "&gt;="&amp;DATE(2024, 12, 1), $B:$B, "&lt;="&amp;DATE(2024, 12, 31))</f>
        <v>0</v>
      </c>
      <c r="R29" s="51">
        <f>SUMIFS($E:$E, $D:$D, R17, $B:$B, "&gt;="&amp;DATE(2024, 12, 1), $B:$B, "&lt;="&amp;DATE(2024, 12, 31))</f>
        <v>0</v>
      </c>
      <c r="S29" s="52">
        <f>SUMIFS($E:$E, $D:$D, S17, $B:$B, "&gt;="&amp;DATE(2024, 12, 1), $B:$B, "&lt;="&amp;DATE(2024, 12, 31))</f>
        <v>0</v>
      </c>
      <c r="T29" s="51">
        <f>SUMIFS($E:$E, $D:$D, T17, $B:$B, "&gt;="&amp;DATE(2024, 12, 1), $B:$B, "&lt;="&amp;DATE(2024, 12, 31))</f>
        <v>0</v>
      </c>
      <c r="U29" s="56">
        <f>SUMIFS($E:$E, $D:$D, U17, $B:$B, "&gt;="&amp;DATE(2024, 12, 1), $B:$B, "&lt;="&amp;DATE(2024, 12, 31))</f>
        <v>0</v>
      </c>
      <c r="V29" s="52">
        <f>SUMIFS($E:$E, $D:$D, V17, $B:$B, "&gt;="&amp;DATE(2024, 12, 1), $B:$B, "&lt;="&amp;DATE(2024, 12, 31))</f>
        <v>0</v>
      </c>
      <c r="W29" s="51">
        <f>SUMIFS($E:$E, $D:$D, W17, $B:$B, "&gt;="&amp;DATE(2024, 12, 1), $B:$B, "&lt;="&amp;DATE(2024, 12, 31))</f>
        <v>0</v>
      </c>
      <c r="X29" s="54">
        <f t="shared" si="7"/>
        <v>0</v>
      </c>
      <c r="Y29" s="55">
        <f>T10</f>
        <v>0</v>
      </c>
    </row>
    <row r="30" spans="1:25" ht="16">
      <c r="A30" s="1"/>
      <c r="B30" s="173"/>
      <c r="C30" s="201"/>
      <c r="D30" s="172"/>
      <c r="E30" s="169"/>
      <c r="F30" s="169">
        <f t="shared" si="0"/>
        <v>4739</v>
      </c>
      <c r="G30" s="19"/>
      <c r="H30" s="58" t="s">
        <v>45</v>
      </c>
      <c r="I30" s="51">
        <f t="shared" ref="I30:Y30" si="8">AVERAGEIF(I18:I29, "&lt;&gt;0")</f>
        <v>60</v>
      </c>
      <c r="J30" s="51">
        <f t="shared" si="8"/>
        <v>5</v>
      </c>
      <c r="K30" s="51">
        <f t="shared" si="8"/>
        <v>40</v>
      </c>
      <c r="L30" s="51">
        <f t="shared" si="8"/>
        <v>1000</v>
      </c>
      <c r="M30" s="51">
        <f t="shared" si="8"/>
        <v>255</v>
      </c>
      <c r="N30" s="51">
        <f t="shared" si="8"/>
        <v>100</v>
      </c>
      <c r="O30" s="51">
        <f t="shared" si="8"/>
        <v>30</v>
      </c>
      <c r="P30" s="51">
        <f t="shared" si="8"/>
        <v>20</v>
      </c>
      <c r="Q30" s="51">
        <f t="shared" si="8"/>
        <v>90</v>
      </c>
      <c r="R30" s="51">
        <f t="shared" si="8"/>
        <v>20</v>
      </c>
      <c r="S30" s="51">
        <f t="shared" si="8"/>
        <v>200</v>
      </c>
      <c r="T30" s="51">
        <f t="shared" si="8"/>
        <v>84</v>
      </c>
      <c r="U30" s="53">
        <f t="shared" si="8"/>
        <v>50</v>
      </c>
      <c r="V30" s="51">
        <f t="shared" si="8"/>
        <v>30</v>
      </c>
      <c r="W30" s="51">
        <f t="shared" si="8"/>
        <v>1500</v>
      </c>
      <c r="X30" s="51">
        <f t="shared" si="8"/>
        <v>2369.5</v>
      </c>
      <c r="Y30" s="51">
        <f t="shared" si="8"/>
        <v>4429.5</v>
      </c>
    </row>
    <row r="31" spans="1:25" ht="16">
      <c r="A31" s="1"/>
      <c r="B31" s="27"/>
      <c r="C31" s="202"/>
      <c r="D31" s="155"/>
      <c r="E31" s="196"/>
      <c r="F31" s="12">
        <f t="shared" si="0"/>
        <v>4739</v>
      </c>
      <c r="G31" s="19"/>
      <c r="H31" s="59" t="s">
        <v>46</v>
      </c>
      <c r="I31" s="60">
        <f t="shared" ref="I31:Y31" si="9">SUM(I18:I29)</f>
        <v>60</v>
      </c>
      <c r="J31" s="61">
        <f t="shared" si="9"/>
        <v>5</v>
      </c>
      <c r="K31" s="60">
        <f t="shared" si="9"/>
        <v>40</v>
      </c>
      <c r="L31" s="61">
        <f t="shared" si="9"/>
        <v>2000</v>
      </c>
      <c r="M31" s="60">
        <f t="shared" si="9"/>
        <v>510</v>
      </c>
      <c r="N31" s="61">
        <f t="shared" si="9"/>
        <v>100</v>
      </c>
      <c r="O31" s="60">
        <f t="shared" si="9"/>
        <v>30</v>
      </c>
      <c r="P31" s="60">
        <f t="shared" si="9"/>
        <v>20</v>
      </c>
      <c r="Q31" s="61">
        <f t="shared" si="9"/>
        <v>90</v>
      </c>
      <c r="R31" s="60">
        <f t="shared" si="9"/>
        <v>20</v>
      </c>
      <c r="S31" s="61">
        <f t="shared" si="9"/>
        <v>200</v>
      </c>
      <c r="T31" s="60">
        <f t="shared" si="9"/>
        <v>84</v>
      </c>
      <c r="U31" s="62">
        <f t="shared" si="9"/>
        <v>50</v>
      </c>
      <c r="V31" s="61">
        <f t="shared" si="9"/>
        <v>30</v>
      </c>
      <c r="W31" s="60">
        <f t="shared" si="9"/>
        <v>1500</v>
      </c>
      <c r="X31" s="61">
        <f t="shared" si="9"/>
        <v>4739</v>
      </c>
      <c r="Y31" s="60">
        <f t="shared" si="9"/>
        <v>8859</v>
      </c>
    </row>
    <row r="32" spans="1:25" ht="16">
      <c r="A32" s="1"/>
      <c r="B32" s="171"/>
      <c r="C32" s="201"/>
      <c r="D32" s="172"/>
      <c r="E32" s="169"/>
      <c r="F32" s="169">
        <f t="shared" si="0"/>
        <v>4739</v>
      </c>
      <c r="G32" s="19"/>
      <c r="H32" s="174" t="s">
        <v>47</v>
      </c>
      <c r="I32" s="63" t="s">
        <v>48</v>
      </c>
      <c r="J32" s="64" t="s">
        <v>49</v>
      </c>
      <c r="K32" s="63" t="s">
        <v>49</v>
      </c>
      <c r="L32" s="64" t="s">
        <v>49</v>
      </c>
      <c r="M32" s="63" t="s">
        <v>49</v>
      </c>
      <c r="N32" s="64" t="s">
        <v>50</v>
      </c>
      <c r="O32" s="63" t="s">
        <v>49</v>
      </c>
      <c r="P32" s="65" t="s">
        <v>48</v>
      </c>
      <c r="Q32" s="63" t="s">
        <v>49</v>
      </c>
      <c r="R32" s="64" t="s">
        <v>48</v>
      </c>
      <c r="S32" s="66" t="s">
        <v>48</v>
      </c>
      <c r="T32" s="64" t="s">
        <v>49</v>
      </c>
      <c r="U32" s="64" t="s">
        <v>49</v>
      </c>
      <c r="V32" s="63" t="s">
        <v>49</v>
      </c>
      <c r="W32" s="64" t="s">
        <v>50</v>
      </c>
      <c r="X32" s="67"/>
      <c r="Y32" s="68"/>
    </row>
    <row r="33" spans="1:25" ht="16">
      <c r="A33" s="1"/>
      <c r="B33" s="27"/>
      <c r="C33" s="202"/>
      <c r="D33" s="11"/>
      <c r="E33" s="197"/>
      <c r="F33" s="12">
        <f t="shared" si="0"/>
        <v>4739</v>
      </c>
      <c r="G33" s="175"/>
      <c r="H33" s="178"/>
      <c r="I33" s="159"/>
      <c r="J33" s="159"/>
      <c r="K33" s="159"/>
      <c r="L33" s="159"/>
      <c r="M33" s="159"/>
      <c r="N33" s="159"/>
      <c r="O33" s="159"/>
      <c r="P33" s="160"/>
      <c r="Q33" s="159"/>
      <c r="R33" s="159"/>
      <c r="S33" s="166"/>
      <c r="T33" s="159"/>
      <c r="U33" s="159"/>
      <c r="V33" s="159"/>
      <c r="W33" s="159"/>
      <c r="X33" s="161"/>
      <c r="Y33" s="161"/>
    </row>
    <row r="34" spans="1:25" ht="16">
      <c r="A34" s="1"/>
      <c r="B34" s="171"/>
      <c r="C34" s="201"/>
      <c r="D34" s="172"/>
      <c r="E34" s="169"/>
      <c r="F34" s="169">
        <f t="shared" si="0"/>
        <v>4739</v>
      </c>
      <c r="G34" s="175"/>
      <c r="H34" s="17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5" ht="16">
      <c r="A35" s="1"/>
      <c r="B35" s="27"/>
      <c r="C35" s="202"/>
      <c r="D35" s="11"/>
      <c r="E35" s="12"/>
      <c r="F35" s="12">
        <f t="shared" si="0"/>
        <v>4739</v>
      </c>
      <c r="G35" s="19"/>
      <c r="H35" s="176" t="s">
        <v>51</v>
      </c>
      <c r="I35" s="191" t="s">
        <v>71</v>
      </c>
      <c r="J35" s="69" t="s">
        <v>53</v>
      </c>
      <c r="K35" s="1"/>
      <c r="L35" s="162" t="s">
        <v>54</v>
      </c>
      <c r="M35" s="163" t="s">
        <v>49</v>
      </c>
      <c r="N35" s="164" t="s">
        <v>48</v>
      </c>
      <c r="O35" s="165" t="s">
        <v>50</v>
      </c>
      <c r="P35" s="1"/>
      <c r="Q35" s="1"/>
      <c r="R35" s="1"/>
      <c r="S35" s="1"/>
      <c r="T35" s="1"/>
    </row>
    <row r="36" spans="1:25" ht="16">
      <c r="A36" s="1"/>
      <c r="B36" s="173"/>
      <c r="C36" s="201"/>
      <c r="D36" s="172"/>
      <c r="E36" s="169"/>
      <c r="F36" s="169">
        <f t="shared" si="0"/>
        <v>4739</v>
      </c>
      <c r="G36" s="19"/>
      <c r="H36" s="71" t="s">
        <v>35</v>
      </c>
      <c r="I36" s="72">
        <f>COUNTIFS($D$3:$D$2002, H36, $B$3:$B$2002, "&gt;=" &amp; DATE(2024, 1, 1), $B$3:$B$2002, "&lt;=" &amp; DATE(2024, 12, 31))</f>
        <v>1</v>
      </c>
      <c r="J36" s="73">
        <f>AVERAGEIFS($E3:$E2002, $D3:$D2002, H36)</f>
        <v>60</v>
      </c>
      <c r="K36" s="1"/>
      <c r="L36" s="74" t="s">
        <v>4</v>
      </c>
      <c r="M36" s="75">
        <f>((SUMIFS($J$18:$J$31, $H$18:$H$31, "January") + SUMIFS($K$18:$K$31, $H$18:$H$31, "January") + SUMIFS($L$18:$L$31, $H$18:$H$31, "January") + SUMIFS($M$18:$M$31, $H$18:$H$31, "January")+ SUMIFS($O$18:$O$31, $H$18:$H$31, "January") + SUMIFS($Q$18:$Q$31, $H$18:$H$31, "January") + SUMIFS($T$18:$T$31, $H$18:$H$31, "January") + SUMIFS($U$18:$U$31, $H$18:$H$31, "January") + SUMIFS($V$18:$V$31, $H$18:$H$31, "January"))/I6)</f>
        <v>0.44227886056971516</v>
      </c>
      <c r="N36" s="76">
        <f>((SUMIFS($I$18:$I$31, $H$18:$H$31, "January") + SUMIFS($P$18:$P$31, $H$18:$H$31, "January") + SUMIFS($R$18:$R$31, $H$18:$H$31, "January") + SUMIFS($S$18:$S$31, $H$18:$H$31, "January"))/I6)</f>
        <v>7.7961019490254871E-2</v>
      </c>
      <c r="O36" s="75">
        <f>((SUMIFS($N$18:$N$31, $H$18:$H$31, "January") + SUMIFS($W$18:$W$31, $H$18:$H$31, "January"))/I6)</f>
        <v>0.47976011994002998</v>
      </c>
      <c r="P36" s="1"/>
      <c r="Q36" s="1"/>
      <c r="R36" s="1"/>
      <c r="S36" s="77"/>
      <c r="T36" s="1"/>
    </row>
    <row r="37" spans="1:25" ht="16">
      <c r="A37" s="1"/>
      <c r="B37" s="57"/>
      <c r="C37" s="202"/>
      <c r="D37" s="11"/>
      <c r="E37" s="12"/>
      <c r="F37" s="12">
        <f t="shared" si="0"/>
        <v>4739</v>
      </c>
      <c r="G37" s="19"/>
      <c r="H37" s="78" t="s">
        <v>16</v>
      </c>
      <c r="I37" s="72">
        <f>COUNTIFS($D$3:$D$2002, H37, $B$3:$B$2002, "&gt;=" &amp; DATE(2024, 1, 1), $B$3:$B$2002, "&lt;=" &amp; DATE(2024, 12, 31))</f>
        <v>1</v>
      </c>
      <c r="J37" s="73">
        <f>AVERAGEIFS($E3:$E2003, $D3:$D2003, H37)</f>
        <v>5</v>
      </c>
      <c r="K37" s="1"/>
      <c r="L37" s="74" t="s">
        <v>5</v>
      </c>
      <c r="M37" s="75">
        <f>((SUMIFS($J$18:$J$31, $H$18:$H$31, "February") + SUMIFS($K$18:$K$31, $H$18:$H$31, "February") + SUMIFS($L$18:$L$31, $H$18:$H$31, "February") + SUMIFS($M$18:$M$31, $H$18:$H$31, "February")+ SUMIFS($O$18:$O$31, $H$18:$H$31, "February") + SUMIFS($Q$18:$Q$31, $H$18:$H$31, "February") + SUMIFS($T$18:$T$31, $H$18:$H$31, "February") + SUMIFS($U$18:$U$31, $H$18:$H$31, "February") + SUMIFS($V$18:$V$31, $H$18:$H$31, "February"))/J6)</f>
        <v>0.97150997150997154</v>
      </c>
      <c r="N37" s="76">
        <f>((SUMIFS($I$18:$I$31, $H$18:$H$31, "February") + SUMIFS($P$18:$P$31, $H$18:$H$31, "February") + SUMIFS($R$18:$R$31, $H$18:$H$31, "February") + SUMIFS($S$18:$S$31, $H$18:$H$31, "February"))/J6)</f>
        <v>2.8490028490028491E-2</v>
      </c>
      <c r="O37" s="75">
        <f>((SUMIFS($N$18:$N$31, $H$18:$H$31, "February") + SUMIFS($W$18:$W$31, $H$18:$H$31, "February"))/J6)</f>
        <v>0</v>
      </c>
      <c r="P37" s="1"/>
      <c r="Q37" s="1"/>
      <c r="R37" s="1"/>
      <c r="S37" s="1"/>
      <c r="T37" s="1"/>
    </row>
    <row r="38" spans="1:25" ht="16">
      <c r="A38" s="1"/>
      <c r="B38" s="173"/>
      <c r="C38" s="201"/>
      <c r="D38" s="172"/>
      <c r="E38" s="169"/>
      <c r="F38" s="169">
        <f t="shared" si="0"/>
        <v>4739</v>
      </c>
      <c r="G38" s="33"/>
      <c r="H38" s="79" t="s">
        <v>22</v>
      </c>
      <c r="I38" s="72">
        <f>COUNTIFS($D$3:$D$2002, H38, $B$3:$B$2002, "&gt;=" &amp; DATE(2024, 1, 1), $B$3:$B$2002, "&lt;=" &amp; DATE(2024, 12, 31))</f>
        <v>1</v>
      </c>
      <c r="J38" s="73">
        <f t="shared" ref="J38:J50" si="10">AVERAGEIFS($E5:$E2004, $D5:$D2004, H38)</f>
        <v>40</v>
      </c>
      <c r="K38" s="1"/>
      <c r="L38" s="74" t="s">
        <v>6</v>
      </c>
      <c r="M38" s="75" t="e">
        <f>((SUMIFS($J$18:$J$31, $H$18:$H$31, "March") + SUMIFS($K$18:$K$31, $H$18:$H$31, "March") + SUMIFS($L$18:$L$31, $H$18:$H$31, "March") + SUMIFS($M$18:$M$31, $H$18:$H$31, "March")+ SUMIFS($O$18:$O$31, $H$18:$H$31, "March") + SUMIFS($Q$18:$Q$31, $H$18:$H$31, "March") + SUMIFS($T$18:$T$31, $H$18:$H$31, "March") + SUMIFS($U$18:$U$31, $H$18:$H$31, "March") + SUMIFS($V$18:$V$31, $H$18:$H$31, "March"))/K6)</f>
        <v>#DIV/0!</v>
      </c>
      <c r="N38" s="76" t="e">
        <f>((SUMIFS($I$18:$I$31, $H$18:$H$31, "March") + SUMIFS($P$18:$P$31, $H$18:$H$31, "March") + SUMIFS($R$18:$R$31, $H$18:$H$31, "March") + SUMIFS($S$18:$S$31, $H$18:$H$31, "March"))/K6)</f>
        <v>#DIV/0!</v>
      </c>
      <c r="O38" s="75" t="e">
        <f>((SUMIFS($N$18:$N$31, $H$18:$H$31, "March") + SUMIFS($W$18:$W$31, $H$18:$H$31, "March"))/K6)</f>
        <v>#DIV/0!</v>
      </c>
      <c r="P38" s="1"/>
      <c r="Q38" s="1"/>
      <c r="R38" s="1"/>
      <c r="S38" s="1"/>
      <c r="T38" s="1"/>
    </row>
    <row r="39" spans="1:25" ht="16">
      <c r="A39" s="1"/>
      <c r="B39" s="27"/>
      <c r="C39" s="202"/>
      <c r="D39" s="155"/>
      <c r="E39" s="196"/>
      <c r="F39" s="12">
        <f t="shared" si="0"/>
        <v>4739</v>
      </c>
      <c r="G39" s="33"/>
      <c r="H39" s="80" t="s">
        <v>19</v>
      </c>
      <c r="I39" s="72">
        <f>COUNTIFS($D$3:$D$2002, H39, $B$3:$B$2002, "&gt;=" &amp; DATE(2024, 1, 1), $B$3:$B$2002, "&lt;=" &amp; DATE(2024, 12, 31))</f>
        <v>2</v>
      </c>
      <c r="J39" s="73">
        <f>AVERAGEIFS($E$3:$E2005, $D$3:$D2005, H39)</f>
        <v>1000</v>
      </c>
      <c r="K39" s="1"/>
      <c r="L39" s="74" t="s">
        <v>7</v>
      </c>
      <c r="M39" s="75" t="e">
        <f>((SUMIFS($J$18:$J$31, $H$18:$H$31, "April") + SUMIFS($K$18:$K$31, $H$18:$H$31, "April") + SUMIFS($L$18:$L$31, $H$18:$H$31, "April") + SUMIFS($M$18:$M$31, $H$18:$H$31, "April")+ SUMIFS($O$18:$O$31, $H$18:$H$31, "April") + SUMIFS($Q$18:$Q$31, $H$18:$H$31, "April") + SUMIFS($T$18:$T$31, $H$18:$H$31, "April") + SUMIFS($U$18:$U$31, $H$18:$H$31, "April") + SUMIFS($V$18:$V$31, $H$18:$H$31, "April"))/L6)</f>
        <v>#DIV/0!</v>
      </c>
      <c r="N39" s="76" t="e">
        <f>((SUMIFS($I$18:$I$31, $H$18:$H$31, "April") + SUMIFS($P$18:$P$31, $H$18:$H$31, "April") + SUMIFS($R$18:$R$31, $H$18:$H$31, "April") + SUMIFS($S$18:$S$31, $H$18:$H$31, "April"))/L6)</f>
        <v>#DIV/0!</v>
      </c>
      <c r="O39" s="75" t="e">
        <f>((SUMIFS($N$18:$N$31, $H$18:$H$31, "April") + SUMIFS($W$18:$W$31, $H$18:$H$31, "April"))/L6)</f>
        <v>#DIV/0!</v>
      </c>
      <c r="P39" s="1"/>
      <c r="Q39" s="1"/>
      <c r="R39" s="1"/>
      <c r="S39" s="1"/>
      <c r="T39" s="1"/>
    </row>
    <row r="40" spans="1:25" ht="16">
      <c r="A40" s="1"/>
      <c r="B40" s="171"/>
      <c r="C40" s="201"/>
      <c r="D40" s="172"/>
      <c r="E40" s="169"/>
      <c r="F40" s="169">
        <f t="shared" si="0"/>
        <v>4739</v>
      </c>
      <c r="G40" s="33"/>
      <c r="H40" s="81" t="s">
        <v>30</v>
      </c>
      <c r="I40" s="72">
        <f>COUNTIFS($D$3:$D$2002, H40, $B$3:$B$2002, "&gt;=" &amp; DATE(2024, 1, 1), $B$3:$B$2002, "&lt;=" &amp; DATE(2024, 12, 31))</f>
        <v>3</v>
      </c>
      <c r="J40" s="73">
        <f>AVERAGEIFS($E$3:$E2006, $D$3:$D2006, H40)</f>
        <v>170</v>
      </c>
      <c r="K40" s="1"/>
      <c r="L40" s="74" t="s">
        <v>8</v>
      </c>
      <c r="M40" s="75" t="e">
        <f>((SUMIFS($J$18:$J$31, $H$18:$H$31, "May") + SUMIFS($K$18:$K$31, $H$18:$H$31, "May") + SUMIFS($L$18:$L$31, $H$18:$H$31, "May") + SUMIFS($M$18:$M$31, $H$18:$H$31, "May")+ SUMIFS($O$18:$O$31, $H$18:$H$31, "May") + SUMIFS($Q$18:$Q$31, $H$18:$H$31, "May") + SUMIFS($T$18:$T$31, $H$18:$H$31, "May") + SUMIFS($U$18:$U$31, $H$18:$H$31, "May") + SUMIFS($V$18:$V$31, $H$18:$H$31, "May"))/M6)</f>
        <v>#DIV/0!</v>
      </c>
      <c r="N40" s="76" t="e">
        <f>((SUMIFS($I$18:$I$31, $H$18:$H$31, "May") + SUMIFS($P$18:$P$31, $H$18:$H$31, "May") + SUMIFS($R$18:$R$31, $H$18:$H$31, "May") + SUMIFS($S$18:$S$31, $H$18:$H$31, "May"))/M6)</f>
        <v>#DIV/0!</v>
      </c>
      <c r="O40" s="75" t="e">
        <f>((SUMIFS($N$18:$N$31, $H$18:$H$31, "May") + SUMIFS($W$18:$W$31, $H$18:$H$31, "May"))/M6)</f>
        <v>#DIV/0!</v>
      </c>
      <c r="P40" s="1"/>
      <c r="Q40" s="1"/>
      <c r="R40" s="1"/>
      <c r="S40" s="1"/>
      <c r="T40" s="1"/>
    </row>
    <row r="41" spans="1:25" ht="16">
      <c r="A41" s="1"/>
      <c r="B41" s="27"/>
      <c r="C41" s="202"/>
      <c r="D41" s="11"/>
      <c r="E41" s="197"/>
      <c r="F41" s="12">
        <f t="shared" si="0"/>
        <v>4739</v>
      </c>
      <c r="G41" s="33"/>
      <c r="H41" s="82" t="s">
        <v>36</v>
      </c>
      <c r="I41" s="72">
        <f>COUNTIFS($D$3:$D$2002, H41, $B$3:$B$2002, "&gt;=" &amp; DATE(2024, 1, 1), $B$3:$B$2002, "&lt;=" &amp; DATE(2024, 12, 31))</f>
        <v>1</v>
      </c>
      <c r="J41" s="73">
        <f>AVERAGEIFS($E$3:$E2007, $D$3:$D2007, H41)</f>
        <v>100</v>
      </c>
      <c r="K41" s="83"/>
      <c r="L41" s="74" t="s">
        <v>9</v>
      </c>
      <c r="M41" s="75" t="e">
        <f>((SUMIFS($J$18:$J$31, $H$18:$H$31, "June") + SUMIFS($K$18:$K$31, $H$18:$H$31, "June") + SUMIFS($L$18:$L$31, $H$18:$H$31, "June") + SUMIFS($M$18:$M$31, $H$18:$H$31, "June")+ SUMIFS($O$18:$O$31, $H$18:$H$31, "June") + SUMIFS($Q$18:$Q$31, $H$18:$H$31, "June") + SUMIFS($T$18:$T$31, $H$18:$H$31, "June") + SUMIFS($U$18:$U$31, $H$18:$H$31, "June") +  SUMIFS($V$18:$V$31, $H$18:$H$31, "June"))/N6)</f>
        <v>#DIV/0!</v>
      </c>
      <c r="N41" s="76" t="e">
        <f>((SUMIFS($I$18:$I$31, $H$18:$H$31, "June") + SUMIFS($P$18:$P$31, $H$18:$H$31, "June") + SUMIFS($R$18:$R$31, $H$18:$H$31, "June") + SUMIFS($S$18:$S$31, $H$18:$H$31, "June"))/N6)</f>
        <v>#DIV/0!</v>
      </c>
      <c r="O41" s="75" t="e">
        <f>((SUMIFS($N$18:$N$31, $H$18:$H$31, "June") + SUMIFS($W$18:$W$31, $H$18:$H$31, "June"))/N6)</f>
        <v>#DIV/0!</v>
      </c>
      <c r="P41" s="83"/>
      <c r="Q41" s="83"/>
      <c r="R41" s="83"/>
      <c r="S41" s="83"/>
      <c r="T41" s="83"/>
    </row>
    <row r="42" spans="1:25" ht="16">
      <c r="A42" s="1"/>
      <c r="B42" s="171"/>
      <c r="C42" s="201"/>
      <c r="D42" s="172"/>
      <c r="E42" s="169"/>
      <c r="F42" s="169">
        <f t="shared" si="0"/>
        <v>4739</v>
      </c>
      <c r="G42" s="33"/>
      <c r="H42" s="84" t="s">
        <v>37</v>
      </c>
      <c r="I42" s="72">
        <f>COUNTIFS($D$3:$D$2002, H42, $B$3:$B$2002, "&gt;=" &amp; DATE(2024, 1, 1), $B$3:$B$2002, "&lt;=" &amp; DATE(2024, 12, 31))</f>
        <v>1</v>
      </c>
      <c r="J42" s="73">
        <f>AVERAGEIFS($E$3:$E2008, $D$3:$D2008, H42)</f>
        <v>30</v>
      </c>
      <c r="K42" s="18"/>
      <c r="L42" s="74" t="s">
        <v>10</v>
      </c>
      <c r="M42" s="75" t="e">
        <f>((SUMIFS($J$18:$J$31, $H$18:$H$31, "July") + SUMIFS($K$18:$K$31, $H$18:$H$31, "July") + SUMIFS($L$18:$L$31, $H$18:$H$31, "July") + SUMIFS($M$18:$M$31, $H$18:$H$31, "July")+ SUMIFS($O$18:$O$31, $H$18:$H$31, "July") + SUMIFS($Q$18:$Q$31, $H$18:$H$31, "July") + SUMIFS($T$18:$T$31, $H$18:$H$31, "July") + SUMIFS($U$18:$U$31, $H$18:$H$31, "July") + SUMIFS($V$18:$V$31, $H$18:$H$31, "July"))/O6)</f>
        <v>#DIV/0!</v>
      </c>
      <c r="N42" s="76" t="e">
        <f>((SUMIFS($I$18:$I$31, $H$18:$H$31, "July") + SUMIFS($P$18:$P$31, $H$18:$H$31, "July") + SUMIFS($R$18:$R$31, $H$18:$H$31, "JJuly") + SUMIFS($S$18:$S$31, $H$18:$H$31, "July"))/O6)</f>
        <v>#DIV/0!</v>
      </c>
      <c r="O42" s="75" t="e">
        <f>((SUMIFS($N$18:$N$31, $H$18:$H$31, "July") + SUMIFS($W$18:$W$31, $H$18:$H$31, "July"))/O6)</f>
        <v>#DIV/0!</v>
      </c>
      <c r="P42" s="18"/>
      <c r="Q42" s="18"/>
      <c r="R42" s="18"/>
      <c r="S42" s="18"/>
      <c r="T42" s="18"/>
    </row>
    <row r="43" spans="1:25" ht="16">
      <c r="A43" s="1"/>
      <c r="B43" s="27"/>
      <c r="C43" s="202"/>
      <c r="D43" s="11"/>
      <c r="E43" s="12"/>
      <c r="F43" s="12">
        <f t="shared" si="0"/>
        <v>4739</v>
      </c>
      <c r="G43" s="33"/>
      <c r="H43" s="85" t="s">
        <v>38</v>
      </c>
      <c r="I43" s="72">
        <f>COUNTIFS($D$3:$D$2002, H43, $B$3:$B$2002, "&gt;=" &amp; DATE(2024, 1, 1), $B$3:$B$2002, "&lt;=" &amp; DATE(2024, 12, 31))</f>
        <v>1</v>
      </c>
      <c r="J43" s="73">
        <f>AVERAGEIFS($E$3:$E2009, $D$3:$D2009, H43)</f>
        <v>20</v>
      </c>
      <c r="K43" s="18"/>
      <c r="L43" s="74" t="s">
        <v>11</v>
      </c>
      <c r="M43" s="75" t="e">
        <f>((SUMIFS($J$18:$J$31, $H$18:$H$31, "August") + SUMIFS($K$18:$K$31, $H$18:$H$31, "August") + SUMIFS($L$18:$L$31, $H$18:$H$31, "August") + SUMIFS($M$18:$M$31, $H$18:$H$31, "August")+ SUMIFS($O$18:$O$31, $H$18:$H$31, "August") + SUMIFS($Q$18:$Q$31, $H$18:$H$31, "August") + SUMIFS($T$18:$T$31, $H$18:$H$31, "August") + SUMIFS($U$18:$U$31, $H$18:$H$31, "August") + SUMIFS($V$18:$V$31, $H$18:$H$31, "August"))/P6)</f>
        <v>#DIV/0!</v>
      </c>
      <c r="N43" s="76" t="e">
        <f>((SUMIFS($I$18:$I$31, $H$18:$H$31, "August") + SUMIFS($P$18:$P$31, $H$18:$H$31, "August") + SUMIFS($R$18:$R$31, $H$18:$H$31, "August") + SUMIFS($S$18:$S$31, $H$18:$H$31, "August"))/P6)</f>
        <v>#DIV/0!</v>
      </c>
      <c r="O43" s="75" t="e">
        <f>((SUMIFS($N$18:$N$31, $H$18:$H$31, "August") + SUMIFS($W$18:$W$31, $H$18:$H$31, "August"))/P6)</f>
        <v>#DIV/0!</v>
      </c>
      <c r="P43" s="18"/>
      <c r="Q43" s="18"/>
      <c r="R43" s="18"/>
      <c r="S43" s="18"/>
      <c r="T43" s="18"/>
    </row>
    <row r="44" spans="1:25" ht="16">
      <c r="A44" s="1"/>
      <c r="B44" s="173"/>
      <c r="C44" s="201"/>
      <c r="D44" s="172"/>
      <c r="E44" s="169"/>
      <c r="F44" s="169">
        <f t="shared" si="0"/>
        <v>4739</v>
      </c>
      <c r="G44" s="33"/>
      <c r="H44" s="86" t="s">
        <v>24</v>
      </c>
      <c r="I44" s="72">
        <f>COUNTIFS($D$3:$D$2002, H44, $B$3:$B$2002, "&gt;=" &amp; DATE(2024, 1, 1), $B$3:$B$2002, "&lt;=" &amp; DATE(2024, 12, 31))</f>
        <v>2</v>
      </c>
      <c r="J44" s="73">
        <f>AVERAGEIFS($E$3:$E2010, $D$3:$D2010, H44)</f>
        <v>45</v>
      </c>
      <c r="K44" s="18"/>
      <c r="L44" s="74" t="s">
        <v>12</v>
      </c>
      <c r="M44" s="75" t="e">
        <f>((SUMIFS($J$18:$J$31, $H$18:$H$31, "September") + SUMIFS($K$18:$K$31, $H$18:$H$31, "September") + SUMIFS($L$18:$L$31, $H$18:$H$31, "September") + SUMIFS($M$18:$M$31, $H$18:$H$31, "September")+ SUMIFS($O$18:$O$31, $H$18:$H$31, "September") + SUMIFS($Q$18:$Q$31, $H$18:$H$31, "September") + SUMIFS($T$18:$T$31, $H$18:$H$31, "September") + SUMIFS($U$18:$U$31, $H$18:$H$31, "September") + SUMIFS($V$18:$V$31, $H$18:$H$31, "September"))/Q6)</f>
        <v>#DIV/0!</v>
      </c>
      <c r="N44" s="76" t="e">
        <f>((SUMIFS($I$18:$I$31, $H$18:$H$31, "September") + SUMIFS($P$18:$P$31, $H$18:$H$31, "September") + SUMIFS($R$18:$R$31, $H$18:$H$31, "September") + SUMIFS($S$18:$S$31, $H$18:$H$31, "September"))/Q6)</f>
        <v>#DIV/0!</v>
      </c>
      <c r="O44" s="75" t="e">
        <f>((SUMIFS($N$18:$N$31, $H$18:$H$31, "September") + SUMIFS($W$18:$W$31, $H$18:$H$31, "September"))/Q6)</f>
        <v>#DIV/0!</v>
      </c>
      <c r="P44" s="18"/>
      <c r="Q44" s="18"/>
      <c r="R44" s="18"/>
      <c r="S44" s="18"/>
      <c r="T44" s="18"/>
    </row>
    <row r="45" spans="1:25" ht="16">
      <c r="A45" s="1"/>
      <c r="B45" s="57"/>
      <c r="C45" s="202"/>
      <c r="D45" s="11"/>
      <c r="E45" s="12"/>
      <c r="F45" s="12">
        <f t="shared" si="0"/>
        <v>4739</v>
      </c>
      <c r="G45" s="33"/>
      <c r="H45" s="87" t="s">
        <v>39</v>
      </c>
      <c r="I45" s="88">
        <f>COUNTIFS($D$3:$D$2002, H45, $B$3:$B$2002, "&gt;=" &amp; DATE(2024, 1, 1), $B$3:$B$2002, "&lt;=" &amp; DATE(2024, 12, 31))</f>
        <v>1</v>
      </c>
      <c r="J45" s="73">
        <f>AVERAGEIFS($E$3:$E2011, $D$3:$D2011, H45)</f>
        <v>20</v>
      </c>
      <c r="K45" s="18"/>
      <c r="L45" s="74" t="s">
        <v>13</v>
      </c>
      <c r="M45" s="75" t="e">
        <f>((SUMIFS($J$18:$J$31, $H$18:$H$31, "October") + SUMIFS($K$18:$K$31, $H$18:$H$31, "October") + SUMIFS($L$18:$L$31, $H$18:$H$31, "October") + SUMIFS($M$18:$M$31, $H$18:$H$31, "October")+ SUMIFS($O$18:$O$31, $H$18:$H$31, "October") + SUMIFS($Q$18:$Q$31, $H$18:$H$31, "October") + SUMIFS($T$18:$T$31, $H$18:$H$31, "October") + SUMIFS($U$18:$U$31, $H$18:$H$31, "October") + SUMIFS($V$18:$V$31, $H$18:$H$31, "October"))/R6)</f>
        <v>#DIV/0!</v>
      </c>
      <c r="N45" s="76" t="e">
        <f>((SUMIFS($I$18:$I$31, $H$18:$H$31, "October") + SUMIFS($P$18:$P$31, $H$18:$H$31, "October") + SUMIFS($R$18:$R$31, $H$18:$H$31, "October") + SUMIFS($S$18:$S$31, $H$18:$H$31, "October"))/R6)</f>
        <v>#DIV/0!</v>
      </c>
      <c r="O45" s="75" t="e">
        <f>((SUMIFS($N$18:$N$31, $H$18:$H$31, "October") + SUMIFS($W$18:$W$31, $H$18:$H$31, "October"))/R6)</f>
        <v>#DIV/0!</v>
      </c>
      <c r="P45" s="18"/>
      <c r="Q45" s="18"/>
      <c r="R45" s="18"/>
      <c r="S45" s="18"/>
      <c r="T45" s="18"/>
    </row>
    <row r="46" spans="1:25" ht="16">
      <c r="A46" s="1"/>
      <c r="B46" s="173"/>
      <c r="C46" s="201"/>
      <c r="D46" s="172"/>
      <c r="E46" s="169"/>
      <c r="F46" s="169">
        <f t="shared" si="0"/>
        <v>4739</v>
      </c>
      <c r="G46" s="33"/>
      <c r="H46" s="89" t="s">
        <v>28</v>
      </c>
      <c r="I46" s="88">
        <f>COUNTIFS($D$3:$D$2002, H46, $B$3:$B$2002, "&gt;=" &amp; DATE(2024, 1, 1), $B$3:$B$2002, "&lt;=" &amp; DATE(2024, 12, 31))</f>
        <v>1</v>
      </c>
      <c r="J46" s="73">
        <f>AVERAGEIFS($E$3:$E2012, $D$3:$D2012, H46)</f>
        <v>200</v>
      </c>
      <c r="K46" s="18"/>
      <c r="L46" s="74" t="s">
        <v>14</v>
      </c>
      <c r="M46" s="75" t="e">
        <f>((SUMIFS($J$18:$J$31, $H$18:$H$31, "November") + SUMIFS($K$18:$K$31, $H$18:$H$31, "November") + SUMIFS($L$18:$L$31, $H$18:$H$31, "November") + SUMIFS($M$18:$M$31, $H$18:$H$31, "November")+ SUMIFS($O$18:$O$31, $H$18:$H$31, "November") + SUMIFS($Q$18:$Q$31, $H$18:$H$31, "November") + SUMIFS($T$18:$T$31, $H$18:$H$31, "November") + SUMIFS($U$18:$U$31, $H$18:$H$31, "November") + SUMIFS($V$18:$V$31, $H$18:$H$31, "November"))/S6)</f>
        <v>#DIV/0!</v>
      </c>
      <c r="N46" s="76" t="e">
        <f>((SUMIFS($I$18:$I$31, $H$18:$H$31, "November") + SUMIFS($P$18:$P$31, $H$18:$H$31, "November") + SUMIFS($R$18:$R$31, $H$18:$H$31, "November") + SUMIFS($S$18:$S$31, $H$18:$H$31, "November"))/S6)</f>
        <v>#DIV/0!</v>
      </c>
      <c r="O46" s="75" t="e">
        <f>((SUMIFS($N$18:$N$31, $H$18:$H$31, "November") + SUMIFS($W$18:$W$31, $H$18:$H$31, "November"))/S6)</f>
        <v>#DIV/0!</v>
      </c>
      <c r="P46" s="18"/>
      <c r="Q46" s="18"/>
      <c r="R46" s="18"/>
      <c r="S46" s="18"/>
      <c r="T46" s="18"/>
    </row>
    <row r="47" spans="1:25" ht="16">
      <c r="A47" s="1"/>
      <c r="B47" s="27"/>
      <c r="C47" s="202"/>
      <c r="D47" s="155"/>
      <c r="E47" s="196"/>
      <c r="F47" s="12">
        <f t="shared" si="0"/>
        <v>4739</v>
      </c>
      <c r="G47" s="33"/>
      <c r="H47" s="90" t="s">
        <v>41</v>
      </c>
      <c r="I47" s="91">
        <f>COUNTIFS($D$3:$D$2002, H47, $B$3:$B$2002, "&gt;=" &amp; DATE(2024, 1, 1), $B$3:$B$2002, "&lt;=" &amp; DATE(2024, 12, 31))</f>
        <v>1</v>
      </c>
      <c r="J47" s="73">
        <f>AVERAGEIFS($E$3:$E2013, $D$3:$D2013, H47)</f>
        <v>50</v>
      </c>
      <c r="K47" s="18"/>
      <c r="L47" s="92" t="s">
        <v>15</v>
      </c>
      <c r="M47" s="93" t="e">
        <f>((SUMIFS($J$18:$J$31, $H$18:$H$31, "December") + SUMIFS($K$18:$K$31, $H$18:$H$31, "December") + SUMIFS($L$18:$L$31, $H$18:$H$31, "December") + SUMIFS($M$18:$M$31, $H$18:$H$31, "December")+ SUMIFS($O$18:$O$31, $H$18:$H$31, "December") + SUMIFS($Q$18:$Q$31, $H$18:$H$31, "December") + SUMIFS($T$18:$T$31, $H$18:$H$31, "December") + SUMIFS($U$18:$U$31, $H$18:$H$31, "December") + SUMIFS($V$18:$V$31, $H$18:$H$31, "December"))/T6)</f>
        <v>#DIV/0!</v>
      </c>
      <c r="N47" s="94" t="e">
        <f>((SUMIFS($I$18:$I$31, $H$18:$H$31, "December") + SUMIFS($P$18:$P$31, $H$18:$H$31, "December") + SUMIFS($R$18:$R$31, $H$18:$H$31, "December") + SUMIFS($S$18:$S$31, $H$18:$H$31, "December"))/T6)</f>
        <v>#DIV/0!</v>
      </c>
      <c r="O47" s="93" t="e">
        <f>((SUMIFS($N$18:$N$31, $H$18:$H$31, "December") + SUMIFS($W$18:$W$31, $H$18:$H$31, "December"))/T6)</f>
        <v>#DIV/0!</v>
      </c>
      <c r="P47" s="18"/>
      <c r="Q47" s="18"/>
      <c r="R47" s="18"/>
      <c r="S47" s="18"/>
      <c r="T47" s="18"/>
    </row>
    <row r="48" spans="1:25" ht="16">
      <c r="A48" s="1"/>
      <c r="B48" s="171"/>
      <c r="C48" s="201"/>
      <c r="D48" s="172"/>
      <c r="E48" s="169"/>
      <c r="F48" s="169">
        <f t="shared" si="0"/>
        <v>4739</v>
      </c>
      <c r="G48" s="33"/>
      <c r="H48" s="95" t="s">
        <v>40</v>
      </c>
      <c r="I48" s="96">
        <f>COUNTIFS($D$3:$D$2002, H48, $B$3:$B$2002, "&gt;=" &amp; DATE(2024, 1, 1), $B$3:$B$2002, "&lt;=" &amp; DATE(2024, 12, 31))</f>
        <v>2</v>
      </c>
      <c r="J48" s="73">
        <f>AVERAGEIFS($E$3:$E2014, $D$3:$D2014, H48)</f>
        <v>42</v>
      </c>
      <c r="K48" s="18"/>
      <c r="L48" s="97" t="s">
        <v>45</v>
      </c>
      <c r="M48" s="98" t="e">
        <f t="shared" ref="M48:O48" si="11">AVERAGE(M36:M47)</f>
        <v>#DIV/0!</v>
      </c>
      <c r="N48" s="99" t="e">
        <f t="shared" si="11"/>
        <v>#DIV/0!</v>
      </c>
      <c r="O48" s="99" t="e">
        <f t="shared" si="11"/>
        <v>#DIV/0!</v>
      </c>
      <c r="P48" s="18"/>
      <c r="Q48" s="18"/>
      <c r="R48" s="18"/>
      <c r="S48" s="18"/>
      <c r="T48" s="18"/>
    </row>
    <row r="49" spans="1:24" ht="16">
      <c r="A49" s="1"/>
      <c r="B49" s="27"/>
      <c r="C49" s="202"/>
      <c r="D49" s="11"/>
      <c r="E49" s="197"/>
      <c r="F49" s="12">
        <f t="shared" si="0"/>
        <v>4739</v>
      </c>
      <c r="G49" s="33"/>
      <c r="H49" s="100" t="s">
        <v>18</v>
      </c>
      <c r="I49" s="88">
        <f>COUNTIFS($D$3:$D$2002, H49, $B$3:$B$2002, "&gt;=" &amp; DATE(2024, 1, 1), $B$3:$B$2002, "&lt;=" &amp; DATE(2024, 12, 31))</f>
        <v>1</v>
      </c>
      <c r="J49" s="73">
        <f>AVERAGEIFS($E$3:$E2015, $D$3:$D2015, H49)</f>
        <v>30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4" ht="16">
      <c r="A50" s="1"/>
      <c r="B50" s="171"/>
      <c r="C50" s="201"/>
      <c r="D50" s="172"/>
      <c r="E50" s="169"/>
      <c r="F50" s="169">
        <f t="shared" si="0"/>
        <v>4739</v>
      </c>
      <c r="G50" s="33"/>
      <c r="H50" s="101" t="s">
        <v>42</v>
      </c>
      <c r="I50" s="102">
        <f>COUNTIFS($D$3:$D$2002, H50, $B$3:$B$2002, "&gt;=" &amp; DATE(2024, 1, 1), $B$3:$B$2002, "&lt;=" &amp; DATE(2024, 12, 31))</f>
        <v>1</v>
      </c>
      <c r="J50" s="190">
        <f>AVERAGEIFS($E$3:$E2016, $D$3:$D2016, H50)</f>
        <v>1500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4" ht="16">
      <c r="A51" s="1"/>
      <c r="B51" s="27"/>
      <c r="C51" s="202"/>
      <c r="D51" s="11"/>
      <c r="E51" s="12"/>
      <c r="F51" s="12">
        <f t="shared" si="0"/>
        <v>4739</v>
      </c>
      <c r="G51" s="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4">
      <c r="A52" s="1"/>
      <c r="B52" s="173"/>
      <c r="C52" s="201"/>
      <c r="D52" s="172"/>
      <c r="E52" s="169"/>
      <c r="F52" s="169">
        <f t="shared" si="0"/>
        <v>4739</v>
      </c>
      <c r="G52" s="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4">
      <c r="A53" s="1"/>
      <c r="B53" s="57"/>
      <c r="C53" s="202"/>
      <c r="D53" s="11"/>
      <c r="E53" s="12"/>
      <c r="F53" s="12">
        <f t="shared" si="0"/>
        <v>4739</v>
      </c>
      <c r="G53" s="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4">
      <c r="A54" s="1"/>
      <c r="B54" s="173"/>
      <c r="C54" s="201"/>
      <c r="D54" s="172"/>
      <c r="E54" s="169"/>
      <c r="F54" s="169">
        <f t="shared" si="0"/>
        <v>4739</v>
      </c>
      <c r="G54" s="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4" ht="16">
      <c r="A55" s="1"/>
      <c r="B55" s="27"/>
      <c r="C55" s="202"/>
      <c r="D55" s="155"/>
      <c r="E55" s="196"/>
      <c r="F55" s="12">
        <f t="shared" si="0"/>
        <v>4739</v>
      </c>
      <c r="G55" s="1"/>
      <c r="H55" s="18"/>
      <c r="I55" s="18"/>
      <c r="J55" s="18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4">
      <c r="A56" s="1"/>
      <c r="B56" s="171"/>
      <c r="C56" s="201"/>
      <c r="D56" s="172"/>
      <c r="E56" s="169"/>
      <c r="F56" s="169">
        <f t="shared" si="0"/>
        <v>4739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4" ht="16">
      <c r="A57" s="1"/>
      <c r="B57" s="27"/>
      <c r="C57" s="202"/>
      <c r="D57" s="11"/>
      <c r="E57" s="197"/>
      <c r="F57" s="12">
        <f t="shared" si="0"/>
        <v>4739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4">
      <c r="A58" s="1"/>
      <c r="B58" s="171"/>
      <c r="C58" s="201"/>
      <c r="D58" s="172"/>
      <c r="E58" s="169"/>
      <c r="F58" s="169">
        <f t="shared" si="0"/>
        <v>4739</v>
      </c>
      <c r="G58" s="1"/>
      <c r="H58" s="1"/>
      <c r="I58" s="1"/>
      <c r="J58" s="1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4">
      <c r="A59" s="1"/>
      <c r="B59" s="27"/>
      <c r="C59" s="202"/>
      <c r="D59" s="11"/>
      <c r="E59" s="12"/>
      <c r="F59" s="12">
        <f t="shared" si="0"/>
        <v>4739</v>
      </c>
      <c r="G59" s="1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4">
      <c r="A60" s="1"/>
      <c r="B60" s="173"/>
      <c r="C60" s="201"/>
      <c r="D60" s="172"/>
      <c r="E60" s="169"/>
      <c r="F60" s="169">
        <f t="shared" si="0"/>
        <v>4739</v>
      </c>
      <c r="G60" s="1"/>
      <c r="H60" s="33"/>
      <c r="I60" s="33"/>
      <c r="J60" s="33"/>
      <c r="K60" s="104"/>
      <c r="L60" s="104"/>
      <c r="M60" s="104"/>
      <c r="N60" s="104"/>
      <c r="O60" s="104"/>
      <c r="P60" s="192"/>
      <c r="Q60" s="104"/>
      <c r="R60" s="104"/>
      <c r="S60" s="104"/>
      <c r="T60" s="104"/>
      <c r="W60" s="105"/>
      <c r="X60" s="106"/>
    </row>
    <row r="61" spans="1:24">
      <c r="A61" s="1"/>
      <c r="B61" s="57"/>
      <c r="C61" s="202"/>
      <c r="D61" s="11"/>
      <c r="E61" s="12"/>
      <c r="F61" s="12">
        <f t="shared" si="0"/>
        <v>4739</v>
      </c>
      <c r="G61" s="1"/>
      <c r="H61" s="104"/>
      <c r="I61" s="104"/>
      <c r="J61" s="104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W61" s="105"/>
      <c r="X61" s="108"/>
    </row>
    <row r="62" spans="1:24">
      <c r="A62" s="1"/>
      <c r="B62" s="173"/>
      <c r="C62" s="201"/>
      <c r="D62" s="172"/>
      <c r="E62" s="169"/>
      <c r="F62" s="169">
        <f t="shared" si="0"/>
        <v>4739</v>
      </c>
      <c r="G62" s="1"/>
      <c r="H62" s="109"/>
      <c r="I62" s="110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W62" s="105"/>
      <c r="X62" s="111"/>
    </row>
    <row r="63" spans="1:24" ht="16">
      <c r="A63" s="1"/>
      <c r="B63" s="27"/>
      <c r="C63" s="202"/>
      <c r="D63" s="155"/>
      <c r="E63" s="196"/>
      <c r="F63" s="12">
        <f t="shared" si="0"/>
        <v>4739</v>
      </c>
      <c r="G63" s="1"/>
      <c r="H63" s="112"/>
      <c r="I63" s="113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W63" s="105"/>
      <c r="X63" s="111"/>
    </row>
    <row r="64" spans="1:24" ht="16">
      <c r="A64" s="1"/>
      <c r="B64" s="171"/>
      <c r="C64" s="201"/>
      <c r="D64" s="172"/>
      <c r="E64" s="169"/>
      <c r="F64" s="169">
        <f t="shared" si="0"/>
        <v>4739</v>
      </c>
      <c r="G64" s="1"/>
      <c r="H64" s="114"/>
      <c r="I64" s="113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W64" s="105"/>
      <c r="X64" s="111"/>
    </row>
    <row r="65" spans="1:24" ht="16">
      <c r="A65" s="1"/>
      <c r="B65" s="27"/>
      <c r="C65" s="202"/>
      <c r="D65" s="11"/>
      <c r="E65" s="197"/>
      <c r="F65" s="12">
        <f t="shared" si="0"/>
        <v>4739</v>
      </c>
      <c r="G65" s="1"/>
      <c r="H65" s="115"/>
      <c r="I65" s="113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W65" s="105"/>
      <c r="X65" s="111"/>
    </row>
    <row r="66" spans="1:24">
      <c r="A66" s="1"/>
      <c r="B66" s="171"/>
      <c r="C66" s="201"/>
      <c r="D66" s="172"/>
      <c r="E66" s="169"/>
      <c r="F66" s="169">
        <f t="shared" si="0"/>
        <v>4739</v>
      </c>
      <c r="G66" s="1"/>
      <c r="H66" s="116"/>
      <c r="I66" s="113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W66" s="105"/>
      <c r="X66" s="111"/>
    </row>
    <row r="67" spans="1:24">
      <c r="A67" s="1"/>
      <c r="B67" s="27"/>
      <c r="C67" s="202"/>
      <c r="D67" s="11"/>
      <c r="E67" s="12"/>
      <c r="F67" s="12">
        <f t="shared" si="0"/>
        <v>4739</v>
      </c>
      <c r="G67" s="1"/>
      <c r="H67" s="117"/>
      <c r="I67" s="113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W67" s="105"/>
      <c r="X67" s="111"/>
    </row>
    <row r="68" spans="1:24">
      <c r="A68" s="1"/>
      <c r="B68" s="173"/>
      <c r="C68" s="201"/>
      <c r="D68" s="172"/>
      <c r="E68" s="169"/>
      <c r="F68" s="169">
        <f t="shared" si="0"/>
        <v>4739</v>
      </c>
      <c r="G68" s="1"/>
      <c r="H68" s="118"/>
      <c r="I68" s="113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W68" s="105"/>
      <c r="X68" s="111"/>
    </row>
    <row r="69" spans="1:24">
      <c r="A69" s="1"/>
      <c r="B69" s="57"/>
      <c r="C69" s="202"/>
      <c r="D69" s="11"/>
      <c r="E69" s="12"/>
      <c r="F69" s="12">
        <f t="shared" ref="F69:F132" si="12">F68+E69</f>
        <v>4739</v>
      </c>
      <c r="G69" s="1"/>
      <c r="H69" s="119"/>
      <c r="I69" s="113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W69" s="105"/>
      <c r="X69" s="111"/>
    </row>
    <row r="70" spans="1:24">
      <c r="A70" s="1"/>
      <c r="B70" s="173"/>
      <c r="C70" s="201"/>
      <c r="D70" s="172"/>
      <c r="E70" s="169"/>
      <c r="F70" s="169">
        <f t="shared" si="12"/>
        <v>4739</v>
      </c>
      <c r="G70" s="1"/>
      <c r="H70" s="120"/>
      <c r="I70" s="113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W70" s="105"/>
      <c r="X70" s="111"/>
    </row>
    <row r="71" spans="1:24" ht="16">
      <c r="A71" s="1"/>
      <c r="B71" s="27"/>
      <c r="C71" s="202"/>
      <c r="D71" s="155"/>
      <c r="E71" s="196"/>
      <c r="F71" s="12">
        <f t="shared" si="12"/>
        <v>4739</v>
      </c>
      <c r="G71" s="1"/>
      <c r="H71" s="121"/>
      <c r="I71" s="113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W71" s="105"/>
      <c r="X71" s="111"/>
    </row>
    <row r="72" spans="1:24">
      <c r="A72" s="1"/>
      <c r="B72" s="171"/>
      <c r="C72" s="201"/>
      <c r="D72" s="172"/>
      <c r="E72" s="169"/>
      <c r="F72" s="169">
        <f t="shared" si="12"/>
        <v>4739</v>
      </c>
      <c r="G72" s="1"/>
      <c r="H72" s="122"/>
      <c r="I72" s="113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W72" s="105"/>
      <c r="X72" s="111"/>
    </row>
    <row r="73" spans="1:24" ht="16">
      <c r="A73" s="1"/>
      <c r="B73" s="27"/>
      <c r="C73" s="202"/>
      <c r="D73" s="11"/>
      <c r="E73" s="197"/>
      <c r="F73" s="12">
        <f t="shared" si="12"/>
        <v>4739</v>
      </c>
      <c r="G73" s="1"/>
      <c r="H73" s="123"/>
      <c r="I73" s="113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</row>
    <row r="74" spans="1:24">
      <c r="A74" s="1"/>
      <c r="B74" s="171"/>
      <c r="C74" s="201"/>
      <c r="D74" s="172"/>
      <c r="E74" s="169"/>
      <c r="F74" s="169">
        <f t="shared" si="12"/>
        <v>4739</v>
      </c>
      <c r="G74" s="1"/>
      <c r="H74" s="124"/>
      <c r="I74" s="113"/>
      <c r="J74" s="107"/>
      <c r="K74" s="125"/>
      <c r="L74" s="125"/>
      <c r="M74" s="125"/>
      <c r="N74" s="125"/>
      <c r="O74" s="125"/>
      <c r="P74" s="125"/>
      <c r="Q74" s="125"/>
      <c r="R74" s="125"/>
      <c r="S74" s="125"/>
      <c r="T74" s="125"/>
    </row>
    <row r="75" spans="1:24">
      <c r="A75" s="1"/>
      <c r="B75" s="27"/>
      <c r="C75" s="202"/>
      <c r="D75" s="11"/>
      <c r="E75" s="12"/>
      <c r="F75" s="12">
        <f t="shared" si="12"/>
        <v>4739</v>
      </c>
      <c r="G75" s="1"/>
      <c r="H75" s="126"/>
      <c r="I75" s="110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</row>
    <row r="76" spans="1:24">
      <c r="A76" s="1"/>
      <c r="B76" s="173"/>
      <c r="C76" s="201"/>
      <c r="D76" s="172"/>
      <c r="E76" s="169"/>
      <c r="F76" s="169">
        <f t="shared" si="12"/>
        <v>4739</v>
      </c>
      <c r="G76" s="1"/>
      <c r="H76" s="126"/>
      <c r="I76" s="125"/>
      <c r="J76" s="125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4">
      <c r="A77" s="1"/>
      <c r="B77" s="57"/>
      <c r="C77" s="202"/>
      <c r="D77" s="11"/>
      <c r="E77" s="12"/>
      <c r="F77" s="12">
        <f t="shared" si="12"/>
        <v>4739</v>
      </c>
      <c r="G77" s="1"/>
      <c r="H77" s="1"/>
      <c r="I77" s="1"/>
      <c r="J77" s="1"/>
      <c r="K77" s="127"/>
      <c r="L77" s="128"/>
      <c r="M77" s="129"/>
      <c r="N77" s="130"/>
      <c r="O77" s="131"/>
      <c r="P77" s="132"/>
      <c r="Q77" s="133"/>
      <c r="R77" s="134"/>
      <c r="S77" s="135"/>
      <c r="T77" s="136"/>
      <c r="U77" s="137"/>
    </row>
    <row r="78" spans="1:24">
      <c r="A78" s="1"/>
      <c r="B78" s="173"/>
      <c r="C78" s="201"/>
      <c r="D78" s="172"/>
      <c r="E78" s="169"/>
      <c r="F78" s="169">
        <f t="shared" si="12"/>
        <v>4739</v>
      </c>
      <c r="G78" s="1"/>
      <c r="H78" s="1"/>
      <c r="I78" s="106"/>
      <c r="J78" s="138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4" ht="16">
      <c r="A79" s="1"/>
      <c r="B79" s="27"/>
      <c r="C79" s="202"/>
      <c r="D79" s="155"/>
      <c r="E79" s="196"/>
      <c r="F79" s="12">
        <f t="shared" si="12"/>
        <v>4739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4">
      <c r="A80" s="1"/>
      <c r="B80" s="171"/>
      <c r="C80" s="201"/>
      <c r="D80" s="172"/>
      <c r="E80" s="169"/>
      <c r="F80" s="169">
        <f t="shared" si="12"/>
        <v>4739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38" ht="16">
      <c r="A81" s="1"/>
      <c r="B81" s="27"/>
      <c r="C81" s="202"/>
      <c r="D81" s="11"/>
      <c r="E81" s="197"/>
      <c r="F81" s="12">
        <f t="shared" si="12"/>
        <v>4739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Y81" s="138"/>
      <c r="Z81" s="127"/>
      <c r="AA81" s="128"/>
      <c r="AB81" s="129"/>
      <c r="AC81" s="130"/>
      <c r="AD81" s="131"/>
      <c r="AE81" s="132"/>
      <c r="AF81" s="133"/>
      <c r="AG81" s="134"/>
      <c r="AH81" s="135"/>
      <c r="AI81" s="136"/>
      <c r="AJ81" s="137"/>
      <c r="AK81" s="72"/>
      <c r="AL81" s="72"/>
    </row>
    <row r="82" spans="1:38">
      <c r="A82" s="1"/>
      <c r="B82" s="171"/>
      <c r="C82" s="201"/>
      <c r="D82" s="172"/>
      <c r="E82" s="169"/>
      <c r="F82" s="169">
        <f t="shared" si="12"/>
        <v>4739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08"/>
      <c r="AL82" s="140"/>
    </row>
    <row r="83" spans="1:38">
      <c r="A83" s="1"/>
      <c r="B83" s="27"/>
      <c r="C83" s="202"/>
      <c r="D83" s="11"/>
      <c r="E83" s="12"/>
      <c r="F83" s="12">
        <f t="shared" si="12"/>
        <v>4739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40"/>
      <c r="AL83" s="140"/>
    </row>
    <row r="84" spans="1:38">
      <c r="A84" s="1"/>
      <c r="B84" s="173"/>
      <c r="C84" s="201"/>
      <c r="D84" s="172"/>
      <c r="E84" s="169"/>
      <c r="F84" s="169">
        <f t="shared" si="12"/>
        <v>4739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40"/>
      <c r="AL84" s="140"/>
    </row>
    <row r="85" spans="1:38">
      <c r="A85" s="1"/>
      <c r="B85" s="57"/>
      <c r="C85" s="202"/>
      <c r="D85" s="11"/>
      <c r="E85" s="12"/>
      <c r="F85" s="12">
        <f t="shared" si="12"/>
        <v>4739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40"/>
      <c r="AL85" s="140"/>
    </row>
    <row r="86" spans="1:38">
      <c r="A86" s="1"/>
      <c r="B86" s="173"/>
      <c r="C86" s="201"/>
      <c r="D86" s="172"/>
      <c r="E86" s="169"/>
      <c r="F86" s="169">
        <f t="shared" si="12"/>
        <v>4739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40"/>
      <c r="AL86" s="140"/>
    </row>
    <row r="87" spans="1:38" ht="16">
      <c r="A87" s="1"/>
      <c r="B87" s="27"/>
      <c r="C87" s="202"/>
      <c r="D87" s="155"/>
      <c r="E87" s="196"/>
      <c r="F87" s="12">
        <f t="shared" si="12"/>
        <v>4739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40"/>
      <c r="AL87" s="140"/>
    </row>
    <row r="88" spans="1:38">
      <c r="A88" s="1"/>
      <c r="B88" s="171"/>
      <c r="C88" s="201"/>
      <c r="D88" s="172"/>
      <c r="E88" s="169"/>
      <c r="F88" s="169">
        <f t="shared" si="12"/>
        <v>4739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40"/>
      <c r="AL88" s="140"/>
    </row>
    <row r="89" spans="1:38" ht="16">
      <c r="A89" s="1"/>
      <c r="B89" s="27"/>
      <c r="C89" s="202"/>
      <c r="D89" s="11"/>
      <c r="E89" s="197"/>
      <c r="F89" s="12">
        <f t="shared" si="12"/>
        <v>4739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40"/>
      <c r="AL89" s="140"/>
    </row>
    <row r="90" spans="1:38">
      <c r="A90" s="1"/>
      <c r="B90" s="171"/>
      <c r="C90" s="201"/>
      <c r="D90" s="172"/>
      <c r="E90" s="169"/>
      <c r="F90" s="169">
        <f t="shared" si="12"/>
        <v>4739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40"/>
      <c r="AL90" s="140"/>
    </row>
    <row r="91" spans="1:38">
      <c r="A91" s="1"/>
      <c r="B91" s="27"/>
      <c r="C91" s="202"/>
      <c r="D91" s="11"/>
      <c r="E91" s="12"/>
      <c r="F91" s="12">
        <f t="shared" si="12"/>
        <v>4739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40"/>
      <c r="AL91" s="140"/>
    </row>
    <row r="92" spans="1:38">
      <c r="A92" s="1"/>
      <c r="B92" s="173"/>
      <c r="C92" s="201"/>
      <c r="D92" s="172"/>
      <c r="E92" s="169"/>
      <c r="F92" s="169">
        <f t="shared" si="12"/>
        <v>4739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40"/>
      <c r="AL92" s="140"/>
    </row>
    <row r="93" spans="1:38">
      <c r="A93" s="1"/>
      <c r="B93" s="57"/>
      <c r="C93" s="202"/>
      <c r="D93" s="11"/>
      <c r="E93" s="12"/>
      <c r="F93" s="12">
        <f t="shared" si="12"/>
        <v>4739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40"/>
      <c r="AL93" s="140"/>
    </row>
    <row r="94" spans="1:38">
      <c r="A94" s="1"/>
      <c r="B94" s="173"/>
      <c r="C94" s="201"/>
      <c r="D94" s="172"/>
      <c r="E94" s="169"/>
      <c r="F94" s="169">
        <f t="shared" si="12"/>
        <v>4739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38" ht="16">
      <c r="A95" s="1"/>
      <c r="B95" s="27"/>
      <c r="C95" s="202"/>
      <c r="D95" s="155"/>
      <c r="E95" s="196"/>
      <c r="F95" s="12">
        <f t="shared" si="12"/>
        <v>4739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38">
      <c r="A96" s="1"/>
      <c r="B96" s="171"/>
      <c r="C96" s="201"/>
      <c r="D96" s="172"/>
      <c r="E96" s="169"/>
      <c r="F96" s="169">
        <f t="shared" si="12"/>
        <v>4739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6">
      <c r="A97" s="1"/>
      <c r="B97" s="27"/>
      <c r="C97" s="202"/>
      <c r="D97" s="11"/>
      <c r="E97" s="197"/>
      <c r="F97" s="12">
        <f t="shared" si="12"/>
        <v>4739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71"/>
      <c r="C98" s="201"/>
      <c r="D98" s="172"/>
      <c r="E98" s="169"/>
      <c r="F98" s="169">
        <f t="shared" si="12"/>
        <v>4739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6">
      <c r="A99" s="1"/>
      <c r="B99" s="27"/>
      <c r="C99" s="202"/>
      <c r="D99" s="11"/>
      <c r="E99" s="12"/>
      <c r="F99" s="12">
        <f t="shared" si="12"/>
        <v>4739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6">
      <c r="A100" s="1"/>
      <c r="B100" s="173"/>
      <c r="C100" s="201"/>
      <c r="D100" s="172"/>
      <c r="E100" s="169"/>
      <c r="F100" s="169">
        <f t="shared" si="12"/>
        <v>4739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6">
      <c r="A101" s="1"/>
      <c r="B101" s="57"/>
      <c r="C101" s="202"/>
      <c r="D101" s="11"/>
      <c r="E101" s="12"/>
      <c r="F101" s="12">
        <f t="shared" si="12"/>
        <v>4739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6">
      <c r="A102" s="1"/>
      <c r="B102" s="173"/>
      <c r="C102" s="201"/>
      <c r="D102" s="172"/>
      <c r="E102" s="169"/>
      <c r="F102" s="169">
        <f t="shared" si="12"/>
        <v>4739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6">
      <c r="A103" s="1"/>
      <c r="B103" s="27"/>
      <c r="C103" s="202"/>
      <c r="D103" s="155"/>
      <c r="E103" s="196"/>
      <c r="F103" s="12">
        <f t="shared" si="12"/>
        <v>4739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6">
      <c r="A104" s="1"/>
      <c r="B104" s="171"/>
      <c r="C104" s="201"/>
      <c r="D104" s="172"/>
      <c r="E104" s="169"/>
      <c r="F104" s="169">
        <f t="shared" si="12"/>
        <v>4739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6">
      <c r="A105" s="1"/>
      <c r="B105" s="27"/>
      <c r="C105" s="202"/>
      <c r="D105" s="11"/>
      <c r="E105" s="197"/>
      <c r="F105" s="12">
        <f t="shared" si="12"/>
        <v>4739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6">
      <c r="A106" s="1"/>
      <c r="B106" s="171"/>
      <c r="C106" s="201"/>
      <c r="D106" s="172"/>
      <c r="E106" s="169"/>
      <c r="F106" s="169">
        <f t="shared" si="12"/>
        <v>4739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6">
      <c r="A107" s="1"/>
      <c r="B107" s="27"/>
      <c r="C107" s="202"/>
      <c r="D107" s="11"/>
      <c r="E107" s="12"/>
      <c r="F107" s="12">
        <f t="shared" si="12"/>
        <v>4739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6">
      <c r="A108" s="1"/>
      <c r="B108" s="173"/>
      <c r="C108" s="201"/>
      <c r="D108" s="172"/>
      <c r="E108" s="169"/>
      <c r="F108" s="169">
        <f t="shared" si="12"/>
        <v>4739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6">
      <c r="A109" s="1"/>
      <c r="B109" s="57"/>
      <c r="C109" s="202"/>
      <c r="D109" s="11"/>
      <c r="E109" s="12"/>
      <c r="F109" s="12">
        <f t="shared" si="12"/>
        <v>4739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6">
      <c r="A110" s="1"/>
      <c r="B110" s="173"/>
      <c r="C110" s="201"/>
      <c r="D110" s="172"/>
      <c r="E110" s="169"/>
      <c r="F110" s="169">
        <f t="shared" si="12"/>
        <v>4739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6">
      <c r="A111" s="1"/>
      <c r="B111" s="27"/>
      <c r="C111" s="202"/>
      <c r="D111" s="155"/>
      <c r="E111" s="196"/>
      <c r="F111" s="12">
        <f t="shared" si="12"/>
        <v>4739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6">
      <c r="A112" s="1"/>
      <c r="B112" s="171"/>
      <c r="C112" s="201"/>
      <c r="D112" s="172"/>
      <c r="E112" s="169"/>
      <c r="F112" s="169">
        <f t="shared" si="12"/>
        <v>4739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6">
      <c r="A113" s="1"/>
      <c r="B113" s="27"/>
      <c r="C113" s="202"/>
      <c r="D113" s="11"/>
      <c r="E113" s="197"/>
      <c r="F113" s="12">
        <f t="shared" si="12"/>
        <v>4739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6">
      <c r="A114" s="1"/>
      <c r="B114" s="171"/>
      <c r="C114" s="201"/>
      <c r="D114" s="172"/>
      <c r="E114" s="169"/>
      <c r="F114" s="169">
        <f t="shared" si="12"/>
        <v>4739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6">
      <c r="A115" s="1"/>
      <c r="B115" s="27"/>
      <c r="C115" s="202"/>
      <c r="D115" s="11"/>
      <c r="E115" s="12"/>
      <c r="F115" s="12">
        <f t="shared" si="12"/>
        <v>4739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6">
      <c r="A116" s="1"/>
      <c r="B116" s="173"/>
      <c r="C116" s="201"/>
      <c r="D116" s="172"/>
      <c r="E116" s="169"/>
      <c r="F116" s="169">
        <f t="shared" si="12"/>
        <v>4739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6">
      <c r="A117" s="1"/>
      <c r="B117" s="57"/>
      <c r="C117" s="202"/>
      <c r="D117" s="11"/>
      <c r="E117" s="12"/>
      <c r="F117" s="12">
        <f t="shared" si="12"/>
        <v>4739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6">
      <c r="A118" s="1"/>
      <c r="B118" s="173"/>
      <c r="C118" s="201"/>
      <c r="D118" s="172"/>
      <c r="E118" s="169"/>
      <c r="F118" s="169">
        <f t="shared" si="12"/>
        <v>4739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6">
      <c r="A119" s="1"/>
      <c r="B119" s="27"/>
      <c r="C119" s="202"/>
      <c r="D119" s="155"/>
      <c r="E119" s="196"/>
      <c r="F119" s="12">
        <f t="shared" si="12"/>
        <v>4739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6">
      <c r="A120" s="1"/>
      <c r="B120" s="171"/>
      <c r="C120" s="201"/>
      <c r="D120" s="172"/>
      <c r="E120" s="169"/>
      <c r="F120" s="169">
        <f t="shared" si="12"/>
        <v>4739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6">
      <c r="A121" s="1"/>
      <c r="B121" s="27"/>
      <c r="C121" s="202"/>
      <c r="D121" s="11"/>
      <c r="E121" s="197"/>
      <c r="F121" s="12">
        <f t="shared" si="12"/>
        <v>4739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6">
      <c r="A122" s="1"/>
      <c r="B122" s="171"/>
      <c r="C122" s="201"/>
      <c r="D122" s="172"/>
      <c r="E122" s="169"/>
      <c r="F122" s="169">
        <f t="shared" si="12"/>
        <v>4739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6">
      <c r="A123" s="1"/>
      <c r="B123" s="27"/>
      <c r="C123" s="202"/>
      <c r="D123" s="11"/>
      <c r="E123" s="12"/>
      <c r="F123" s="12">
        <f t="shared" si="12"/>
        <v>4739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6">
      <c r="A124" s="1"/>
      <c r="B124" s="173"/>
      <c r="C124" s="201"/>
      <c r="D124" s="172"/>
      <c r="E124" s="169"/>
      <c r="F124" s="169">
        <f t="shared" si="12"/>
        <v>4739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6">
      <c r="A125" s="1"/>
      <c r="B125" s="57"/>
      <c r="C125" s="202"/>
      <c r="D125" s="11"/>
      <c r="E125" s="12"/>
      <c r="F125" s="12">
        <f t="shared" si="12"/>
        <v>4739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6">
      <c r="A126" s="1"/>
      <c r="B126" s="173"/>
      <c r="C126" s="201"/>
      <c r="D126" s="172"/>
      <c r="E126" s="169"/>
      <c r="F126" s="169">
        <f t="shared" si="12"/>
        <v>4739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6">
      <c r="A127" s="1"/>
      <c r="B127" s="27"/>
      <c r="C127" s="202"/>
      <c r="D127" s="155"/>
      <c r="E127" s="196"/>
      <c r="F127" s="12">
        <f t="shared" si="12"/>
        <v>4739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6">
      <c r="A128" s="1"/>
      <c r="B128" s="171"/>
      <c r="C128" s="201"/>
      <c r="D128" s="172"/>
      <c r="E128" s="169"/>
      <c r="F128" s="169">
        <f t="shared" si="12"/>
        <v>4739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6">
      <c r="A129" s="1"/>
      <c r="B129" s="27"/>
      <c r="C129" s="202"/>
      <c r="D129" s="11"/>
      <c r="E129" s="197"/>
      <c r="F129" s="12">
        <f t="shared" si="12"/>
        <v>4739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6">
      <c r="A130" s="1"/>
      <c r="B130" s="171"/>
      <c r="C130" s="201"/>
      <c r="D130" s="172"/>
      <c r="E130" s="169"/>
      <c r="F130" s="169">
        <f t="shared" si="12"/>
        <v>4739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6">
      <c r="A131" s="1"/>
      <c r="B131" s="27"/>
      <c r="C131" s="202"/>
      <c r="D131" s="11"/>
      <c r="E131" s="12"/>
      <c r="F131" s="12">
        <f t="shared" si="12"/>
        <v>4739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6">
      <c r="A132" s="1"/>
      <c r="B132" s="173"/>
      <c r="C132" s="201"/>
      <c r="D132" s="172"/>
      <c r="E132" s="169"/>
      <c r="F132" s="169">
        <f t="shared" si="12"/>
        <v>4739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6">
      <c r="A133" s="1"/>
      <c r="B133" s="57"/>
      <c r="C133" s="202"/>
      <c r="D133" s="11"/>
      <c r="E133" s="12"/>
      <c r="F133" s="12">
        <f t="shared" ref="F133:F196" si="13">F132+E133</f>
        <v>4739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6">
      <c r="A134" s="1"/>
      <c r="B134" s="173"/>
      <c r="C134" s="201"/>
      <c r="D134" s="172"/>
      <c r="E134" s="169"/>
      <c r="F134" s="169">
        <f t="shared" si="13"/>
        <v>4739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6">
      <c r="A135" s="1"/>
      <c r="B135" s="27"/>
      <c r="C135" s="202"/>
      <c r="D135" s="155"/>
      <c r="E135" s="196"/>
      <c r="F135" s="12">
        <f t="shared" si="13"/>
        <v>4739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6">
      <c r="A136" s="1"/>
      <c r="B136" s="171"/>
      <c r="C136" s="201"/>
      <c r="D136" s="172"/>
      <c r="E136" s="169"/>
      <c r="F136" s="169">
        <f t="shared" si="13"/>
        <v>4739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6">
      <c r="A137" s="1"/>
      <c r="B137" s="27"/>
      <c r="C137" s="202"/>
      <c r="D137" s="11"/>
      <c r="E137" s="197"/>
      <c r="F137" s="12">
        <f t="shared" si="13"/>
        <v>4739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6">
      <c r="A138" s="1"/>
      <c r="B138" s="171"/>
      <c r="C138" s="201"/>
      <c r="D138" s="172"/>
      <c r="E138" s="169"/>
      <c r="F138" s="169">
        <f t="shared" si="13"/>
        <v>4739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6">
      <c r="A139" s="1"/>
      <c r="B139" s="27"/>
      <c r="C139" s="202"/>
      <c r="D139" s="11"/>
      <c r="E139" s="12"/>
      <c r="F139" s="12">
        <f t="shared" si="13"/>
        <v>4739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6">
      <c r="A140" s="1"/>
      <c r="B140" s="173"/>
      <c r="C140" s="201"/>
      <c r="D140" s="172"/>
      <c r="E140" s="169"/>
      <c r="F140" s="169">
        <f t="shared" si="13"/>
        <v>4739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6">
      <c r="A141" s="1"/>
      <c r="B141" s="57"/>
      <c r="C141" s="202"/>
      <c r="D141" s="11"/>
      <c r="E141" s="12"/>
      <c r="F141" s="12">
        <f t="shared" si="13"/>
        <v>4739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6">
      <c r="A142" s="1"/>
      <c r="B142" s="173"/>
      <c r="C142" s="201"/>
      <c r="D142" s="172"/>
      <c r="E142" s="169"/>
      <c r="F142" s="169">
        <f t="shared" si="13"/>
        <v>4739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6">
      <c r="A143" s="1"/>
      <c r="B143" s="27"/>
      <c r="C143" s="202"/>
      <c r="D143" s="155"/>
      <c r="E143" s="196"/>
      <c r="F143" s="12">
        <f t="shared" si="13"/>
        <v>4739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6">
      <c r="A144" s="1"/>
      <c r="B144" s="171"/>
      <c r="C144" s="201"/>
      <c r="D144" s="172"/>
      <c r="E144" s="169"/>
      <c r="F144" s="169">
        <f t="shared" si="13"/>
        <v>4739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6">
      <c r="A145" s="1"/>
      <c r="B145" s="27"/>
      <c r="C145" s="202"/>
      <c r="D145" s="11"/>
      <c r="E145" s="197"/>
      <c r="F145" s="12">
        <f t="shared" si="13"/>
        <v>4739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6">
      <c r="A146" s="1"/>
      <c r="B146" s="171"/>
      <c r="C146" s="201"/>
      <c r="D146" s="172"/>
      <c r="E146" s="169"/>
      <c r="F146" s="169">
        <f t="shared" si="13"/>
        <v>4739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6">
      <c r="A147" s="1"/>
      <c r="B147" s="27"/>
      <c r="C147" s="202"/>
      <c r="D147" s="11"/>
      <c r="E147" s="12"/>
      <c r="F147" s="12">
        <f t="shared" si="13"/>
        <v>4739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6">
      <c r="A148" s="1"/>
      <c r="B148" s="173"/>
      <c r="C148" s="201"/>
      <c r="D148" s="172"/>
      <c r="E148" s="169"/>
      <c r="F148" s="169">
        <f t="shared" si="13"/>
        <v>4739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6">
      <c r="A149" s="1"/>
      <c r="B149" s="57"/>
      <c r="C149" s="202"/>
      <c r="D149" s="11"/>
      <c r="E149" s="12"/>
      <c r="F149" s="12">
        <f t="shared" si="13"/>
        <v>4739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6">
      <c r="A150" s="1"/>
      <c r="B150" s="173"/>
      <c r="C150" s="201"/>
      <c r="D150" s="172"/>
      <c r="E150" s="169"/>
      <c r="F150" s="169">
        <f t="shared" si="13"/>
        <v>4739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6">
      <c r="A151" s="1"/>
      <c r="B151" s="27"/>
      <c r="C151" s="202"/>
      <c r="D151" s="155"/>
      <c r="E151" s="196"/>
      <c r="F151" s="12">
        <f t="shared" si="13"/>
        <v>4739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6">
      <c r="A152" s="1"/>
      <c r="B152" s="171"/>
      <c r="C152" s="201"/>
      <c r="D152" s="172"/>
      <c r="E152" s="169"/>
      <c r="F152" s="169">
        <f t="shared" si="13"/>
        <v>4739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6">
      <c r="A153" s="1"/>
      <c r="B153" s="27"/>
      <c r="C153" s="202"/>
      <c r="D153" s="11"/>
      <c r="E153" s="197"/>
      <c r="F153" s="12">
        <f t="shared" si="13"/>
        <v>4739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6">
      <c r="A154" s="1"/>
      <c r="B154" s="171"/>
      <c r="C154" s="201"/>
      <c r="D154" s="172"/>
      <c r="E154" s="169"/>
      <c r="F154" s="169">
        <f t="shared" si="13"/>
        <v>4739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6">
      <c r="A155" s="1"/>
      <c r="B155" s="27"/>
      <c r="C155" s="202"/>
      <c r="D155" s="11"/>
      <c r="E155" s="12"/>
      <c r="F155" s="12">
        <f t="shared" si="13"/>
        <v>4739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6">
      <c r="A156" s="1"/>
      <c r="B156" s="173"/>
      <c r="C156" s="201"/>
      <c r="D156" s="172"/>
      <c r="E156" s="169"/>
      <c r="F156" s="169">
        <f t="shared" si="13"/>
        <v>4739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6">
      <c r="A157" s="1"/>
      <c r="B157" s="57"/>
      <c r="C157" s="202"/>
      <c r="D157" s="11"/>
      <c r="E157" s="12"/>
      <c r="F157" s="12">
        <f t="shared" si="13"/>
        <v>4739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6">
      <c r="A158" s="1"/>
      <c r="B158" s="173"/>
      <c r="C158" s="201"/>
      <c r="D158" s="172"/>
      <c r="E158" s="169"/>
      <c r="F158" s="169">
        <f t="shared" si="13"/>
        <v>4739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6">
      <c r="A159" s="1"/>
      <c r="B159" s="27"/>
      <c r="C159" s="202"/>
      <c r="D159" s="155"/>
      <c r="E159" s="196"/>
      <c r="F159" s="12">
        <f t="shared" si="13"/>
        <v>4739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6">
      <c r="A160" s="1"/>
      <c r="B160" s="171"/>
      <c r="C160" s="201"/>
      <c r="D160" s="172"/>
      <c r="E160" s="169"/>
      <c r="F160" s="169">
        <f t="shared" si="13"/>
        <v>4739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6">
      <c r="A161" s="1"/>
      <c r="B161" s="27"/>
      <c r="C161" s="202"/>
      <c r="D161" s="11"/>
      <c r="E161" s="197"/>
      <c r="F161" s="12">
        <f t="shared" si="13"/>
        <v>4739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6">
      <c r="A162" s="1"/>
      <c r="B162" s="171"/>
      <c r="C162" s="201"/>
      <c r="D162" s="172"/>
      <c r="E162" s="169"/>
      <c r="F162" s="169">
        <f t="shared" si="13"/>
        <v>4739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6">
      <c r="A163" s="1"/>
      <c r="B163" s="27"/>
      <c r="C163" s="202"/>
      <c r="D163" s="11"/>
      <c r="E163" s="12"/>
      <c r="F163" s="12">
        <f t="shared" si="13"/>
        <v>4739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6">
      <c r="A164" s="1"/>
      <c r="B164" s="173"/>
      <c r="C164" s="201"/>
      <c r="D164" s="172"/>
      <c r="E164" s="169"/>
      <c r="F164" s="169">
        <f t="shared" si="13"/>
        <v>4739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6">
      <c r="A165" s="1"/>
      <c r="B165" s="57"/>
      <c r="C165" s="202"/>
      <c r="D165" s="11"/>
      <c r="E165" s="12"/>
      <c r="F165" s="12">
        <f t="shared" si="13"/>
        <v>4739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6">
      <c r="A166" s="1"/>
      <c r="B166" s="173"/>
      <c r="C166" s="201"/>
      <c r="D166" s="172"/>
      <c r="E166" s="169"/>
      <c r="F166" s="169">
        <f t="shared" si="13"/>
        <v>4739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6">
      <c r="A167" s="1"/>
      <c r="B167" s="27"/>
      <c r="C167" s="202"/>
      <c r="D167" s="155"/>
      <c r="E167" s="196"/>
      <c r="F167" s="12">
        <f t="shared" si="13"/>
        <v>4739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6">
      <c r="A168" s="1"/>
      <c r="B168" s="171"/>
      <c r="C168" s="201"/>
      <c r="D168" s="172"/>
      <c r="E168" s="169"/>
      <c r="F168" s="169">
        <f t="shared" si="13"/>
        <v>4739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6">
      <c r="A169" s="1"/>
      <c r="B169" s="27"/>
      <c r="C169" s="202"/>
      <c r="D169" s="11"/>
      <c r="E169" s="197"/>
      <c r="F169" s="12">
        <f t="shared" si="13"/>
        <v>4739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6">
      <c r="A170" s="1"/>
      <c r="B170" s="171"/>
      <c r="C170" s="201"/>
      <c r="D170" s="172"/>
      <c r="E170" s="169"/>
      <c r="F170" s="169">
        <f t="shared" si="13"/>
        <v>4739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6">
      <c r="A171" s="1"/>
      <c r="B171" s="27"/>
      <c r="C171" s="202"/>
      <c r="D171" s="11"/>
      <c r="E171" s="12"/>
      <c r="F171" s="12">
        <f t="shared" si="13"/>
        <v>4739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6">
      <c r="A172" s="1"/>
      <c r="B172" s="173"/>
      <c r="C172" s="201"/>
      <c r="D172" s="172"/>
      <c r="E172" s="169"/>
      <c r="F172" s="169">
        <f t="shared" si="13"/>
        <v>4739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6">
      <c r="A173" s="1"/>
      <c r="B173" s="57"/>
      <c r="C173" s="202"/>
      <c r="D173" s="11"/>
      <c r="E173" s="12"/>
      <c r="F173" s="12">
        <f t="shared" si="13"/>
        <v>4739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6">
      <c r="A174" s="1"/>
      <c r="B174" s="173"/>
      <c r="C174" s="201"/>
      <c r="D174" s="172"/>
      <c r="E174" s="169"/>
      <c r="F174" s="169">
        <f t="shared" si="13"/>
        <v>4739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6">
      <c r="A175" s="1"/>
      <c r="B175" s="27"/>
      <c r="C175" s="202"/>
      <c r="D175" s="155"/>
      <c r="E175" s="196"/>
      <c r="F175" s="12">
        <f t="shared" si="13"/>
        <v>4739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6">
      <c r="A176" s="1"/>
      <c r="B176" s="171"/>
      <c r="C176" s="201"/>
      <c r="D176" s="172"/>
      <c r="E176" s="169"/>
      <c r="F176" s="169">
        <f t="shared" si="13"/>
        <v>4739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6">
      <c r="A177" s="1"/>
      <c r="B177" s="27"/>
      <c r="C177" s="202"/>
      <c r="D177" s="11"/>
      <c r="E177" s="197"/>
      <c r="F177" s="12">
        <f t="shared" si="13"/>
        <v>4739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6">
      <c r="A178" s="1"/>
      <c r="B178" s="171"/>
      <c r="C178" s="201"/>
      <c r="D178" s="172"/>
      <c r="E178" s="169"/>
      <c r="F178" s="169">
        <f t="shared" si="13"/>
        <v>4739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6">
      <c r="A179" s="1"/>
      <c r="B179" s="27"/>
      <c r="C179" s="202"/>
      <c r="D179" s="11"/>
      <c r="E179" s="12"/>
      <c r="F179" s="12">
        <f t="shared" si="13"/>
        <v>4739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6">
      <c r="A180" s="1"/>
      <c r="B180" s="173"/>
      <c r="C180" s="201"/>
      <c r="D180" s="172"/>
      <c r="E180" s="169"/>
      <c r="F180" s="169">
        <f t="shared" si="13"/>
        <v>4739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6">
      <c r="A181" s="1"/>
      <c r="B181" s="57"/>
      <c r="C181" s="202"/>
      <c r="D181" s="11"/>
      <c r="E181" s="12"/>
      <c r="F181" s="12">
        <f t="shared" si="13"/>
        <v>4739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6">
      <c r="A182" s="1"/>
      <c r="B182" s="173"/>
      <c r="C182" s="201"/>
      <c r="D182" s="172"/>
      <c r="E182" s="169"/>
      <c r="F182" s="169">
        <f t="shared" si="13"/>
        <v>4739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6">
      <c r="A183" s="1"/>
      <c r="B183" s="27"/>
      <c r="C183" s="202"/>
      <c r="D183" s="155"/>
      <c r="E183" s="196"/>
      <c r="F183" s="12">
        <f t="shared" si="13"/>
        <v>4739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6">
      <c r="A184" s="1"/>
      <c r="B184" s="171"/>
      <c r="C184" s="201"/>
      <c r="D184" s="172"/>
      <c r="E184" s="169"/>
      <c r="F184" s="169">
        <f t="shared" si="13"/>
        <v>4739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6">
      <c r="A185" s="1"/>
      <c r="B185" s="27"/>
      <c r="C185" s="202"/>
      <c r="D185" s="11"/>
      <c r="E185" s="197"/>
      <c r="F185" s="12">
        <f t="shared" si="13"/>
        <v>4739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6">
      <c r="A186" s="1"/>
      <c r="B186" s="171"/>
      <c r="C186" s="201"/>
      <c r="D186" s="172"/>
      <c r="E186" s="169"/>
      <c r="F186" s="12">
        <f t="shared" si="13"/>
        <v>4739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6">
      <c r="A187" s="1"/>
      <c r="B187" s="27"/>
      <c r="C187" s="202"/>
      <c r="D187" s="11"/>
      <c r="E187" s="12"/>
      <c r="F187" s="12">
        <f t="shared" si="13"/>
        <v>4739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6">
      <c r="A188" s="1"/>
      <c r="B188" s="173"/>
      <c r="C188" s="201"/>
      <c r="D188" s="172"/>
      <c r="E188" s="169"/>
      <c r="F188" s="12">
        <f t="shared" si="13"/>
        <v>4739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6">
      <c r="A189" s="1"/>
      <c r="B189" s="57"/>
      <c r="C189" s="202"/>
      <c r="D189" s="11"/>
      <c r="E189" s="12"/>
      <c r="F189" s="12">
        <f t="shared" si="13"/>
        <v>4739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6">
      <c r="A190" s="1"/>
      <c r="B190" s="173"/>
      <c r="C190" s="201"/>
      <c r="D190" s="172"/>
      <c r="E190" s="169"/>
      <c r="F190" s="12">
        <f t="shared" si="13"/>
        <v>4739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6">
      <c r="A191" s="1"/>
      <c r="B191" s="27"/>
      <c r="C191" s="202"/>
      <c r="D191" s="155"/>
      <c r="E191" s="196"/>
      <c r="F191" s="12">
        <f t="shared" si="13"/>
        <v>4739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6">
      <c r="A192" s="1"/>
      <c r="B192" s="171"/>
      <c r="C192" s="201"/>
      <c r="D192" s="172"/>
      <c r="E192" s="169"/>
      <c r="F192" s="12">
        <f t="shared" si="13"/>
        <v>4739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6">
      <c r="A193" s="1"/>
      <c r="B193" s="27"/>
      <c r="C193" s="202"/>
      <c r="D193" s="11"/>
      <c r="E193" s="197"/>
      <c r="F193" s="12">
        <f t="shared" si="13"/>
        <v>4739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6">
      <c r="A194" s="1"/>
      <c r="B194" s="171"/>
      <c r="C194" s="201"/>
      <c r="D194" s="172"/>
      <c r="E194" s="169"/>
      <c r="F194" s="12">
        <f t="shared" si="13"/>
        <v>4739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6">
      <c r="A195" s="1"/>
      <c r="B195" s="27"/>
      <c r="C195" s="202"/>
      <c r="D195" s="11"/>
      <c r="E195" s="12"/>
      <c r="F195" s="12">
        <f t="shared" si="13"/>
        <v>4739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6">
      <c r="A196" s="1"/>
      <c r="B196" s="173"/>
      <c r="C196" s="201"/>
      <c r="D196" s="172"/>
      <c r="E196" s="169"/>
      <c r="F196" s="12">
        <f t="shared" si="13"/>
        <v>4739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6">
      <c r="A197" s="1"/>
      <c r="B197" s="57"/>
      <c r="C197" s="202"/>
      <c r="D197" s="11"/>
      <c r="E197" s="12"/>
      <c r="F197" s="12">
        <f t="shared" ref="F197:F260" si="14">F196+E197</f>
        <v>4739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6">
      <c r="A198" s="1"/>
      <c r="B198" s="173"/>
      <c r="C198" s="201"/>
      <c r="D198" s="172"/>
      <c r="E198" s="169"/>
      <c r="F198" s="12">
        <f t="shared" si="14"/>
        <v>4739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6">
      <c r="A199" s="1"/>
      <c r="B199" s="27"/>
      <c r="C199" s="202"/>
      <c r="D199" s="155"/>
      <c r="E199" s="196"/>
      <c r="F199" s="12">
        <f t="shared" si="14"/>
        <v>4739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6">
      <c r="A200" s="1"/>
      <c r="B200" s="171"/>
      <c r="C200" s="201"/>
      <c r="D200" s="172"/>
      <c r="E200" s="169"/>
      <c r="F200" s="12">
        <f t="shared" si="14"/>
        <v>4739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6">
      <c r="A201" s="1"/>
      <c r="B201" s="27"/>
      <c r="C201" s="202"/>
      <c r="D201" s="11"/>
      <c r="E201" s="197"/>
      <c r="F201" s="12">
        <f t="shared" si="14"/>
        <v>4739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6">
      <c r="A202" s="1"/>
      <c r="B202" s="171"/>
      <c r="C202" s="201"/>
      <c r="D202" s="172"/>
      <c r="E202" s="169"/>
      <c r="F202" s="12">
        <f t="shared" si="14"/>
        <v>4739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6">
      <c r="A203" s="1"/>
      <c r="B203" s="27"/>
      <c r="C203" s="202"/>
      <c r="D203" s="11"/>
      <c r="E203" s="12"/>
      <c r="F203" s="12">
        <f t="shared" si="14"/>
        <v>4739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6">
      <c r="A204" s="1"/>
      <c r="B204" s="173"/>
      <c r="C204" s="201"/>
      <c r="D204" s="172"/>
      <c r="E204" s="169"/>
      <c r="F204" s="12">
        <f t="shared" si="14"/>
        <v>4739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6">
      <c r="A205" s="1"/>
      <c r="B205" s="57"/>
      <c r="C205" s="202"/>
      <c r="D205" s="11"/>
      <c r="E205" s="12"/>
      <c r="F205" s="12">
        <f t="shared" si="14"/>
        <v>4739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6">
      <c r="A206" s="1"/>
      <c r="B206" s="173"/>
      <c r="C206" s="201"/>
      <c r="D206" s="172"/>
      <c r="E206" s="169"/>
      <c r="F206" s="12">
        <f t="shared" si="14"/>
        <v>4739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6">
      <c r="A207" s="1"/>
      <c r="B207" s="27"/>
      <c r="C207" s="202"/>
      <c r="D207" s="155"/>
      <c r="E207" s="196"/>
      <c r="F207" s="12">
        <f t="shared" si="14"/>
        <v>4739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6">
      <c r="A208" s="1"/>
      <c r="B208" s="171"/>
      <c r="C208" s="201"/>
      <c r="D208" s="172"/>
      <c r="E208" s="169"/>
      <c r="F208" s="12">
        <f t="shared" si="14"/>
        <v>4739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6">
      <c r="A209" s="1"/>
      <c r="B209" s="27"/>
      <c r="C209" s="202"/>
      <c r="D209" s="11"/>
      <c r="E209" s="197"/>
      <c r="F209" s="12">
        <f t="shared" si="14"/>
        <v>4739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6">
      <c r="A210" s="1"/>
      <c r="B210" s="171"/>
      <c r="C210" s="201"/>
      <c r="D210" s="172"/>
      <c r="E210" s="169"/>
      <c r="F210" s="12">
        <f t="shared" si="14"/>
        <v>4739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6">
      <c r="A211" s="1"/>
      <c r="B211" s="27"/>
      <c r="C211" s="202"/>
      <c r="D211" s="11"/>
      <c r="E211" s="12"/>
      <c r="F211" s="12">
        <f t="shared" si="14"/>
        <v>4739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6">
      <c r="A212" s="1"/>
      <c r="B212" s="173"/>
      <c r="C212" s="201"/>
      <c r="D212" s="172"/>
      <c r="E212" s="169"/>
      <c r="F212" s="12">
        <f t="shared" si="14"/>
        <v>4739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6">
      <c r="A213" s="1"/>
      <c r="B213" s="57"/>
      <c r="C213" s="202"/>
      <c r="D213" s="11"/>
      <c r="E213" s="12"/>
      <c r="F213" s="12">
        <f t="shared" si="14"/>
        <v>4739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6">
      <c r="A214" s="1"/>
      <c r="B214" s="173"/>
      <c r="C214" s="201"/>
      <c r="D214" s="172"/>
      <c r="E214" s="169"/>
      <c r="F214" s="12">
        <f t="shared" si="14"/>
        <v>4739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6">
      <c r="A215" s="1"/>
      <c r="B215" s="27"/>
      <c r="C215" s="202"/>
      <c r="D215" s="155"/>
      <c r="E215" s="196"/>
      <c r="F215" s="12">
        <f t="shared" si="14"/>
        <v>4739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6">
      <c r="A216" s="1"/>
      <c r="B216" s="171"/>
      <c r="C216" s="201"/>
      <c r="D216" s="172"/>
      <c r="E216" s="169"/>
      <c r="F216" s="12">
        <f t="shared" si="14"/>
        <v>4739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6">
      <c r="A217" s="1"/>
      <c r="B217" s="27"/>
      <c r="C217" s="202"/>
      <c r="D217" s="11"/>
      <c r="E217" s="197"/>
      <c r="F217" s="12">
        <f t="shared" si="14"/>
        <v>4739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6">
      <c r="A218" s="1"/>
      <c r="B218" s="171"/>
      <c r="C218" s="201"/>
      <c r="D218" s="172"/>
      <c r="E218" s="169"/>
      <c r="F218" s="12">
        <f t="shared" si="14"/>
        <v>4739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6">
      <c r="A219" s="1"/>
      <c r="B219" s="27"/>
      <c r="C219" s="202"/>
      <c r="D219" s="11"/>
      <c r="E219" s="12"/>
      <c r="F219" s="12">
        <f t="shared" si="14"/>
        <v>4739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6">
      <c r="A220" s="1"/>
      <c r="B220" s="173"/>
      <c r="C220" s="201"/>
      <c r="D220" s="172"/>
      <c r="E220" s="169"/>
      <c r="F220" s="12">
        <f t="shared" si="14"/>
        <v>4739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6">
      <c r="A221" s="1"/>
      <c r="B221" s="57"/>
      <c r="C221" s="202"/>
      <c r="D221" s="11"/>
      <c r="E221" s="12"/>
      <c r="F221" s="12">
        <f t="shared" si="14"/>
        <v>4739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6">
      <c r="A222" s="1"/>
      <c r="B222" s="173"/>
      <c r="C222" s="201"/>
      <c r="D222" s="172"/>
      <c r="E222" s="169"/>
      <c r="F222" s="12">
        <f t="shared" si="14"/>
        <v>4739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6">
      <c r="A223" s="1"/>
      <c r="B223" s="27"/>
      <c r="C223" s="202"/>
      <c r="D223" s="155"/>
      <c r="E223" s="196"/>
      <c r="F223" s="12">
        <f t="shared" si="14"/>
        <v>4739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6">
      <c r="A224" s="1"/>
      <c r="B224" s="171"/>
      <c r="C224" s="201"/>
      <c r="D224" s="172"/>
      <c r="E224" s="169"/>
      <c r="F224" s="12">
        <f t="shared" si="14"/>
        <v>4739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6">
      <c r="A225" s="1"/>
      <c r="B225" s="27"/>
      <c r="C225" s="202"/>
      <c r="D225" s="11"/>
      <c r="E225" s="197"/>
      <c r="F225" s="12">
        <f t="shared" si="14"/>
        <v>4739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6">
      <c r="A226" s="1"/>
      <c r="B226" s="171"/>
      <c r="C226" s="201"/>
      <c r="D226" s="172"/>
      <c r="E226" s="169"/>
      <c r="F226" s="12">
        <f t="shared" si="14"/>
        <v>4739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6">
      <c r="A227" s="1"/>
      <c r="B227" s="27"/>
      <c r="C227" s="202"/>
      <c r="D227" s="11"/>
      <c r="E227" s="12"/>
      <c r="F227" s="12">
        <f t="shared" si="14"/>
        <v>4739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6">
      <c r="A228" s="1"/>
      <c r="B228" s="173"/>
      <c r="C228" s="201"/>
      <c r="D228" s="172"/>
      <c r="E228" s="169"/>
      <c r="F228" s="12">
        <f t="shared" si="14"/>
        <v>4739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6">
      <c r="A229" s="1"/>
      <c r="B229" s="57"/>
      <c r="C229" s="202"/>
      <c r="D229" s="11"/>
      <c r="E229" s="12"/>
      <c r="F229" s="12">
        <f t="shared" si="14"/>
        <v>4739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6">
      <c r="A230" s="1"/>
      <c r="B230" s="173"/>
      <c r="C230" s="201"/>
      <c r="D230" s="172"/>
      <c r="E230" s="169"/>
      <c r="F230" s="12">
        <f t="shared" si="14"/>
        <v>4739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6">
      <c r="A231" s="1"/>
      <c r="B231" s="27"/>
      <c r="C231" s="202"/>
      <c r="D231" s="155"/>
      <c r="E231" s="196"/>
      <c r="F231" s="12">
        <f t="shared" si="14"/>
        <v>4739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6">
      <c r="A232" s="1"/>
      <c r="B232" s="171"/>
      <c r="C232" s="201"/>
      <c r="D232" s="172"/>
      <c r="E232" s="169"/>
      <c r="F232" s="12">
        <f t="shared" si="14"/>
        <v>4739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6">
      <c r="A233" s="1"/>
      <c r="B233" s="27"/>
      <c r="C233" s="202"/>
      <c r="D233" s="11"/>
      <c r="E233" s="197"/>
      <c r="F233" s="12">
        <f t="shared" si="14"/>
        <v>4739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6">
      <c r="A234" s="1"/>
      <c r="B234" s="171"/>
      <c r="C234" s="201"/>
      <c r="D234" s="172"/>
      <c r="E234" s="169"/>
      <c r="F234" s="12">
        <f t="shared" si="14"/>
        <v>4739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6">
      <c r="A235" s="1"/>
      <c r="B235" s="27"/>
      <c r="C235" s="202"/>
      <c r="D235" s="11"/>
      <c r="E235" s="12"/>
      <c r="F235" s="12">
        <f t="shared" si="14"/>
        <v>4739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6">
      <c r="A236" s="1"/>
      <c r="B236" s="173"/>
      <c r="C236" s="201"/>
      <c r="D236" s="172"/>
      <c r="E236" s="169"/>
      <c r="F236" s="12">
        <f t="shared" si="14"/>
        <v>4739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6">
      <c r="A237" s="1"/>
      <c r="B237" s="57"/>
      <c r="C237" s="202"/>
      <c r="D237" s="11"/>
      <c r="E237" s="12"/>
      <c r="F237" s="12">
        <f t="shared" si="14"/>
        <v>4739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6">
      <c r="A238" s="1"/>
      <c r="B238" s="173"/>
      <c r="C238" s="201"/>
      <c r="D238" s="172"/>
      <c r="E238" s="169"/>
      <c r="F238" s="12">
        <f t="shared" si="14"/>
        <v>4739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6">
      <c r="A239" s="1"/>
      <c r="B239" s="27"/>
      <c r="C239" s="202"/>
      <c r="D239" s="155"/>
      <c r="E239" s="196"/>
      <c r="F239" s="12">
        <f t="shared" si="14"/>
        <v>4739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6">
      <c r="A240" s="1"/>
      <c r="B240" s="171"/>
      <c r="C240" s="201"/>
      <c r="D240" s="172"/>
      <c r="E240" s="169"/>
      <c r="F240" s="12">
        <f t="shared" si="14"/>
        <v>4739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6">
      <c r="A241" s="1"/>
      <c r="B241" s="27"/>
      <c r="C241" s="202"/>
      <c r="D241" s="11"/>
      <c r="E241" s="197"/>
      <c r="F241" s="12">
        <f t="shared" si="14"/>
        <v>4739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6">
      <c r="A242" s="1"/>
      <c r="B242" s="171"/>
      <c r="C242" s="201"/>
      <c r="D242" s="172"/>
      <c r="E242" s="169"/>
      <c r="F242" s="12">
        <f t="shared" si="14"/>
        <v>4739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6">
      <c r="A243" s="1"/>
      <c r="B243" s="27"/>
      <c r="C243" s="202"/>
      <c r="D243" s="11"/>
      <c r="E243" s="12"/>
      <c r="F243" s="12">
        <f t="shared" si="14"/>
        <v>4739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6">
      <c r="A244" s="1"/>
      <c r="B244" s="173"/>
      <c r="C244" s="201"/>
      <c r="D244" s="172"/>
      <c r="E244" s="169"/>
      <c r="F244" s="12">
        <f t="shared" si="14"/>
        <v>4739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6">
      <c r="A245" s="1"/>
      <c r="B245" s="57"/>
      <c r="C245" s="202"/>
      <c r="D245" s="11"/>
      <c r="E245" s="12"/>
      <c r="F245" s="12">
        <f t="shared" si="14"/>
        <v>4739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6">
      <c r="A246" s="1"/>
      <c r="B246" s="173"/>
      <c r="C246" s="201"/>
      <c r="D246" s="172"/>
      <c r="E246" s="169"/>
      <c r="F246" s="12">
        <f t="shared" si="14"/>
        <v>4739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6">
      <c r="A247" s="1"/>
      <c r="B247" s="27"/>
      <c r="C247" s="202"/>
      <c r="D247" s="155"/>
      <c r="E247" s="196"/>
      <c r="F247" s="12">
        <f t="shared" si="14"/>
        <v>4739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6">
      <c r="A248" s="1"/>
      <c r="B248" s="171"/>
      <c r="C248" s="201"/>
      <c r="D248" s="172"/>
      <c r="E248" s="169"/>
      <c r="F248" s="12">
        <f t="shared" si="14"/>
        <v>4739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6">
      <c r="A249" s="1"/>
      <c r="B249" s="27"/>
      <c r="C249" s="202"/>
      <c r="D249" s="11"/>
      <c r="E249" s="197"/>
      <c r="F249" s="12">
        <f t="shared" si="14"/>
        <v>4739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6">
      <c r="A250" s="1"/>
      <c r="B250" s="171"/>
      <c r="C250" s="201"/>
      <c r="D250" s="172"/>
      <c r="E250" s="169"/>
      <c r="F250" s="12">
        <f t="shared" si="14"/>
        <v>4739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6">
      <c r="A251" s="1"/>
      <c r="B251" s="27"/>
      <c r="C251" s="202"/>
      <c r="D251" s="11"/>
      <c r="E251" s="12"/>
      <c r="F251" s="12">
        <f t="shared" si="14"/>
        <v>4739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6">
      <c r="A252" s="1"/>
      <c r="B252" s="173"/>
      <c r="C252" s="201"/>
      <c r="D252" s="172"/>
      <c r="E252" s="169"/>
      <c r="F252" s="12">
        <f t="shared" si="14"/>
        <v>4739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6">
      <c r="A253" s="1"/>
      <c r="B253" s="57"/>
      <c r="C253" s="202"/>
      <c r="D253" s="11"/>
      <c r="E253" s="12"/>
      <c r="F253" s="12">
        <f t="shared" si="14"/>
        <v>4739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6">
      <c r="A254" s="1"/>
      <c r="B254" s="173"/>
      <c r="C254" s="201"/>
      <c r="D254" s="172"/>
      <c r="E254" s="169"/>
      <c r="F254" s="12">
        <f t="shared" si="14"/>
        <v>4739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6">
      <c r="A255" s="1"/>
      <c r="B255" s="27"/>
      <c r="C255" s="202"/>
      <c r="D255" s="155"/>
      <c r="E255" s="196"/>
      <c r="F255" s="12">
        <f t="shared" si="14"/>
        <v>4739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6">
      <c r="A256" s="1"/>
      <c r="B256" s="171"/>
      <c r="C256" s="201"/>
      <c r="D256" s="172"/>
      <c r="E256" s="169"/>
      <c r="F256" s="12">
        <f t="shared" si="14"/>
        <v>4739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6">
      <c r="A257" s="1"/>
      <c r="B257" s="27"/>
      <c r="C257" s="202"/>
      <c r="D257" s="11"/>
      <c r="E257" s="197"/>
      <c r="F257" s="12">
        <f t="shared" si="14"/>
        <v>4739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6">
      <c r="A258" s="1"/>
      <c r="B258" s="171"/>
      <c r="C258" s="201"/>
      <c r="D258" s="172"/>
      <c r="E258" s="169"/>
      <c r="F258" s="12">
        <f t="shared" si="14"/>
        <v>4739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6">
      <c r="A259" s="1"/>
      <c r="B259" s="27"/>
      <c r="C259" s="202"/>
      <c r="D259" s="11"/>
      <c r="E259" s="12"/>
      <c r="F259" s="12">
        <f t="shared" si="14"/>
        <v>4739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6">
      <c r="A260" s="1"/>
      <c r="B260" s="173"/>
      <c r="C260" s="201"/>
      <c r="D260" s="172"/>
      <c r="E260" s="169"/>
      <c r="F260" s="12">
        <f t="shared" si="14"/>
        <v>4739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6">
      <c r="A261" s="1"/>
      <c r="B261" s="57"/>
      <c r="C261" s="202"/>
      <c r="D261" s="11"/>
      <c r="E261" s="12"/>
      <c r="F261" s="12">
        <f t="shared" ref="F261:F324" si="15">F260+E261</f>
        <v>4739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6">
      <c r="A262" s="1"/>
      <c r="B262" s="173"/>
      <c r="C262" s="201"/>
      <c r="D262" s="172"/>
      <c r="E262" s="169"/>
      <c r="F262" s="12">
        <f t="shared" si="15"/>
        <v>4739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6">
      <c r="A263" s="1"/>
      <c r="B263" s="27"/>
      <c r="C263" s="202"/>
      <c r="D263" s="155"/>
      <c r="E263" s="196"/>
      <c r="F263" s="12">
        <f t="shared" si="15"/>
        <v>4739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6">
      <c r="A264" s="1"/>
      <c r="B264" s="171"/>
      <c r="C264" s="201"/>
      <c r="D264" s="172"/>
      <c r="E264" s="169"/>
      <c r="F264" s="12">
        <f t="shared" si="15"/>
        <v>4739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6">
      <c r="A265" s="1"/>
      <c r="B265" s="27"/>
      <c r="C265" s="202"/>
      <c r="D265" s="11"/>
      <c r="E265" s="197"/>
      <c r="F265" s="12">
        <f t="shared" si="15"/>
        <v>4739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6">
      <c r="A266" s="1"/>
      <c r="B266" s="171"/>
      <c r="C266" s="201"/>
      <c r="D266" s="172"/>
      <c r="E266" s="169"/>
      <c r="F266" s="12">
        <f t="shared" si="15"/>
        <v>4739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6">
      <c r="A267" s="1"/>
      <c r="B267" s="27"/>
      <c r="C267" s="202"/>
      <c r="D267" s="11"/>
      <c r="E267" s="12"/>
      <c r="F267" s="12">
        <f t="shared" si="15"/>
        <v>4739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6">
      <c r="A268" s="1"/>
      <c r="B268" s="173"/>
      <c r="C268" s="201"/>
      <c r="D268" s="172"/>
      <c r="E268" s="169"/>
      <c r="F268" s="12">
        <f t="shared" si="15"/>
        <v>4739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6">
      <c r="A269" s="1"/>
      <c r="B269" s="57"/>
      <c r="C269" s="202"/>
      <c r="D269" s="11"/>
      <c r="E269" s="12"/>
      <c r="F269" s="12">
        <f t="shared" si="15"/>
        <v>4739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6">
      <c r="A270" s="1"/>
      <c r="B270" s="173"/>
      <c r="C270" s="201"/>
      <c r="D270" s="172"/>
      <c r="E270" s="169"/>
      <c r="F270" s="12">
        <f t="shared" si="15"/>
        <v>4739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6">
      <c r="A271" s="1"/>
      <c r="B271" s="27"/>
      <c r="C271" s="202"/>
      <c r="D271" s="155"/>
      <c r="E271" s="196"/>
      <c r="F271" s="12">
        <f t="shared" si="15"/>
        <v>4739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6">
      <c r="A272" s="1"/>
      <c r="B272" s="171"/>
      <c r="C272" s="201"/>
      <c r="D272" s="172"/>
      <c r="E272" s="169"/>
      <c r="F272" s="12">
        <f t="shared" si="15"/>
        <v>4739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6">
      <c r="A273" s="1"/>
      <c r="B273" s="27"/>
      <c r="C273" s="202"/>
      <c r="D273" s="11"/>
      <c r="E273" s="197"/>
      <c r="F273" s="12">
        <f t="shared" si="15"/>
        <v>4739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6">
      <c r="A274" s="1"/>
      <c r="B274" s="171"/>
      <c r="C274" s="201"/>
      <c r="D274" s="172"/>
      <c r="E274" s="169"/>
      <c r="F274" s="12">
        <f t="shared" si="15"/>
        <v>4739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6">
      <c r="A275" s="1"/>
      <c r="B275" s="27"/>
      <c r="C275" s="202"/>
      <c r="D275" s="11"/>
      <c r="E275" s="12"/>
      <c r="F275" s="12">
        <f t="shared" si="15"/>
        <v>4739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6">
      <c r="A276" s="1"/>
      <c r="B276" s="173"/>
      <c r="C276" s="201"/>
      <c r="D276" s="172"/>
      <c r="E276" s="169"/>
      <c r="F276" s="12">
        <f t="shared" si="15"/>
        <v>4739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6">
      <c r="A277" s="1"/>
      <c r="B277" s="57"/>
      <c r="C277" s="202"/>
      <c r="D277" s="11"/>
      <c r="E277" s="12"/>
      <c r="F277" s="12">
        <f t="shared" si="15"/>
        <v>4739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6">
      <c r="A278" s="1"/>
      <c r="B278" s="173"/>
      <c r="C278" s="201"/>
      <c r="D278" s="172"/>
      <c r="E278" s="169"/>
      <c r="F278" s="12">
        <f t="shared" si="15"/>
        <v>4739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6">
      <c r="A279" s="1"/>
      <c r="B279" s="27"/>
      <c r="C279" s="202"/>
      <c r="D279" s="155"/>
      <c r="E279" s="196"/>
      <c r="F279" s="12">
        <f t="shared" si="15"/>
        <v>4739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6">
      <c r="A280" s="1"/>
      <c r="B280" s="171"/>
      <c r="C280" s="201"/>
      <c r="D280" s="172"/>
      <c r="E280" s="169"/>
      <c r="F280" s="12">
        <f t="shared" si="15"/>
        <v>4739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6">
      <c r="A281" s="1"/>
      <c r="B281" s="27"/>
      <c r="C281" s="202"/>
      <c r="D281" s="11"/>
      <c r="E281" s="197"/>
      <c r="F281" s="12">
        <f t="shared" si="15"/>
        <v>4739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6">
      <c r="A282" s="1"/>
      <c r="B282" s="171"/>
      <c r="C282" s="201"/>
      <c r="D282" s="172"/>
      <c r="E282" s="169"/>
      <c r="F282" s="12">
        <f t="shared" si="15"/>
        <v>4739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6">
      <c r="A283" s="1"/>
      <c r="B283" s="27"/>
      <c r="C283" s="202"/>
      <c r="D283" s="11"/>
      <c r="E283" s="12"/>
      <c r="F283" s="12">
        <f t="shared" si="15"/>
        <v>4739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6">
      <c r="A284" s="1"/>
      <c r="B284" s="173"/>
      <c r="C284" s="201"/>
      <c r="D284" s="172"/>
      <c r="E284" s="169"/>
      <c r="F284" s="12">
        <f t="shared" si="15"/>
        <v>4739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6">
      <c r="A285" s="1"/>
      <c r="B285" s="57"/>
      <c r="C285" s="202"/>
      <c r="D285" s="11"/>
      <c r="E285" s="12"/>
      <c r="F285" s="12">
        <f t="shared" si="15"/>
        <v>4739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6">
      <c r="A286" s="1"/>
      <c r="B286" s="173"/>
      <c r="C286" s="201"/>
      <c r="D286" s="172"/>
      <c r="E286" s="169"/>
      <c r="F286" s="12">
        <f t="shared" si="15"/>
        <v>4739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6">
      <c r="A287" s="1"/>
      <c r="B287" s="27"/>
      <c r="C287" s="202"/>
      <c r="D287" s="155"/>
      <c r="E287" s="196"/>
      <c r="F287" s="12">
        <f t="shared" si="15"/>
        <v>4739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6">
      <c r="A288" s="1"/>
      <c r="B288" s="171"/>
      <c r="C288" s="201"/>
      <c r="D288" s="172"/>
      <c r="E288" s="169"/>
      <c r="F288" s="12">
        <f t="shared" si="15"/>
        <v>4739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6">
      <c r="A289" s="1"/>
      <c r="B289" s="27"/>
      <c r="C289" s="202"/>
      <c r="D289" s="11"/>
      <c r="E289" s="197"/>
      <c r="F289" s="12">
        <f t="shared" si="15"/>
        <v>4739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6">
      <c r="A290" s="1"/>
      <c r="B290" s="171"/>
      <c r="C290" s="201"/>
      <c r="D290" s="172"/>
      <c r="E290" s="169"/>
      <c r="F290" s="12">
        <f t="shared" si="15"/>
        <v>4739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6">
      <c r="A291" s="1"/>
      <c r="B291" s="27"/>
      <c r="C291" s="202"/>
      <c r="D291" s="11"/>
      <c r="E291" s="12"/>
      <c r="F291" s="12">
        <f t="shared" si="15"/>
        <v>4739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6">
      <c r="A292" s="1"/>
      <c r="B292" s="173"/>
      <c r="C292" s="201"/>
      <c r="D292" s="172"/>
      <c r="E292" s="169"/>
      <c r="F292" s="12">
        <f t="shared" si="15"/>
        <v>4739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6">
      <c r="A293" s="1"/>
      <c r="B293" s="57"/>
      <c r="C293" s="202"/>
      <c r="D293" s="11"/>
      <c r="E293" s="12"/>
      <c r="F293" s="12">
        <f t="shared" si="15"/>
        <v>4739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6">
      <c r="A294" s="1"/>
      <c r="B294" s="173"/>
      <c r="C294" s="201"/>
      <c r="D294" s="172"/>
      <c r="E294" s="169"/>
      <c r="F294" s="12">
        <f t="shared" si="15"/>
        <v>4739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6">
      <c r="A295" s="1"/>
      <c r="B295" s="27"/>
      <c r="C295" s="202"/>
      <c r="D295" s="155"/>
      <c r="E295" s="196"/>
      <c r="F295" s="12">
        <f t="shared" si="15"/>
        <v>4739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6">
      <c r="A296" s="1"/>
      <c r="B296" s="171"/>
      <c r="C296" s="201"/>
      <c r="D296" s="172"/>
      <c r="E296" s="169"/>
      <c r="F296" s="12">
        <f t="shared" si="15"/>
        <v>4739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6">
      <c r="A297" s="1"/>
      <c r="B297" s="27"/>
      <c r="C297" s="202"/>
      <c r="D297" s="11"/>
      <c r="E297" s="197"/>
      <c r="F297" s="12">
        <f t="shared" si="15"/>
        <v>4739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6">
      <c r="A298" s="1"/>
      <c r="B298" s="171"/>
      <c r="C298" s="201"/>
      <c r="D298" s="172"/>
      <c r="E298" s="169"/>
      <c r="F298" s="12">
        <f t="shared" si="15"/>
        <v>4739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6">
      <c r="A299" s="1"/>
      <c r="B299" s="27"/>
      <c r="C299" s="202"/>
      <c r="D299" s="11"/>
      <c r="E299" s="12"/>
      <c r="F299" s="12">
        <f t="shared" si="15"/>
        <v>4739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6">
      <c r="A300" s="1"/>
      <c r="B300" s="173"/>
      <c r="C300" s="201"/>
      <c r="D300" s="172"/>
      <c r="E300" s="169"/>
      <c r="F300" s="12">
        <f t="shared" si="15"/>
        <v>4739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6">
      <c r="A301" s="1"/>
      <c r="B301" s="57"/>
      <c r="C301" s="202"/>
      <c r="D301" s="11"/>
      <c r="E301" s="12"/>
      <c r="F301" s="12">
        <f t="shared" si="15"/>
        <v>4739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6">
      <c r="A302" s="1"/>
      <c r="B302" s="173"/>
      <c r="C302" s="201"/>
      <c r="D302" s="172"/>
      <c r="E302" s="169"/>
      <c r="F302" s="12">
        <f t="shared" si="15"/>
        <v>4739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6">
      <c r="A303" s="1"/>
      <c r="B303" s="27"/>
      <c r="C303" s="202"/>
      <c r="D303" s="11"/>
      <c r="E303" s="197"/>
      <c r="F303" s="12">
        <f t="shared" si="15"/>
        <v>4739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6">
      <c r="A304" s="1"/>
      <c r="B304" s="171"/>
      <c r="C304" s="201"/>
      <c r="D304" s="172"/>
      <c r="E304" s="169"/>
      <c r="F304" s="12">
        <f t="shared" si="15"/>
        <v>4739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6">
      <c r="A305" s="1"/>
      <c r="B305" s="27"/>
      <c r="C305" s="202"/>
      <c r="D305" s="11"/>
      <c r="E305" s="12"/>
      <c r="F305" s="12">
        <f t="shared" si="15"/>
        <v>4739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6">
      <c r="A306" s="1"/>
      <c r="B306" s="173"/>
      <c r="C306" s="201"/>
      <c r="D306" s="172"/>
      <c r="E306" s="169"/>
      <c r="F306" s="12">
        <f t="shared" si="15"/>
        <v>4739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6">
      <c r="A307" s="1"/>
      <c r="B307" s="57"/>
      <c r="C307" s="202"/>
      <c r="D307" s="11"/>
      <c r="E307" s="12"/>
      <c r="F307" s="12">
        <f t="shared" si="15"/>
        <v>4739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6">
      <c r="A308" s="1"/>
      <c r="B308" s="173"/>
      <c r="C308" s="201"/>
      <c r="D308" s="172"/>
      <c r="E308" s="169"/>
      <c r="F308" s="12">
        <f t="shared" si="15"/>
        <v>4739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6">
      <c r="A309" s="1"/>
      <c r="B309" s="27"/>
      <c r="C309" s="202"/>
      <c r="D309" s="155"/>
      <c r="E309" s="196"/>
      <c r="F309" s="12">
        <f t="shared" si="15"/>
        <v>4739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6">
      <c r="A310" s="1"/>
      <c r="B310" s="171"/>
      <c r="C310" s="201"/>
      <c r="D310" s="172"/>
      <c r="E310" s="169"/>
      <c r="F310" s="12">
        <f t="shared" si="15"/>
        <v>4739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6">
      <c r="A311" s="1"/>
      <c r="B311" s="27"/>
      <c r="C311" s="202"/>
      <c r="D311" s="11"/>
      <c r="E311" s="197"/>
      <c r="F311" s="12">
        <f t="shared" si="15"/>
        <v>4739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6">
      <c r="A312" s="1"/>
      <c r="B312" s="171"/>
      <c r="C312" s="201"/>
      <c r="D312" s="172"/>
      <c r="E312" s="169"/>
      <c r="F312" s="12">
        <f t="shared" si="15"/>
        <v>4739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6">
      <c r="A313" s="1"/>
      <c r="B313" s="27"/>
      <c r="C313" s="202"/>
      <c r="D313" s="11"/>
      <c r="E313" s="12"/>
      <c r="F313" s="12">
        <f t="shared" si="15"/>
        <v>4739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6">
      <c r="A314" s="1"/>
      <c r="B314" s="173"/>
      <c r="C314" s="201"/>
      <c r="D314" s="172"/>
      <c r="E314" s="169"/>
      <c r="F314" s="12">
        <f t="shared" si="15"/>
        <v>4739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6">
      <c r="A315" s="1"/>
      <c r="B315" s="57"/>
      <c r="C315" s="202"/>
      <c r="D315" s="11"/>
      <c r="E315" s="12"/>
      <c r="F315" s="12">
        <f t="shared" si="15"/>
        <v>4739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6">
      <c r="A316" s="1"/>
      <c r="B316" s="173"/>
      <c r="C316" s="201"/>
      <c r="D316" s="172"/>
      <c r="E316" s="169"/>
      <c r="F316" s="12">
        <f t="shared" si="15"/>
        <v>4739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6">
      <c r="A317" s="1"/>
      <c r="B317" s="27"/>
      <c r="C317" s="202"/>
      <c r="D317" s="155"/>
      <c r="E317" s="196"/>
      <c r="F317" s="12">
        <f t="shared" si="15"/>
        <v>4739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6">
      <c r="A318" s="1"/>
      <c r="B318" s="171"/>
      <c r="C318" s="201"/>
      <c r="D318" s="172"/>
      <c r="E318" s="169"/>
      <c r="F318" s="12">
        <f t="shared" si="15"/>
        <v>4739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6">
      <c r="A319" s="1"/>
      <c r="B319" s="27"/>
      <c r="C319" s="202"/>
      <c r="D319" s="11"/>
      <c r="E319" s="197"/>
      <c r="F319" s="12">
        <f t="shared" si="15"/>
        <v>4739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6">
      <c r="A320" s="1"/>
      <c r="B320" s="171"/>
      <c r="C320" s="201"/>
      <c r="D320" s="172"/>
      <c r="E320" s="169"/>
      <c r="F320" s="12">
        <f t="shared" si="15"/>
        <v>4739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6">
      <c r="A321" s="1"/>
      <c r="B321" s="27"/>
      <c r="C321" s="202"/>
      <c r="D321" s="11"/>
      <c r="E321" s="12"/>
      <c r="F321" s="12">
        <f t="shared" si="15"/>
        <v>4739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6">
      <c r="A322" s="1"/>
      <c r="B322" s="173"/>
      <c r="C322" s="201"/>
      <c r="D322" s="172"/>
      <c r="E322" s="169"/>
      <c r="F322" s="12">
        <f t="shared" si="15"/>
        <v>4739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6">
      <c r="A323" s="1"/>
      <c r="B323" s="57"/>
      <c r="C323" s="202"/>
      <c r="D323" s="11"/>
      <c r="E323" s="12"/>
      <c r="F323" s="12">
        <f t="shared" si="15"/>
        <v>4739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6">
      <c r="A324" s="1"/>
      <c r="B324" s="173"/>
      <c r="C324" s="201"/>
      <c r="D324" s="172"/>
      <c r="E324" s="169"/>
      <c r="F324" s="12">
        <f t="shared" si="15"/>
        <v>4739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6">
      <c r="A325" s="1"/>
      <c r="B325" s="27"/>
      <c r="C325" s="202"/>
      <c r="D325" s="155"/>
      <c r="E325" s="196"/>
      <c r="F325" s="12">
        <f t="shared" ref="F325:F388" si="16">F324+E325</f>
        <v>4739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6">
      <c r="A326" s="1"/>
      <c r="B326" s="171"/>
      <c r="C326" s="201"/>
      <c r="D326" s="172"/>
      <c r="E326" s="169"/>
      <c r="F326" s="12">
        <f t="shared" si="16"/>
        <v>4739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6">
      <c r="A327" s="1"/>
      <c r="B327" s="27"/>
      <c r="C327" s="202"/>
      <c r="D327" s="11"/>
      <c r="E327" s="197"/>
      <c r="F327" s="12">
        <f t="shared" si="16"/>
        <v>4739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6">
      <c r="A328" s="1"/>
      <c r="B328" s="171"/>
      <c r="C328" s="201"/>
      <c r="D328" s="172"/>
      <c r="E328" s="169"/>
      <c r="F328" s="12">
        <f t="shared" si="16"/>
        <v>4739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6">
      <c r="A329" s="1"/>
      <c r="B329" s="27"/>
      <c r="C329" s="202"/>
      <c r="D329" s="11"/>
      <c r="E329" s="12"/>
      <c r="F329" s="12">
        <f t="shared" si="16"/>
        <v>4739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6">
      <c r="A330" s="1"/>
      <c r="B330" s="173"/>
      <c r="C330" s="201"/>
      <c r="D330" s="172"/>
      <c r="E330" s="169"/>
      <c r="F330" s="12">
        <f t="shared" si="16"/>
        <v>4739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6">
      <c r="A331" s="1"/>
      <c r="B331" s="57"/>
      <c r="C331" s="202"/>
      <c r="D331" s="11"/>
      <c r="E331" s="12"/>
      <c r="F331" s="12">
        <f t="shared" si="16"/>
        <v>4739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6">
      <c r="A332" s="1"/>
      <c r="B332" s="173"/>
      <c r="C332" s="201"/>
      <c r="D332" s="172"/>
      <c r="E332" s="169"/>
      <c r="F332" s="12">
        <f t="shared" si="16"/>
        <v>4739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6">
      <c r="A333" s="1"/>
      <c r="B333" s="27"/>
      <c r="C333" s="202"/>
      <c r="D333" s="155"/>
      <c r="E333" s="196"/>
      <c r="F333" s="12">
        <f t="shared" si="16"/>
        <v>4739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6">
      <c r="A334" s="1"/>
      <c r="B334" s="171"/>
      <c r="C334" s="201"/>
      <c r="D334" s="172"/>
      <c r="E334" s="169"/>
      <c r="F334" s="12">
        <f t="shared" si="16"/>
        <v>4739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6">
      <c r="A335" s="1"/>
      <c r="B335" s="27"/>
      <c r="C335" s="202"/>
      <c r="D335" s="11"/>
      <c r="E335" s="197"/>
      <c r="F335" s="12">
        <f t="shared" si="16"/>
        <v>4739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6">
      <c r="A336" s="1"/>
      <c r="B336" s="171"/>
      <c r="C336" s="201"/>
      <c r="D336" s="172"/>
      <c r="E336" s="169"/>
      <c r="F336" s="12">
        <f t="shared" si="16"/>
        <v>4739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6">
      <c r="A337" s="1"/>
      <c r="B337" s="27"/>
      <c r="C337" s="202"/>
      <c r="D337" s="11"/>
      <c r="E337" s="12"/>
      <c r="F337" s="12">
        <f t="shared" si="16"/>
        <v>4739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6">
      <c r="A338" s="1"/>
      <c r="B338" s="173"/>
      <c r="C338" s="201"/>
      <c r="D338" s="172"/>
      <c r="E338" s="169"/>
      <c r="F338" s="12">
        <f t="shared" si="16"/>
        <v>4739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6">
      <c r="A339" s="1"/>
      <c r="B339" s="57"/>
      <c r="C339" s="202"/>
      <c r="D339" s="11"/>
      <c r="E339" s="12"/>
      <c r="F339" s="12">
        <f t="shared" si="16"/>
        <v>4739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6">
      <c r="A340" s="1"/>
      <c r="B340" s="173"/>
      <c r="C340" s="201"/>
      <c r="D340" s="172"/>
      <c r="E340" s="169"/>
      <c r="F340" s="12">
        <f t="shared" si="16"/>
        <v>4739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6">
      <c r="A341" s="1"/>
      <c r="B341" s="27"/>
      <c r="C341" s="202"/>
      <c r="D341" s="155"/>
      <c r="E341" s="196"/>
      <c r="F341" s="12">
        <f t="shared" si="16"/>
        <v>4739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6">
      <c r="A342" s="1"/>
      <c r="B342" s="171"/>
      <c r="C342" s="201"/>
      <c r="D342" s="172"/>
      <c r="E342" s="169"/>
      <c r="F342" s="12">
        <f t="shared" si="16"/>
        <v>4739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6">
      <c r="A343" s="1"/>
      <c r="B343" s="27"/>
      <c r="C343" s="202"/>
      <c r="D343" s="11"/>
      <c r="E343" s="197"/>
      <c r="F343" s="12">
        <f t="shared" si="16"/>
        <v>4739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6">
      <c r="A344" s="1"/>
      <c r="B344" s="171"/>
      <c r="C344" s="201"/>
      <c r="D344" s="172"/>
      <c r="E344" s="169"/>
      <c r="F344" s="12">
        <f t="shared" si="16"/>
        <v>4739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6">
      <c r="A345" s="1"/>
      <c r="B345" s="27"/>
      <c r="C345" s="202"/>
      <c r="D345" s="11"/>
      <c r="E345" s="12"/>
      <c r="F345" s="12">
        <f t="shared" si="16"/>
        <v>4739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6">
      <c r="A346" s="1"/>
      <c r="B346" s="173"/>
      <c r="C346" s="201"/>
      <c r="D346" s="172"/>
      <c r="E346" s="169"/>
      <c r="F346" s="12">
        <f t="shared" si="16"/>
        <v>4739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6">
      <c r="A347" s="1"/>
      <c r="B347" s="57"/>
      <c r="C347" s="202"/>
      <c r="D347" s="11"/>
      <c r="E347" s="12"/>
      <c r="F347" s="12">
        <f t="shared" si="16"/>
        <v>4739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6">
      <c r="A348" s="1"/>
      <c r="B348" s="173"/>
      <c r="C348" s="201"/>
      <c r="D348" s="172"/>
      <c r="E348" s="169"/>
      <c r="F348" s="12">
        <f t="shared" si="16"/>
        <v>4739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6">
      <c r="A349" s="1"/>
      <c r="B349" s="27"/>
      <c r="C349" s="202"/>
      <c r="D349" s="155"/>
      <c r="E349" s="196"/>
      <c r="F349" s="12">
        <f t="shared" si="16"/>
        <v>4739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6">
      <c r="A350" s="1"/>
      <c r="B350" s="171"/>
      <c r="C350" s="201"/>
      <c r="D350" s="172"/>
      <c r="E350" s="169"/>
      <c r="F350" s="12">
        <f t="shared" si="16"/>
        <v>4739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6">
      <c r="A351" s="1"/>
      <c r="B351" s="27"/>
      <c r="C351" s="202"/>
      <c r="D351" s="11"/>
      <c r="E351" s="197"/>
      <c r="F351" s="12">
        <f t="shared" si="16"/>
        <v>4739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6">
      <c r="A352" s="1"/>
      <c r="B352" s="171"/>
      <c r="C352" s="201"/>
      <c r="D352" s="172"/>
      <c r="E352" s="169"/>
      <c r="F352" s="12">
        <f t="shared" si="16"/>
        <v>4739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6">
      <c r="A353" s="1"/>
      <c r="B353" s="27"/>
      <c r="C353" s="202"/>
      <c r="D353" s="11"/>
      <c r="E353" s="12"/>
      <c r="F353" s="12">
        <f t="shared" si="16"/>
        <v>4739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6">
      <c r="A354" s="1"/>
      <c r="B354" s="173"/>
      <c r="C354" s="201"/>
      <c r="D354" s="172"/>
      <c r="E354" s="169"/>
      <c r="F354" s="12">
        <f t="shared" si="16"/>
        <v>4739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6">
      <c r="A355" s="1"/>
      <c r="B355" s="57"/>
      <c r="C355" s="202"/>
      <c r="D355" s="11"/>
      <c r="E355" s="12"/>
      <c r="F355" s="12">
        <f t="shared" si="16"/>
        <v>4739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6">
      <c r="A356" s="1"/>
      <c r="B356" s="173"/>
      <c r="C356" s="201"/>
      <c r="D356" s="172"/>
      <c r="E356" s="169"/>
      <c r="F356" s="12">
        <f t="shared" si="16"/>
        <v>4739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6">
      <c r="A357" s="1"/>
      <c r="B357" s="27"/>
      <c r="C357" s="202"/>
      <c r="D357" s="155"/>
      <c r="E357" s="196"/>
      <c r="F357" s="12">
        <f t="shared" si="16"/>
        <v>4739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6">
      <c r="A358" s="1"/>
      <c r="B358" s="171"/>
      <c r="C358" s="201"/>
      <c r="D358" s="172"/>
      <c r="E358" s="169"/>
      <c r="F358" s="12">
        <f t="shared" si="16"/>
        <v>4739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6">
      <c r="A359" s="1"/>
      <c r="B359" s="27"/>
      <c r="C359" s="202"/>
      <c r="D359" s="11"/>
      <c r="E359" s="197"/>
      <c r="F359" s="12">
        <f t="shared" si="16"/>
        <v>4739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6">
      <c r="A360" s="1"/>
      <c r="B360" s="171"/>
      <c r="C360" s="201"/>
      <c r="D360" s="172"/>
      <c r="E360" s="169"/>
      <c r="F360" s="12">
        <f t="shared" si="16"/>
        <v>4739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6">
      <c r="A361" s="1"/>
      <c r="B361" s="27"/>
      <c r="C361" s="202"/>
      <c r="D361" s="11"/>
      <c r="E361" s="12"/>
      <c r="F361" s="12">
        <f t="shared" si="16"/>
        <v>4739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6">
      <c r="A362" s="1"/>
      <c r="B362" s="173"/>
      <c r="C362" s="201"/>
      <c r="D362" s="172"/>
      <c r="E362" s="169"/>
      <c r="F362" s="12">
        <f t="shared" si="16"/>
        <v>4739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6">
      <c r="A363" s="1"/>
      <c r="B363" s="57"/>
      <c r="C363" s="202"/>
      <c r="D363" s="11"/>
      <c r="E363" s="12"/>
      <c r="F363" s="12">
        <f t="shared" si="16"/>
        <v>4739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6">
      <c r="A364" s="1"/>
      <c r="B364" s="173"/>
      <c r="C364" s="201"/>
      <c r="D364" s="172"/>
      <c r="E364" s="169"/>
      <c r="F364" s="12">
        <f t="shared" si="16"/>
        <v>4739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6">
      <c r="A365" s="1"/>
      <c r="B365" s="27"/>
      <c r="C365" s="202"/>
      <c r="D365" s="155"/>
      <c r="E365" s="196"/>
      <c r="F365" s="12">
        <f t="shared" si="16"/>
        <v>4739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6">
      <c r="A366" s="1"/>
      <c r="B366" s="171"/>
      <c r="C366" s="201"/>
      <c r="D366" s="172"/>
      <c r="E366" s="169"/>
      <c r="F366" s="12">
        <f t="shared" si="16"/>
        <v>4739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6">
      <c r="A367" s="1"/>
      <c r="B367" s="27"/>
      <c r="C367" s="202"/>
      <c r="D367" s="11"/>
      <c r="E367" s="197"/>
      <c r="F367" s="12">
        <f t="shared" si="16"/>
        <v>4739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6">
      <c r="A368" s="1"/>
      <c r="B368" s="171"/>
      <c r="C368" s="201"/>
      <c r="D368" s="172"/>
      <c r="E368" s="169"/>
      <c r="F368" s="12">
        <f t="shared" si="16"/>
        <v>4739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6">
      <c r="A369" s="1"/>
      <c r="B369" s="27"/>
      <c r="C369" s="202"/>
      <c r="D369" s="11"/>
      <c r="E369" s="12"/>
      <c r="F369" s="12">
        <f t="shared" si="16"/>
        <v>4739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6">
      <c r="A370" s="1"/>
      <c r="B370" s="173"/>
      <c r="C370" s="201"/>
      <c r="D370" s="172"/>
      <c r="E370" s="169"/>
      <c r="F370" s="12">
        <f t="shared" si="16"/>
        <v>4739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6">
      <c r="A371" s="1"/>
      <c r="B371" s="57"/>
      <c r="C371" s="202"/>
      <c r="D371" s="11"/>
      <c r="E371" s="12"/>
      <c r="F371" s="12">
        <f t="shared" si="16"/>
        <v>4739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6">
      <c r="A372" s="1"/>
      <c r="B372" s="173"/>
      <c r="C372" s="201"/>
      <c r="D372" s="172"/>
      <c r="E372" s="169"/>
      <c r="F372" s="12">
        <f t="shared" si="16"/>
        <v>4739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6">
      <c r="A373" s="1"/>
      <c r="B373" s="27"/>
      <c r="C373" s="202"/>
      <c r="D373" s="155"/>
      <c r="E373" s="196"/>
      <c r="F373" s="12">
        <f t="shared" si="16"/>
        <v>4739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6">
      <c r="A374" s="1"/>
      <c r="B374" s="171"/>
      <c r="C374" s="201"/>
      <c r="D374" s="172"/>
      <c r="E374" s="169"/>
      <c r="F374" s="12">
        <f t="shared" si="16"/>
        <v>4739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6">
      <c r="A375" s="1"/>
      <c r="B375" s="27"/>
      <c r="C375" s="202"/>
      <c r="D375" s="11"/>
      <c r="E375" s="197"/>
      <c r="F375" s="12">
        <f t="shared" si="16"/>
        <v>4739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6">
      <c r="A376" s="1"/>
      <c r="B376" s="171"/>
      <c r="C376" s="201"/>
      <c r="D376" s="172"/>
      <c r="E376" s="169"/>
      <c r="F376" s="12">
        <f t="shared" si="16"/>
        <v>4739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6">
      <c r="A377" s="1"/>
      <c r="B377" s="27"/>
      <c r="C377" s="202"/>
      <c r="D377" s="11"/>
      <c r="E377" s="12"/>
      <c r="F377" s="12">
        <f t="shared" si="16"/>
        <v>4739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6">
      <c r="A378" s="1"/>
      <c r="B378" s="173"/>
      <c r="C378" s="201"/>
      <c r="D378" s="172"/>
      <c r="E378" s="169"/>
      <c r="F378" s="12">
        <f t="shared" si="16"/>
        <v>4739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6">
      <c r="A379" s="1"/>
      <c r="B379" s="57"/>
      <c r="C379" s="202"/>
      <c r="D379" s="11"/>
      <c r="E379" s="12"/>
      <c r="F379" s="12">
        <f t="shared" si="16"/>
        <v>4739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6">
      <c r="A380" s="1"/>
      <c r="B380" s="173"/>
      <c r="C380" s="201"/>
      <c r="D380" s="172"/>
      <c r="E380" s="169"/>
      <c r="F380" s="12">
        <f t="shared" si="16"/>
        <v>4739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6">
      <c r="A381" s="1"/>
      <c r="B381" s="27"/>
      <c r="C381" s="202"/>
      <c r="D381" s="155"/>
      <c r="E381" s="196"/>
      <c r="F381" s="12">
        <f t="shared" si="16"/>
        <v>4739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6">
      <c r="A382" s="1"/>
      <c r="B382" s="171"/>
      <c r="C382" s="201"/>
      <c r="D382" s="172"/>
      <c r="E382" s="169"/>
      <c r="F382" s="12">
        <f t="shared" si="16"/>
        <v>4739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6">
      <c r="A383" s="1"/>
      <c r="B383" s="27"/>
      <c r="C383" s="202"/>
      <c r="D383" s="11"/>
      <c r="E383" s="197"/>
      <c r="F383" s="12">
        <f t="shared" si="16"/>
        <v>4739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6">
      <c r="A384" s="1"/>
      <c r="B384" s="171"/>
      <c r="C384" s="201"/>
      <c r="D384" s="172"/>
      <c r="E384" s="169"/>
      <c r="F384" s="12">
        <f t="shared" si="16"/>
        <v>4739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6">
      <c r="A385" s="1"/>
      <c r="B385" s="27"/>
      <c r="C385" s="202"/>
      <c r="D385" s="11"/>
      <c r="E385" s="12"/>
      <c r="F385" s="12">
        <f t="shared" si="16"/>
        <v>4739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6">
      <c r="A386" s="1"/>
      <c r="B386" s="173"/>
      <c r="C386" s="201"/>
      <c r="D386" s="172"/>
      <c r="E386" s="169"/>
      <c r="F386" s="12">
        <f t="shared" si="16"/>
        <v>4739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6">
      <c r="A387" s="1"/>
      <c r="B387" s="57"/>
      <c r="C387" s="202"/>
      <c r="D387" s="11"/>
      <c r="E387" s="12"/>
      <c r="F387" s="12">
        <f t="shared" si="16"/>
        <v>4739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6">
      <c r="A388" s="1"/>
      <c r="B388" s="173"/>
      <c r="C388" s="201"/>
      <c r="D388" s="172"/>
      <c r="E388" s="169"/>
      <c r="F388" s="12">
        <f t="shared" si="16"/>
        <v>4739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6">
      <c r="A389" s="1"/>
      <c r="B389" s="27"/>
      <c r="C389" s="202"/>
      <c r="D389" s="155"/>
      <c r="E389" s="196"/>
      <c r="F389" s="12">
        <f t="shared" ref="F389:F452" si="17">F388+E389</f>
        <v>4739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6">
      <c r="A390" s="1"/>
      <c r="B390" s="171"/>
      <c r="C390" s="201"/>
      <c r="D390" s="172"/>
      <c r="E390" s="169"/>
      <c r="F390" s="12">
        <f t="shared" si="17"/>
        <v>4739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6">
      <c r="A391" s="1"/>
      <c r="B391" s="27"/>
      <c r="C391" s="202"/>
      <c r="D391" s="11"/>
      <c r="E391" s="197"/>
      <c r="F391" s="12">
        <f t="shared" si="17"/>
        <v>4739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6">
      <c r="A392" s="1"/>
      <c r="B392" s="171"/>
      <c r="C392" s="201"/>
      <c r="D392" s="172"/>
      <c r="E392" s="169"/>
      <c r="F392" s="12">
        <f t="shared" si="17"/>
        <v>4739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6">
      <c r="A393" s="1"/>
      <c r="B393" s="27"/>
      <c r="C393" s="202"/>
      <c r="D393" s="11"/>
      <c r="E393" s="12"/>
      <c r="F393" s="12">
        <f t="shared" si="17"/>
        <v>4739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6">
      <c r="A394" s="1"/>
      <c r="B394" s="173"/>
      <c r="C394" s="201"/>
      <c r="D394" s="172"/>
      <c r="E394" s="169"/>
      <c r="F394" s="12">
        <f t="shared" si="17"/>
        <v>4739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6">
      <c r="A395" s="1"/>
      <c r="B395" s="57"/>
      <c r="C395" s="202"/>
      <c r="D395" s="11"/>
      <c r="E395" s="12"/>
      <c r="F395" s="12">
        <f t="shared" si="17"/>
        <v>4739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6">
      <c r="A396" s="1"/>
      <c r="B396" s="173"/>
      <c r="C396" s="201"/>
      <c r="D396" s="172"/>
      <c r="E396" s="169"/>
      <c r="F396" s="12">
        <f t="shared" si="17"/>
        <v>4739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6">
      <c r="A397" s="1"/>
      <c r="B397" s="27"/>
      <c r="C397" s="202"/>
      <c r="D397" s="155"/>
      <c r="E397" s="196"/>
      <c r="F397" s="12">
        <f t="shared" si="17"/>
        <v>4739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6">
      <c r="A398" s="1"/>
      <c r="B398" s="171"/>
      <c r="C398" s="201"/>
      <c r="D398" s="172"/>
      <c r="E398" s="169"/>
      <c r="F398" s="12">
        <f t="shared" si="17"/>
        <v>4739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6">
      <c r="A399" s="1"/>
      <c r="B399" s="27"/>
      <c r="C399" s="202"/>
      <c r="D399" s="11"/>
      <c r="E399" s="197"/>
      <c r="F399" s="12">
        <f t="shared" si="17"/>
        <v>4739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6">
      <c r="A400" s="1"/>
      <c r="B400" s="171"/>
      <c r="C400" s="201"/>
      <c r="D400" s="172"/>
      <c r="E400" s="169"/>
      <c r="F400" s="12">
        <f t="shared" si="17"/>
        <v>4739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6">
      <c r="A401" s="1"/>
      <c r="B401" s="27"/>
      <c r="C401" s="202"/>
      <c r="D401" s="11"/>
      <c r="E401" s="12"/>
      <c r="F401" s="12">
        <f t="shared" si="17"/>
        <v>4739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6">
      <c r="A402" s="1"/>
      <c r="B402" s="173"/>
      <c r="C402" s="201"/>
      <c r="D402" s="172"/>
      <c r="E402" s="169"/>
      <c r="F402" s="12">
        <f t="shared" si="17"/>
        <v>4739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6">
      <c r="A403" s="1"/>
      <c r="B403" s="57"/>
      <c r="C403" s="202"/>
      <c r="D403" s="11"/>
      <c r="E403" s="12"/>
      <c r="F403" s="12">
        <f t="shared" si="17"/>
        <v>4739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6">
      <c r="A404" s="1"/>
      <c r="B404" s="173"/>
      <c r="C404" s="201"/>
      <c r="D404" s="172"/>
      <c r="E404" s="169"/>
      <c r="F404" s="12">
        <f t="shared" si="17"/>
        <v>4739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6">
      <c r="A405" s="1"/>
      <c r="B405" s="27"/>
      <c r="C405" s="202"/>
      <c r="D405" s="155"/>
      <c r="E405" s="196"/>
      <c r="F405" s="12">
        <f t="shared" si="17"/>
        <v>4739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6">
      <c r="A406" s="1"/>
      <c r="B406" s="171"/>
      <c r="C406" s="201"/>
      <c r="D406" s="172"/>
      <c r="E406" s="169"/>
      <c r="F406" s="12">
        <f t="shared" si="17"/>
        <v>4739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6">
      <c r="A407" s="1"/>
      <c r="B407" s="27"/>
      <c r="C407" s="202"/>
      <c r="D407" s="11"/>
      <c r="E407" s="197"/>
      <c r="F407" s="12">
        <f t="shared" si="17"/>
        <v>4739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6">
      <c r="A408" s="1"/>
      <c r="B408" s="171"/>
      <c r="C408" s="201"/>
      <c r="D408" s="172"/>
      <c r="E408" s="169"/>
      <c r="F408" s="12">
        <f t="shared" si="17"/>
        <v>4739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6">
      <c r="A409" s="1"/>
      <c r="B409" s="27"/>
      <c r="C409" s="202"/>
      <c r="D409" s="11"/>
      <c r="E409" s="12"/>
      <c r="F409" s="12">
        <f t="shared" si="17"/>
        <v>4739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6">
      <c r="A410" s="1"/>
      <c r="B410" s="173"/>
      <c r="C410" s="201"/>
      <c r="D410" s="172"/>
      <c r="E410" s="169"/>
      <c r="F410" s="12">
        <f t="shared" si="17"/>
        <v>4739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6">
      <c r="A411" s="1"/>
      <c r="B411" s="57"/>
      <c r="C411" s="202"/>
      <c r="D411" s="11"/>
      <c r="E411" s="12"/>
      <c r="F411" s="12">
        <f t="shared" si="17"/>
        <v>4739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6">
      <c r="A412" s="1"/>
      <c r="B412" s="173"/>
      <c r="C412" s="201"/>
      <c r="D412" s="172"/>
      <c r="E412" s="169"/>
      <c r="F412" s="12">
        <f t="shared" si="17"/>
        <v>4739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6">
      <c r="A413" s="1"/>
      <c r="B413" s="27"/>
      <c r="C413" s="202"/>
      <c r="D413" s="155"/>
      <c r="E413" s="196"/>
      <c r="F413" s="12">
        <f t="shared" si="17"/>
        <v>4739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6">
      <c r="A414" s="1"/>
      <c r="B414" s="171"/>
      <c r="C414" s="201"/>
      <c r="D414" s="172"/>
      <c r="E414" s="169"/>
      <c r="F414" s="12">
        <f t="shared" si="17"/>
        <v>4739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6">
      <c r="A415" s="1"/>
      <c r="B415" s="27"/>
      <c r="C415" s="202"/>
      <c r="D415" s="11"/>
      <c r="E415" s="197"/>
      <c r="F415" s="12">
        <f t="shared" si="17"/>
        <v>4739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6">
      <c r="A416" s="1"/>
      <c r="B416" s="171"/>
      <c r="C416" s="201"/>
      <c r="D416" s="172"/>
      <c r="E416" s="169"/>
      <c r="F416" s="12">
        <f t="shared" si="17"/>
        <v>4739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6">
      <c r="A417" s="1"/>
      <c r="B417" s="27"/>
      <c r="C417" s="202"/>
      <c r="D417" s="11"/>
      <c r="E417" s="12"/>
      <c r="F417" s="12">
        <f t="shared" si="17"/>
        <v>4739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6">
      <c r="A418" s="1"/>
      <c r="B418" s="173"/>
      <c r="C418" s="201"/>
      <c r="D418" s="172"/>
      <c r="E418" s="169"/>
      <c r="F418" s="12">
        <f t="shared" si="17"/>
        <v>4739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6">
      <c r="A419" s="1"/>
      <c r="B419" s="57"/>
      <c r="C419" s="202"/>
      <c r="D419" s="11"/>
      <c r="E419" s="12"/>
      <c r="F419" s="12">
        <f t="shared" si="17"/>
        <v>4739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6">
      <c r="A420" s="1"/>
      <c r="B420" s="173"/>
      <c r="C420" s="201"/>
      <c r="D420" s="172"/>
      <c r="E420" s="169"/>
      <c r="F420" s="12">
        <f t="shared" si="17"/>
        <v>4739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6">
      <c r="A421" s="1"/>
      <c r="B421" s="27"/>
      <c r="C421" s="202"/>
      <c r="D421" s="155"/>
      <c r="E421" s="196"/>
      <c r="F421" s="12">
        <f t="shared" si="17"/>
        <v>4739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6">
      <c r="A422" s="1"/>
      <c r="B422" s="171"/>
      <c r="C422" s="201"/>
      <c r="D422" s="172"/>
      <c r="E422" s="169"/>
      <c r="F422" s="12">
        <f t="shared" si="17"/>
        <v>4739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6">
      <c r="A423" s="1"/>
      <c r="B423" s="27"/>
      <c r="C423" s="202"/>
      <c r="D423" s="11"/>
      <c r="E423" s="197"/>
      <c r="F423" s="12">
        <f t="shared" si="17"/>
        <v>4739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6">
      <c r="A424" s="1"/>
      <c r="B424" s="171"/>
      <c r="C424" s="201"/>
      <c r="D424" s="172"/>
      <c r="E424" s="169"/>
      <c r="F424" s="12">
        <f t="shared" si="17"/>
        <v>4739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6">
      <c r="A425" s="1"/>
      <c r="B425" s="27"/>
      <c r="C425" s="202"/>
      <c r="D425" s="11"/>
      <c r="E425" s="12"/>
      <c r="F425" s="12">
        <f t="shared" si="17"/>
        <v>4739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6">
      <c r="A426" s="1"/>
      <c r="B426" s="173"/>
      <c r="C426" s="201"/>
      <c r="D426" s="172"/>
      <c r="E426" s="169"/>
      <c r="F426" s="12">
        <f t="shared" si="17"/>
        <v>4739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6">
      <c r="A427" s="1"/>
      <c r="B427" s="57"/>
      <c r="C427" s="202"/>
      <c r="D427" s="11"/>
      <c r="E427" s="12"/>
      <c r="F427" s="12">
        <f t="shared" si="17"/>
        <v>4739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6">
      <c r="A428" s="1"/>
      <c r="B428" s="173"/>
      <c r="C428" s="201"/>
      <c r="D428" s="172"/>
      <c r="E428" s="169"/>
      <c r="F428" s="12">
        <f t="shared" si="17"/>
        <v>4739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6">
      <c r="A429" s="1"/>
      <c r="B429" s="27"/>
      <c r="C429" s="202"/>
      <c r="D429" s="155"/>
      <c r="E429" s="196"/>
      <c r="F429" s="12">
        <f t="shared" si="17"/>
        <v>4739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6">
      <c r="A430" s="1"/>
      <c r="B430" s="171"/>
      <c r="C430" s="201"/>
      <c r="D430" s="172"/>
      <c r="E430" s="169"/>
      <c r="F430" s="12">
        <f t="shared" si="17"/>
        <v>4739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6">
      <c r="A431" s="1"/>
      <c r="B431" s="27"/>
      <c r="C431" s="202"/>
      <c r="D431" s="11"/>
      <c r="E431" s="197"/>
      <c r="F431" s="12">
        <f t="shared" si="17"/>
        <v>4739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6">
      <c r="A432" s="1"/>
      <c r="B432" s="171"/>
      <c r="C432" s="201"/>
      <c r="D432" s="172"/>
      <c r="E432" s="169"/>
      <c r="F432" s="12">
        <f t="shared" si="17"/>
        <v>4739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6">
      <c r="A433" s="1"/>
      <c r="B433" s="27"/>
      <c r="C433" s="202"/>
      <c r="D433" s="11"/>
      <c r="E433" s="12"/>
      <c r="F433" s="12">
        <f t="shared" si="17"/>
        <v>4739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6">
      <c r="A434" s="1"/>
      <c r="B434" s="173"/>
      <c r="C434" s="201"/>
      <c r="D434" s="172"/>
      <c r="E434" s="169"/>
      <c r="F434" s="12">
        <f t="shared" si="17"/>
        <v>4739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6">
      <c r="A435" s="1"/>
      <c r="B435" s="57"/>
      <c r="C435" s="202"/>
      <c r="D435" s="11"/>
      <c r="E435" s="12"/>
      <c r="F435" s="12">
        <f t="shared" si="17"/>
        <v>4739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6">
      <c r="A436" s="1"/>
      <c r="B436" s="173"/>
      <c r="C436" s="201"/>
      <c r="D436" s="172"/>
      <c r="E436" s="169"/>
      <c r="F436" s="12">
        <f t="shared" si="17"/>
        <v>4739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6">
      <c r="A437" s="1"/>
      <c r="B437" s="27"/>
      <c r="C437" s="202"/>
      <c r="D437" s="155"/>
      <c r="E437" s="196"/>
      <c r="F437" s="12">
        <f t="shared" si="17"/>
        <v>4739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6">
      <c r="A438" s="1"/>
      <c r="B438" s="171"/>
      <c r="C438" s="201"/>
      <c r="D438" s="172"/>
      <c r="E438" s="169"/>
      <c r="F438" s="12">
        <f t="shared" si="17"/>
        <v>4739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6">
      <c r="A439" s="1"/>
      <c r="B439" s="27"/>
      <c r="C439" s="202"/>
      <c r="D439" s="11"/>
      <c r="E439" s="197"/>
      <c r="F439" s="12">
        <f t="shared" si="17"/>
        <v>4739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6">
      <c r="A440" s="1"/>
      <c r="B440" s="171"/>
      <c r="C440" s="201"/>
      <c r="D440" s="172"/>
      <c r="E440" s="169"/>
      <c r="F440" s="12">
        <f t="shared" si="17"/>
        <v>4739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6">
      <c r="A441" s="1"/>
      <c r="B441" s="27"/>
      <c r="C441" s="202"/>
      <c r="D441" s="11"/>
      <c r="E441" s="12"/>
      <c r="F441" s="12">
        <f t="shared" si="17"/>
        <v>4739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6">
      <c r="A442" s="1"/>
      <c r="B442" s="173"/>
      <c r="C442" s="201"/>
      <c r="D442" s="172"/>
      <c r="E442" s="169"/>
      <c r="F442" s="12">
        <f t="shared" si="17"/>
        <v>4739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6">
      <c r="A443" s="1"/>
      <c r="B443" s="57"/>
      <c r="C443" s="202"/>
      <c r="D443" s="11"/>
      <c r="E443" s="12"/>
      <c r="F443" s="12">
        <f t="shared" si="17"/>
        <v>4739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6">
      <c r="A444" s="1"/>
      <c r="B444" s="173"/>
      <c r="C444" s="201"/>
      <c r="D444" s="172"/>
      <c r="E444" s="169"/>
      <c r="F444" s="12">
        <f t="shared" si="17"/>
        <v>4739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6">
      <c r="A445" s="1"/>
      <c r="B445" s="27"/>
      <c r="C445" s="202"/>
      <c r="D445" s="155"/>
      <c r="E445" s="196"/>
      <c r="F445" s="12">
        <f t="shared" si="17"/>
        <v>4739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6">
      <c r="A446" s="1"/>
      <c r="B446" s="171"/>
      <c r="C446" s="201"/>
      <c r="D446" s="172"/>
      <c r="E446" s="169"/>
      <c r="F446" s="12">
        <f t="shared" si="17"/>
        <v>4739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6">
      <c r="A447" s="1"/>
      <c r="B447" s="27"/>
      <c r="C447" s="202"/>
      <c r="D447" s="11"/>
      <c r="E447" s="197"/>
      <c r="F447" s="12">
        <f t="shared" si="17"/>
        <v>4739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6">
      <c r="A448" s="1"/>
      <c r="B448" s="171"/>
      <c r="C448" s="201"/>
      <c r="D448" s="172"/>
      <c r="E448" s="169"/>
      <c r="F448" s="12">
        <f t="shared" si="17"/>
        <v>4739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6">
      <c r="A449" s="1"/>
      <c r="B449" s="27"/>
      <c r="C449" s="202"/>
      <c r="D449" s="11"/>
      <c r="E449" s="12"/>
      <c r="F449" s="12">
        <f t="shared" si="17"/>
        <v>4739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6">
      <c r="A450" s="1"/>
      <c r="B450" s="173"/>
      <c r="C450" s="201"/>
      <c r="D450" s="172"/>
      <c r="E450" s="169"/>
      <c r="F450" s="12">
        <f t="shared" si="17"/>
        <v>4739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6">
      <c r="A451" s="1"/>
      <c r="B451" s="57"/>
      <c r="C451" s="202"/>
      <c r="D451" s="11"/>
      <c r="E451" s="12"/>
      <c r="F451" s="12">
        <f t="shared" si="17"/>
        <v>4739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6">
      <c r="A452" s="1"/>
      <c r="B452" s="173"/>
      <c r="C452" s="201"/>
      <c r="D452" s="172"/>
      <c r="E452" s="169"/>
      <c r="F452" s="12">
        <f t="shared" si="17"/>
        <v>4739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6">
      <c r="A453" s="1"/>
      <c r="B453" s="27"/>
      <c r="C453" s="202"/>
      <c r="D453" s="155"/>
      <c r="E453" s="196"/>
      <c r="F453" s="12">
        <f t="shared" ref="F453:F516" si="18">F452+E453</f>
        <v>4739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6">
      <c r="A454" s="1"/>
      <c r="B454" s="171"/>
      <c r="C454" s="201"/>
      <c r="D454" s="172"/>
      <c r="E454" s="169"/>
      <c r="F454" s="12">
        <f t="shared" si="18"/>
        <v>4739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6">
      <c r="A455" s="1"/>
      <c r="B455" s="27"/>
      <c r="C455" s="202"/>
      <c r="D455" s="11"/>
      <c r="E455" s="197"/>
      <c r="F455" s="12">
        <f t="shared" si="18"/>
        <v>4739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6">
      <c r="A456" s="1"/>
      <c r="B456" s="171"/>
      <c r="C456" s="201"/>
      <c r="D456" s="172"/>
      <c r="E456" s="169"/>
      <c r="F456" s="12">
        <f t="shared" si="18"/>
        <v>4739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6">
      <c r="A457" s="1"/>
      <c r="B457" s="27"/>
      <c r="C457" s="202"/>
      <c r="D457" s="11"/>
      <c r="E457" s="12"/>
      <c r="F457" s="12">
        <f t="shared" si="18"/>
        <v>4739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6">
      <c r="A458" s="1"/>
      <c r="B458" s="173"/>
      <c r="C458" s="201"/>
      <c r="D458" s="172"/>
      <c r="E458" s="169"/>
      <c r="F458" s="12">
        <f t="shared" si="18"/>
        <v>4739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6">
      <c r="A459" s="1"/>
      <c r="B459" s="57"/>
      <c r="C459" s="202"/>
      <c r="D459" s="11"/>
      <c r="E459" s="12"/>
      <c r="F459" s="12">
        <f t="shared" si="18"/>
        <v>4739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6">
      <c r="A460" s="1"/>
      <c r="B460" s="173"/>
      <c r="C460" s="201"/>
      <c r="D460" s="172"/>
      <c r="E460" s="169"/>
      <c r="F460" s="12">
        <f t="shared" si="18"/>
        <v>4739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6">
      <c r="A461" s="1"/>
      <c r="B461" s="27"/>
      <c r="C461" s="202"/>
      <c r="D461" s="155"/>
      <c r="E461" s="196"/>
      <c r="F461" s="12">
        <f t="shared" si="18"/>
        <v>4739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6">
      <c r="A462" s="1"/>
      <c r="B462" s="171"/>
      <c r="C462" s="201"/>
      <c r="D462" s="172"/>
      <c r="E462" s="169"/>
      <c r="F462" s="12">
        <f t="shared" si="18"/>
        <v>4739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6">
      <c r="A463" s="1"/>
      <c r="B463" s="27"/>
      <c r="C463" s="202"/>
      <c r="D463" s="11"/>
      <c r="E463" s="197"/>
      <c r="F463" s="12">
        <f t="shared" si="18"/>
        <v>4739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6">
      <c r="A464" s="1"/>
      <c r="B464" s="171"/>
      <c r="C464" s="201"/>
      <c r="D464" s="172"/>
      <c r="E464" s="169"/>
      <c r="F464" s="12">
        <f t="shared" si="18"/>
        <v>4739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6">
      <c r="A465" s="1"/>
      <c r="B465" s="27"/>
      <c r="C465" s="202"/>
      <c r="D465" s="11"/>
      <c r="E465" s="12"/>
      <c r="F465" s="12">
        <f t="shared" si="18"/>
        <v>4739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6">
      <c r="A466" s="1"/>
      <c r="B466" s="173"/>
      <c r="C466" s="201"/>
      <c r="D466" s="172"/>
      <c r="E466" s="169"/>
      <c r="F466" s="12">
        <f t="shared" si="18"/>
        <v>4739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6">
      <c r="A467" s="1"/>
      <c r="B467" s="57"/>
      <c r="C467" s="202"/>
      <c r="D467" s="11"/>
      <c r="E467" s="12"/>
      <c r="F467" s="12">
        <f t="shared" si="18"/>
        <v>4739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6">
      <c r="A468" s="1"/>
      <c r="B468" s="173"/>
      <c r="C468" s="201"/>
      <c r="D468" s="172"/>
      <c r="E468" s="169"/>
      <c r="F468" s="12">
        <f t="shared" si="18"/>
        <v>4739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6">
      <c r="A469" s="1"/>
      <c r="B469" s="27"/>
      <c r="C469" s="202"/>
      <c r="D469" s="155"/>
      <c r="E469" s="196"/>
      <c r="F469" s="12">
        <f t="shared" si="18"/>
        <v>4739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6">
      <c r="A470" s="1"/>
      <c r="B470" s="171"/>
      <c r="C470" s="201"/>
      <c r="D470" s="172"/>
      <c r="E470" s="169"/>
      <c r="F470" s="12">
        <f t="shared" si="18"/>
        <v>4739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6">
      <c r="A471" s="1"/>
      <c r="B471" s="27"/>
      <c r="C471" s="202"/>
      <c r="D471" s="11"/>
      <c r="E471" s="197"/>
      <c r="F471" s="12">
        <f t="shared" si="18"/>
        <v>4739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6">
      <c r="A472" s="1"/>
      <c r="B472" s="171"/>
      <c r="C472" s="201"/>
      <c r="D472" s="172"/>
      <c r="E472" s="169"/>
      <c r="F472" s="12">
        <f t="shared" si="18"/>
        <v>4739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6">
      <c r="A473" s="1"/>
      <c r="B473" s="27"/>
      <c r="C473" s="202"/>
      <c r="D473" s="11"/>
      <c r="E473" s="12"/>
      <c r="F473" s="12">
        <f t="shared" si="18"/>
        <v>4739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6">
      <c r="A474" s="1"/>
      <c r="B474" s="173"/>
      <c r="C474" s="201"/>
      <c r="D474" s="172"/>
      <c r="E474" s="169"/>
      <c r="F474" s="12">
        <f t="shared" si="18"/>
        <v>4739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6">
      <c r="A475" s="1"/>
      <c r="B475" s="57"/>
      <c r="C475" s="202"/>
      <c r="D475" s="11"/>
      <c r="E475" s="12"/>
      <c r="F475" s="12">
        <f t="shared" si="18"/>
        <v>4739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6">
      <c r="A476" s="1"/>
      <c r="B476" s="173"/>
      <c r="C476" s="201"/>
      <c r="D476" s="172"/>
      <c r="E476" s="169"/>
      <c r="F476" s="12">
        <f t="shared" si="18"/>
        <v>4739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6">
      <c r="A477" s="1"/>
      <c r="B477" s="27"/>
      <c r="C477" s="202"/>
      <c r="D477" s="155"/>
      <c r="E477" s="196"/>
      <c r="F477" s="12">
        <f t="shared" si="18"/>
        <v>4739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6">
      <c r="A478" s="1"/>
      <c r="B478" s="171"/>
      <c r="C478" s="201"/>
      <c r="D478" s="172"/>
      <c r="E478" s="169"/>
      <c r="F478" s="12">
        <f t="shared" si="18"/>
        <v>4739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6">
      <c r="A479" s="1"/>
      <c r="B479" s="27"/>
      <c r="C479" s="202"/>
      <c r="D479" s="11"/>
      <c r="E479" s="197"/>
      <c r="F479" s="12">
        <f t="shared" si="18"/>
        <v>4739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6">
      <c r="A480" s="1"/>
      <c r="B480" s="171"/>
      <c r="C480" s="201"/>
      <c r="D480" s="172"/>
      <c r="E480" s="169"/>
      <c r="F480" s="12">
        <f t="shared" si="18"/>
        <v>4739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6">
      <c r="A481" s="1"/>
      <c r="B481" s="27"/>
      <c r="C481" s="202"/>
      <c r="D481" s="11"/>
      <c r="E481" s="12"/>
      <c r="F481" s="12">
        <f t="shared" si="18"/>
        <v>4739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6">
      <c r="A482" s="1"/>
      <c r="B482" s="173"/>
      <c r="C482" s="201"/>
      <c r="D482" s="172"/>
      <c r="E482" s="169"/>
      <c r="F482" s="12">
        <f t="shared" si="18"/>
        <v>4739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6">
      <c r="A483" s="1"/>
      <c r="B483" s="57"/>
      <c r="C483" s="202"/>
      <c r="D483" s="11"/>
      <c r="E483" s="12"/>
      <c r="F483" s="12">
        <f t="shared" si="18"/>
        <v>4739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6">
      <c r="A484" s="1"/>
      <c r="B484" s="173"/>
      <c r="C484" s="201"/>
      <c r="D484" s="172"/>
      <c r="E484" s="169"/>
      <c r="F484" s="12">
        <f t="shared" si="18"/>
        <v>4739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6">
      <c r="A485" s="1"/>
      <c r="B485" s="27"/>
      <c r="C485" s="202"/>
      <c r="D485" s="155"/>
      <c r="E485" s="196"/>
      <c r="F485" s="12">
        <f t="shared" si="18"/>
        <v>4739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6">
      <c r="A486" s="1"/>
      <c r="B486" s="171"/>
      <c r="C486" s="201"/>
      <c r="D486" s="172"/>
      <c r="E486" s="169"/>
      <c r="F486" s="12">
        <f t="shared" si="18"/>
        <v>4739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6">
      <c r="A487" s="1"/>
      <c r="B487" s="27"/>
      <c r="C487" s="202"/>
      <c r="D487" s="11"/>
      <c r="E487" s="197"/>
      <c r="F487" s="12">
        <f t="shared" si="18"/>
        <v>4739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6">
      <c r="A488" s="1"/>
      <c r="B488" s="171"/>
      <c r="C488" s="201"/>
      <c r="D488" s="172"/>
      <c r="E488" s="169"/>
      <c r="F488" s="12">
        <f t="shared" si="18"/>
        <v>4739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6">
      <c r="A489" s="1"/>
      <c r="B489" s="27"/>
      <c r="C489" s="202"/>
      <c r="D489" s="11"/>
      <c r="E489" s="12"/>
      <c r="F489" s="12">
        <f t="shared" si="18"/>
        <v>4739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6">
      <c r="A490" s="1"/>
      <c r="B490" s="173"/>
      <c r="C490" s="201"/>
      <c r="D490" s="172"/>
      <c r="E490" s="169"/>
      <c r="F490" s="12">
        <f t="shared" si="18"/>
        <v>4739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6">
      <c r="A491" s="1"/>
      <c r="B491" s="57"/>
      <c r="C491" s="202"/>
      <c r="D491" s="11"/>
      <c r="E491" s="12"/>
      <c r="F491" s="12">
        <f t="shared" si="18"/>
        <v>4739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6">
      <c r="A492" s="1"/>
      <c r="B492" s="173"/>
      <c r="C492" s="201"/>
      <c r="D492" s="172"/>
      <c r="E492" s="169"/>
      <c r="F492" s="12">
        <f t="shared" si="18"/>
        <v>4739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6">
      <c r="A493" s="1"/>
      <c r="B493" s="27"/>
      <c r="C493" s="202"/>
      <c r="D493" s="11"/>
      <c r="E493" s="197"/>
      <c r="F493" s="12">
        <f t="shared" si="18"/>
        <v>4739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6">
      <c r="A494" s="1"/>
      <c r="B494" s="171"/>
      <c r="C494" s="201"/>
      <c r="D494" s="172"/>
      <c r="E494" s="169"/>
      <c r="F494" s="12">
        <f t="shared" si="18"/>
        <v>4739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6">
      <c r="A495" s="1"/>
      <c r="B495" s="27"/>
      <c r="C495" s="202"/>
      <c r="D495" s="11"/>
      <c r="E495" s="12"/>
      <c r="F495" s="12">
        <f t="shared" si="18"/>
        <v>4739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6">
      <c r="A496" s="1"/>
      <c r="B496" s="173"/>
      <c r="C496" s="201"/>
      <c r="D496" s="172"/>
      <c r="E496" s="169"/>
      <c r="F496" s="12">
        <f t="shared" si="18"/>
        <v>4739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6">
      <c r="A497" s="1"/>
      <c r="B497" s="57"/>
      <c r="C497" s="202"/>
      <c r="D497" s="11"/>
      <c r="E497" s="12"/>
      <c r="F497" s="12">
        <f t="shared" si="18"/>
        <v>4739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6">
      <c r="A498" s="1"/>
      <c r="B498" s="173"/>
      <c r="C498" s="201"/>
      <c r="D498" s="172"/>
      <c r="E498" s="169"/>
      <c r="F498" s="12">
        <f t="shared" si="18"/>
        <v>4739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6">
      <c r="A499" s="1"/>
      <c r="B499" s="27"/>
      <c r="C499" s="202"/>
      <c r="D499" s="155"/>
      <c r="E499" s="196"/>
      <c r="F499" s="12">
        <f t="shared" si="18"/>
        <v>4739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6">
      <c r="A500" s="1"/>
      <c r="B500" s="171"/>
      <c r="C500" s="201"/>
      <c r="D500" s="172"/>
      <c r="E500" s="169"/>
      <c r="F500" s="12">
        <f t="shared" si="18"/>
        <v>4739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6">
      <c r="A501" s="1"/>
      <c r="B501" s="27"/>
      <c r="C501" s="202"/>
      <c r="D501" s="11"/>
      <c r="E501" s="197"/>
      <c r="F501" s="12">
        <f t="shared" si="18"/>
        <v>4739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6">
      <c r="A502" s="1"/>
      <c r="B502" s="171"/>
      <c r="C502" s="201"/>
      <c r="D502" s="172"/>
      <c r="E502" s="169"/>
      <c r="F502" s="12">
        <f t="shared" si="18"/>
        <v>4739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6">
      <c r="A503" s="1"/>
      <c r="B503" s="27"/>
      <c r="C503" s="202"/>
      <c r="D503" s="11"/>
      <c r="E503" s="12"/>
      <c r="F503" s="12">
        <f t="shared" si="18"/>
        <v>4739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6">
      <c r="A504" s="1"/>
      <c r="B504" s="173"/>
      <c r="C504" s="201"/>
      <c r="D504" s="172"/>
      <c r="E504" s="169"/>
      <c r="F504" s="12">
        <f t="shared" si="18"/>
        <v>4739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6">
      <c r="A505" s="1"/>
      <c r="B505" s="57"/>
      <c r="C505" s="202"/>
      <c r="D505" s="11"/>
      <c r="E505" s="12"/>
      <c r="F505" s="12">
        <f t="shared" si="18"/>
        <v>4739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6">
      <c r="A506" s="1"/>
      <c r="B506" s="173"/>
      <c r="C506" s="201"/>
      <c r="D506" s="172"/>
      <c r="E506" s="169"/>
      <c r="F506" s="12">
        <f t="shared" si="18"/>
        <v>4739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6">
      <c r="A507" s="1"/>
      <c r="B507" s="27"/>
      <c r="C507" s="202"/>
      <c r="D507" s="155"/>
      <c r="E507" s="196"/>
      <c r="F507" s="12">
        <f t="shared" si="18"/>
        <v>4739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6">
      <c r="A508" s="1"/>
      <c r="B508" s="171"/>
      <c r="C508" s="201"/>
      <c r="D508" s="172"/>
      <c r="E508" s="169"/>
      <c r="F508" s="12">
        <f t="shared" si="18"/>
        <v>4739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6">
      <c r="A509" s="1"/>
      <c r="B509" s="27"/>
      <c r="C509" s="202"/>
      <c r="D509" s="11"/>
      <c r="E509" s="197"/>
      <c r="F509" s="12">
        <f t="shared" si="18"/>
        <v>4739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6">
      <c r="A510" s="1"/>
      <c r="B510" s="171"/>
      <c r="C510" s="201"/>
      <c r="D510" s="172"/>
      <c r="E510" s="169"/>
      <c r="F510" s="12">
        <f t="shared" si="18"/>
        <v>4739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6">
      <c r="A511" s="1"/>
      <c r="B511" s="27"/>
      <c r="C511" s="202"/>
      <c r="D511" s="11"/>
      <c r="E511" s="12"/>
      <c r="F511" s="12">
        <f t="shared" si="18"/>
        <v>4739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6">
      <c r="A512" s="1"/>
      <c r="B512" s="173"/>
      <c r="C512" s="201"/>
      <c r="D512" s="172"/>
      <c r="E512" s="169"/>
      <c r="F512" s="12">
        <f t="shared" si="18"/>
        <v>4739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6">
      <c r="A513" s="1"/>
      <c r="B513" s="57"/>
      <c r="C513" s="202"/>
      <c r="D513" s="11"/>
      <c r="E513" s="12"/>
      <c r="F513" s="12">
        <f t="shared" si="18"/>
        <v>4739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6">
      <c r="A514" s="1"/>
      <c r="B514" s="173"/>
      <c r="C514" s="201"/>
      <c r="D514" s="172"/>
      <c r="E514" s="169"/>
      <c r="F514" s="12">
        <f t="shared" si="18"/>
        <v>4739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6">
      <c r="A515" s="1"/>
      <c r="B515" s="27"/>
      <c r="C515" s="202"/>
      <c r="D515" s="155"/>
      <c r="E515" s="196"/>
      <c r="F515" s="12">
        <f t="shared" si="18"/>
        <v>4739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6">
      <c r="A516" s="1"/>
      <c r="B516" s="171"/>
      <c r="C516" s="201"/>
      <c r="D516" s="172"/>
      <c r="E516" s="169"/>
      <c r="F516" s="12">
        <f t="shared" si="18"/>
        <v>4739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6">
      <c r="A517" s="1"/>
      <c r="B517" s="27"/>
      <c r="C517" s="202"/>
      <c r="D517" s="11"/>
      <c r="E517" s="197"/>
      <c r="F517" s="12">
        <f t="shared" ref="F517:F580" si="19">F516+E517</f>
        <v>4739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6">
      <c r="A518" s="1"/>
      <c r="B518" s="171"/>
      <c r="C518" s="201"/>
      <c r="D518" s="172"/>
      <c r="E518" s="169"/>
      <c r="F518" s="12">
        <f t="shared" si="19"/>
        <v>4739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6">
      <c r="A519" s="1"/>
      <c r="B519" s="27"/>
      <c r="C519" s="202"/>
      <c r="D519" s="11"/>
      <c r="E519" s="12"/>
      <c r="F519" s="12">
        <f t="shared" si="19"/>
        <v>4739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6">
      <c r="A520" s="1"/>
      <c r="B520" s="173"/>
      <c r="C520" s="201"/>
      <c r="D520" s="172"/>
      <c r="E520" s="169"/>
      <c r="F520" s="12">
        <f t="shared" si="19"/>
        <v>4739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6">
      <c r="A521" s="1"/>
      <c r="B521" s="57"/>
      <c r="C521" s="202"/>
      <c r="D521" s="11"/>
      <c r="E521" s="12"/>
      <c r="F521" s="12">
        <f t="shared" si="19"/>
        <v>4739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6">
      <c r="A522" s="1"/>
      <c r="B522" s="173"/>
      <c r="C522" s="201"/>
      <c r="D522" s="172"/>
      <c r="E522" s="169"/>
      <c r="F522" s="12">
        <f t="shared" si="19"/>
        <v>4739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6">
      <c r="A523" s="1"/>
      <c r="B523" s="27"/>
      <c r="C523" s="202"/>
      <c r="D523" s="155"/>
      <c r="E523" s="196"/>
      <c r="F523" s="12">
        <f t="shared" si="19"/>
        <v>4739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6">
      <c r="A524" s="1"/>
      <c r="B524" s="171"/>
      <c r="C524" s="201"/>
      <c r="D524" s="172"/>
      <c r="E524" s="169"/>
      <c r="F524" s="12">
        <f t="shared" si="19"/>
        <v>4739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6">
      <c r="A525" s="1"/>
      <c r="B525" s="27"/>
      <c r="C525" s="202"/>
      <c r="D525" s="11"/>
      <c r="E525" s="197"/>
      <c r="F525" s="12">
        <f t="shared" si="19"/>
        <v>4739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6">
      <c r="A526" s="1"/>
      <c r="B526" s="171"/>
      <c r="C526" s="201"/>
      <c r="D526" s="172"/>
      <c r="E526" s="169"/>
      <c r="F526" s="12">
        <f t="shared" si="19"/>
        <v>4739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6">
      <c r="A527" s="1"/>
      <c r="B527" s="27"/>
      <c r="C527" s="202"/>
      <c r="D527" s="11"/>
      <c r="E527" s="12"/>
      <c r="F527" s="12">
        <f t="shared" si="19"/>
        <v>4739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6">
      <c r="A528" s="1"/>
      <c r="B528" s="173"/>
      <c r="C528" s="201"/>
      <c r="D528" s="172"/>
      <c r="E528" s="169"/>
      <c r="F528" s="12">
        <f t="shared" si="19"/>
        <v>4739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6">
      <c r="A529" s="1"/>
      <c r="B529" s="57"/>
      <c r="C529" s="202"/>
      <c r="D529" s="11"/>
      <c r="E529" s="12"/>
      <c r="F529" s="12">
        <f t="shared" si="19"/>
        <v>4739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6">
      <c r="A530" s="1"/>
      <c r="B530" s="173"/>
      <c r="C530" s="201"/>
      <c r="D530" s="172"/>
      <c r="E530" s="169"/>
      <c r="F530" s="12">
        <f t="shared" si="19"/>
        <v>4739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6">
      <c r="A531" s="1"/>
      <c r="B531" s="27"/>
      <c r="C531" s="202"/>
      <c r="D531" s="155"/>
      <c r="E531" s="196"/>
      <c r="F531" s="12">
        <f t="shared" si="19"/>
        <v>4739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6">
      <c r="A532" s="1"/>
      <c r="B532" s="171"/>
      <c r="C532" s="201"/>
      <c r="D532" s="172"/>
      <c r="E532" s="169"/>
      <c r="F532" s="12">
        <f t="shared" si="19"/>
        <v>4739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6">
      <c r="A533" s="1"/>
      <c r="B533" s="27"/>
      <c r="C533" s="202"/>
      <c r="D533" s="11"/>
      <c r="E533" s="197"/>
      <c r="F533" s="12">
        <f t="shared" si="19"/>
        <v>4739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6">
      <c r="A534" s="1"/>
      <c r="B534" s="171"/>
      <c r="C534" s="201"/>
      <c r="D534" s="172"/>
      <c r="E534" s="169"/>
      <c r="F534" s="12">
        <f t="shared" si="19"/>
        <v>4739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6">
      <c r="A535" s="1"/>
      <c r="B535" s="27"/>
      <c r="C535" s="202"/>
      <c r="D535" s="11"/>
      <c r="E535" s="12"/>
      <c r="F535" s="12">
        <f t="shared" si="19"/>
        <v>4739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6">
      <c r="A536" s="1"/>
      <c r="B536" s="173"/>
      <c r="C536" s="201"/>
      <c r="D536" s="172"/>
      <c r="E536" s="169"/>
      <c r="F536" s="12">
        <f t="shared" si="19"/>
        <v>4739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6">
      <c r="A537" s="1"/>
      <c r="B537" s="57"/>
      <c r="C537" s="202"/>
      <c r="D537" s="11"/>
      <c r="E537" s="12"/>
      <c r="F537" s="12">
        <f t="shared" si="19"/>
        <v>4739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6">
      <c r="A538" s="1"/>
      <c r="B538" s="173"/>
      <c r="C538" s="201"/>
      <c r="D538" s="172"/>
      <c r="E538" s="169"/>
      <c r="F538" s="12">
        <f t="shared" si="19"/>
        <v>4739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6">
      <c r="A539" s="1"/>
      <c r="B539" s="27"/>
      <c r="C539" s="202"/>
      <c r="D539" s="155"/>
      <c r="E539" s="196"/>
      <c r="F539" s="12">
        <f t="shared" si="19"/>
        <v>4739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6">
      <c r="A540" s="1"/>
      <c r="B540" s="171"/>
      <c r="C540" s="201"/>
      <c r="D540" s="172"/>
      <c r="E540" s="169"/>
      <c r="F540" s="12">
        <f t="shared" si="19"/>
        <v>4739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6">
      <c r="A541" s="1"/>
      <c r="B541" s="27"/>
      <c r="C541" s="202"/>
      <c r="D541" s="11"/>
      <c r="E541" s="197"/>
      <c r="F541" s="12">
        <f t="shared" si="19"/>
        <v>4739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6">
      <c r="A542" s="1"/>
      <c r="B542" s="171"/>
      <c r="C542" s="201"/>
      <c r="D542" s="172"/>
      <c r="E542" s="169"/>
      <c r="F542" s="12">
        <f t="shared" si="19"/>
        <v>4739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6">
      <c r="A543" s="1"/>
      <c r="B543" s="27"/>
      <c r="C543" s="202"/>
      <c r="D543" s="11"/>
      <c r="E543" s="12"/>
      <c r="F543" s="12">
        <f t="shared" si="19"/>
        <v>4739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6">
      <c r="A544" s="1"/>
      <c r="B544" s="173"/>
      <c r="C544" s="201"/>
      <c r="D544" s="172"/>
      <c r="E544" s="169"/>
      <c r="F544" s="12">
        <f t="shared" si="19"/>
        <v>4739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6">
      <c r="A545" s="1"/>
      <c r="B545" s="57"/>
      <c r="C545" s="202"/>
      <c r="D545" s="11"/>
      <c r="E545" s="12"/>
      <c r="F545" s="12">
        <f t="shared" si="19"/>
        <v>4739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6">
      <c r="A546" s="1"/>
      <c r="B546" s="173"/>
      <c r="C546" s="201"/>
      <c r="D546" s="172"/>
      <c r="E546" s="169"/>
      <c r="F546" s="12">
        <f t="shared" si="19"/>
        <v>4739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6">
      <c r="A547" s="1"/>
      <c r="B547" s="27"/>
      <c r="C547" s="202"/>
      <c r="D547" s="155"/>
      <c r="E547" s="196"/>
      <c r="F547" s="12">
        <f t="shared" si="19"/>
        <v>4739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6">
      <c r="A548" s="1"/>
      <c r="B548" s="171"/>
      <c r="C548" s="201"/>
      <c r="D548" s="172"/>
      <c r="E548" s="169"/>
      <c r="F548" s="12">
        <f t="shared" si="19"/>
        <v>4739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6">
      <c r="A549" s="1"/>
      <c r="B549" s="27"/>
      <c r="C549" s="202"/>
      <c r="D549" s="11"/>
      <c r="E549" s="197"/>
      <c r="F549" s="12">
        <f t="shared" si="19"/>
        <v>4739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6">
      <c r="A550" s="1"/>
      <c r="B550" s="171"/>
      <c r="C550" s="201"/>
      <c r="D550" s="172"/>
      <c r="E550" s="169"/>
      <c r="F550" s="12">
        <f t="shared" si="19"/>
        <v>4739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6">
      <c r="A551" s="1"/>
      <c r="B551" s="27"/>
      <c r="C551" s="202"/>
      <c r="D551" s="11"/>
      <c r="E551" s="12"/>
      <c r="F551" s="12">
        <f t="shared" si="19"/>
        <v>4739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6">
      <c r="A552" s="1"/>
      <c r="B552" s="173"/>
      <c r="C552" s="201"/>
      <c r="D552" s="172"/>
      <c r="E552" s="169"/>
      <c r="F552" s="12">
        <f t="shared" si="19"/>
        <v>4739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6">
      <c r="A553" s="1"/>
      <c r="B553" s="57"/>
      <c r="C553" s="202"/>
      <c r="D553" s="11"/>
      <c r="E553" s="12"/>
      <c r="F553" s="12">
        <f t="shared" si="19"/>
        <v>4739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6">
      <c r="A554" s="1"/>
      <c r="B554" s="173"/>
      <c r="C554" s="201"/>
      <c r="D554" s="172"/>
      <c r="E554" s="169"/>
      <c r="F554" s="12">
        <f t="shared" si="19"/>
        <v>4739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6">
      <c r="A555" s="1"/>
      <c r="B555" s="27"/>
      <c r="C555" s="202"/>
      <c r="D555" s="155"/>
      <c r="E555" s="196"/>
      <c r="F555" s="12">
        <f t="shared" si="19"/>
        <v>4739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6">
      <c r="A556" s="1"/>
      <c r="B556" s="171"/>
      <c r="C556" s="201"/>
      <c r="D556" s="172"/>
      <c r="E556" s="169"/>
      <c r="F556" s="12">
        <f t="shared" si="19"/>
        <v>4739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6">
      <c r="A557" s="1"/>
      <c r="B557" s="27"/>
      <c r="C557" s="202"/>
      <c r="D557" s="11"/>
      <c r="E557" s="197"/>
      <c r="F557" s="12">
        <f t="shared" si="19"/>
        <v>4739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6">
      <c r="A558" s="1"/>
      <c r="B558" s="171"/>
      <c r="C558" s="201"/>
      <c r="D558" s="172"/>
      <c r="E558" s="169"/>
      <c r="F558" s="12">
        <f t="shared" si="19"/>
        <v>4739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6">
      <c r="A559" s="1"/>
      <c r="B559" s="27"/>
      <c r="C559" s="202"/>
      <c r="D559" s="11"/>
      <c r="E559" s="12"/>
      <c r="F559" s="12">
        <f t="shared" si="19"/>
        <v>4739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6">
      <c r="A560" s="1"/>
      <c r="B560" s="173"/>
      <c r="C560" s="201"/>
      <c r="D560" s="172"/>
      <c r="E560" s="169"/>
      <c r="F560" s="12">
        <f t="shared" si="19"/>
        <v>4739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6">
      <c r="A561" s="1"/>
      <c r="B561" s="57"/>
      <c r="C561" s="202"/>
      <c r="D561" s="11"/>
      <c r="E561" s="12"/>
      <c r="F561" s="12">
        <f t="shared" si="19"/>
        <v>4739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6">
      <c r="A562" s="1"/>
      <c r="B562" s="173"/>
      <c r="C562" s="201"/>
      <c r="D562" s="172"/>
      <c r="E562" s="169"/>
      <c r="F562" s="12">
        <f t="shared" si="19"/>
        <v>4739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6">
      <c r="A563" s="1"/>
      <c r="B563" s="27"/>
      <c r="C563" s="202"/>
      <c r="D563" s="155"/>
      <c r="E563" s="196"/>
      <c r="F563" s="12">
        <f t="shared" si="19"/>
        <v>4739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6">
      <c r="A564" s="1"/>
      <c r="B564" s="171"/>
      <c r="C564" s="201"/>
      <c r="D564" s="172"/>
      <c r="E564" s="169"/>
      <c r="F564" s="12">
        <f t="shared" si="19"/>
        <v>4739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6">
      <c r="A565" s="1"/>
      <c r="B565" s="27"/>
      <c r="C565" s="202"/>
      <c r="D565" s="11"/>
      <c r="E565" s="197"/>
      <c r="F565" s="12">
        <f t="shared" si="19"/>
        <v>4739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6">
      <c r="A566" s="1"/>
      <c r="B566" s="171"/>
      <c r="C566" s="201"/>
      <c r="D566" s="172"/>
      <c r="E566" s="169"/>
      <c r="F566" s="12">
        <f t="shared" si="19"/>
        <v>4739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6">
      <c r="A567" s="1"/>
      <c r="B567" s="27"/>
      <c r="C567" s="202"/>
      <c r="D567" s="11"/>
      <c r="E567" s="12"/>
      <c r="F567" s="12">
        <f t="shared" si="19"/>
        <v>4739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6">
      <c r="A568" s="1"/>
      <c r="B568" s="173"/>
      <c r="C568" s="201"/>
      <c r="D568" s="172"/>
      <c r="E568" s="169"/>
      <c r="F568" s="12">
        <f t="shared" si="19"/>
        <v>4739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6">
      <c r="A569" s="1"/>
      <c r="B569" s="57"/>
      <c r="C569" s="202"/>
      <c r="D569" s="11"/>
      <c r="E569" s="12"/>
      <c r="F569" s="12">
        <f t="shared" si="19"/>
        <v>4739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6">
      <c r="A570" s="1"/>
      <c r="B570" s="173"/>
      <c r="C570" s="201"/>
      <c r="D570" s="172"/>
      <c r="E570" s="169"/>
      <c r="F570" s="12">
        <f t="shared" si="19"/>
        <v>4739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6">
      <c r="A571" s="1"/>
      <c r="B571" s="27"/>
      <c r="C571" s="202"/>
      <c r="D571" s="155"/>
      <c r="E571" s="196"/>
      <c r="F571" s="12">
        <f t="shared" si="19"/>
        <v>4739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6">
      <c r="A572" s="1"/>
      <c r="B572" s="171"/>
      <c r="C572" s="201"/>
      <c r="D572" s="172"/>
      <c r="E572" s="169"/>
      <c r="F572" s="12">
        <f t="shared" si="19"/>
        <v>4739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6">
      <c r="A573" s="1"/>
      <c r="B573" s="27"/>
      <c r="C573" s="202"/>
      <c r="D573" s="11"/>
      <c r="E573" s="197"/>
      <c r="F573" s="12">
        <f t="shared" si="19"/>
        <v>4739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6">
      <c r="A574" s="1"/>
      <c r="B574" s="171"/>
      <c r="C574" s="201"/>
      <c r="D574" s="172"/>
      <c r="E574" s="169"/>
      <c r="F574" s="12">
        <f t="shared" si="19"/>
        <v>4739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6">
      <c r="A575" s="1"/>
      <c r="B575" s="27"/>
      <c r="C575" s="202"/>
      <c r="D575" s="11"/>
      <c r="E575" s="12"/>
      <c r="F575" s="12">
        <f t="shared" si="19"/>
        <v>4739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6">
      <c r="A576" s="1"/>
      <c r="B576" s="173"/>
      <c r="C576" s="201"/>
      <c r="D576" s="172"/>
      <c r="E576" s="169"/>
      <c r="F576" s="12">
        <f t="shared" si="19"/>
        <v>4739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6">
      <c r="A577" s="1"/>
      <c r="B577" s="57"/>
      <c r="C577" s="202"/>
      <c r="D577" s="11"/>
      <c r="E577" s="12"/>
      <c r="F577" s="12">
        <f t="shared" si="19"/>
        <v>4739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6">
      <c r="A578" s="1"/>
      <c r="B578" s="173"/>
      <c r="C578" s="201"/>
      <c r="D578" s="172"/>
      <c r="E578" s="169"/>
      <c r="F578" s="12">
        <f t="shared" si="19"/>
        <v>4739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6">
      <c r="A579" s="1"/>
      <c r="B579" s="27"/>
      <c r="C579" s="202"/>
      <c r="D579" s="155"/>
      <c r="E579" s="196"/>
      <c r="F579" s="12">
        <f t="shared" si="19"/>
        <v>4739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6">
      <c r="A580" s="1"/>
      <c r="B580" s="171"/>
      <c r="C580" s="201"/>
      <c r="D580" s="172"/>
      <c r="E580" s="169"/>
      <c r="F580" s="12">
        <f t="shared" si="19"/>
        <v>4739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6">
      <c r="A581" s="1"/>
      <c r="B581" s="27"/>
      <c r="C581" s="202"/>
      <c r="D581" s="11"/>
      <c r="E581" s="197"/>
      <c r="F581" s="12">
        <f t="shared" ref="F581:F644" si="20">F580+E581</f>
        <v>4739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6">
      <c r="A582" s="1"/>
      <c r="B582" s="171"/>
      <c r="C582" s="201"/>
      <c r="D582" s="172"/>
      <c r="E582" s="169"/>
      <c r="F582" s="12">
        <f t="shared" si="20"/>
        <v>4739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6">
      <c r="A583" s="1"/>
      <c r="B583" s="27"/>
      <c r="C583" s="202"/>
      <c r="D583" s="11"/>
      <c r="E583" s="12"/>
      <c r="F583" s="12">
        <f t="shared" si="20"/>
        <v>4739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6">
      <c r="A584" s="1"/>
      <c r="B584" s="173"/>
      <c r="C584" s="201"/>
      <c r="D584" s="172"/>
      <c r="E584" s="169"/>
      <c r="F584" s="12">
        <f t="shared" si="20"/>
        <v>4739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6">
      <c r="A585" s="1"/>
      <c r="B585" s="57"/>
      <c r="C585" s="202"/>
      <c r="D585" s="11"/>
      <c r="E585" s="12"/>
      <c r="F585" s="12">
        <f t="shared" si="20"/>
        <v>4739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6">
      <c r="A586" s="1"/>
      <c r="B586" s="173"/>
      <c r="C586" s="201"/>
      <c r="D586" s="172"/>
      <c r="E586" s="169"/>
      <c r="F586" s="12">
        <f t="shared" si="20"/>
        <v>4739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6">
      <c r="A587" s="1"/>
      <c r="B587" s="27"/>
      <c r="C587" s="202"/>
      <c r="D587" s="155"/>
      <c r="E587" s="196"/>
      <c r="F587" s="12">
        <f t="shared" si="20"/>
        <v>4739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6">
      <c r="A588" s="1"/>
      <c r="B588" s="171"/>
      <c r="C588" s="201"/>
      <c r="D588" s="172"/>
      <c r="E588" s="169"/>
      <c r="F588" s="12">
        <f t="shared" si="20"/>
        <v>4739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6">
      <c r="A589" s="1"/>
      <c r="B589" s="27"/>
      <c r="C589" s="202"/>
      <c r="D589" s="11"/>
      <c r="E589" s="197"/>
      <c r="F589" s="12">
        <f t="shared" si="20"/>
        <v>4739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6">
      <c r="A590" s="1"/>
      <c r="B590" s="171"/>
      <c r="C590" s="201"/>
      <c r="D590" s="172"/>
      <c r="E590" s="169"/>
      <c r="F590" s="12">
        <f t="shared" si="20"/>
        <v>4739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6">
      <c r="A591" s="1"/>
      <c r="B591" s="27"/>
      <c r="C591" s="202"/>
      <c r="D591" s="11"/>
      <c r="E591" s="12"/>
      <c r="F591" s="12">
        <f t="shared" si="20"/>
        <v>4739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6">
      <c r="A592" s="1"/>
      <c r="B592" s="173"/>
      <c r="C592" s="201"/>
      <c r="D592" s="172"/>
      <c r="E592" s="169"/>
      <c r="F592" s="12">
        <f t="shared" si="20"/>
        <v>4739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6">
      <c r="A593" s="1"/>
      <c r="B593" s="57"/>
      <c r="C593" s="202"/>
      <c r="D593" s="11"/>
      <c r="E593" s="12"/>
      <c r="F593" s="12">
        <f t="shared" si="20"/>
        <v>4739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6">
      <c r="A594" s="1"/>
      <c r="B594" s="173"/>
      <c r="C594" s="201"/>
      <c r="D594" s="172"/>
      <c r="E594" s="169"/>
      <c r="F594" s="12">
        <f t="shared" si="20"/>
        <v>4739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6">
      <c r="A595" s="1"/>
      <c r="B595" s="27"/>
      <c r="C595" s="202"/>
      <c r="D595" s="155"/>
      <c r="E595" s="196"/>
      <c r="F595" s="12">
        <f t="shared" si="20"/>
        <v>4739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6">
      <c r="A596" s="1"/>
      <c r="B596" s="171"/>
      <c r="C596" s="201"/>
      <c r="D596" s="172"/>
      <c r="E596" s="169"/>
      <c r="F596" s="12">
        <f t="shared" si="20"/>
        <v>4739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6">
      <c r="A597" s="1"/>
      <c r="B597" s="27"/>
      <c r="C597" s="202"/>
      <c r="D597" s="11"/>
      <c r="E597" s="197"/>
      <c r="F597" s="12">
        <f t="shared" si="20"/>
        <v>4739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6">
      <c r="A598" s="1"/>
      <c r="B598" s="171"/>
      <c r="C598" s="201"/>
      <c r="D598" s="172"/>
      <c r="E598" s="169"/>
      <c r="F598" s="12">
        <f t="shared" si="20"/>
        <v>4739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6">
      <c r="A599" s="1"/>
      <c r="B599" s="27"/>
      <c r="C599" s="202"/>
      <c r="D599" s="11"/>
      <c r="E599" s="12"/>
      <c r="F599" s="12">
        <f t="shared" si="20"/>
        <v>4739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6">
      <c r="A600" s="1"/>
      <c r="B600" s="173"/>
      <c r="C600" s="201"/>
      <c r="D600" s="172"/>
      <c r="E600" s="169"/>
      <c r="F600" s="12">
        <f t="shared" si="20"/>
        <v>4739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6">
      <c r="A601" s="1"/>
      <c r="B601" s="57"/>
      <c r="C601" s="202"/>
      <c r="D601" s="11"/>
      <c r="E601" s="12"/>
      <c r="F601" s="12">
        <f t="shared" si="20"/>
        <v>4739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6">
      <c r="A602" s="1"/>
      <c r="B602" s="173"/>
      <c r="C602" s="201"/>
      <c r="D602" s="172"/>
      <c r="E602" s="169"/>
      <c r="F602" s="12">
        <f t="shared" si="20"/>
        <v>4739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6">
      <c r="A603" s="1"/>
      <c r="B603" s="27"/>
      <c r="C603" s="202"/>
      <c r="D603" s="155"/>
      <c r="E603" s="196"/>
      <c r="F603" s="12">
        <f t="shared" si="20"/>
        <v>4739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6">
      <c r="A604" s="1"/>
      <c r="B604" s="171"/>
      <c r="C604" s="201"/>
      <c r="D604" s="172"/>
      <c r="E604" s="169"/>
      <c r="F604" s="12">
        <f t="shared" si="20"/>
        <v>4739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6">
      <c r="A605" s="1"/>
      <c r="B605" s="27"/>
      <c r="C605" s="202"/>
      <c r="D605" s="11"/>
      <c r="E605" s="197"/>
      <c r="F605" s="12">
        <f t="shared" si="20"/>
        <v>4739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6">
      <c r="A606" s="1"/>
      <c r="B606" s="171"/>
      <c r="C606" s="201"/>
      <c r="D606" s="172"/>
      <c r="E606" s="169"/>
      <c r="F606" s="12">
        <f t="shared" si="20"/>
        <v>4739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6">
      <c r="A607" s="1"/>
      <c r="B607" s="27"/>
      <c r="C607" s="202"/>
      <c r="D607" s="11"/>
      <c r="E607" s="12"/>
      <c r="F607" s="12">
        <f t="shared" si="20"/>
        <v>4739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6">
      <c r="A608" s="1"/>
      <c r="B608" s="173"/>
      <c r="C608" s="201"/>
      <c r="D608" s="172"/>
      <c r="E608" s="169"/>
      <c r="F608" s="12">
        <f t="shared" si="20"/>
        <v>4739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6">
      <c r="A609" s="1"/>
      <c r="B609" s="57"/>
      <c r="C609" s="202"/>
      <c r="D609" s="11"/>
      <c r="E609" s="12"/>
      <c r="F609" s="12">
        <f t="shared" si="20"/>
        <v>4739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6">
      <c r="A610" s="1"/>
      <c r="B610" s="173"/>
      <c r="C610" s="201"/>
      <c r="D610" s="172"/>
      <c r="E610" s="169"/>
      <c r="F610" s="12">
        <f t="shared" si="20"/>
        <v>4739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6">
      <c r="A611" s="1"/>
      <c r="B611" s="27"/>
      <c r="C611" s="202"/>
      <c r="D611" s="155"/>
      <c r="E611" s="196"/>
      <c r="F611" s="12">
        <f t="shared" si="20"/>
        <v>4739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6">
      <c r="A612" s="1"/>
      <c r="B612" s="171"/>
      <c r="C612" s="201"/>
      <c r="D612" s="172"/>
      <c r="E612" s="169"/>
      <c r="F612" s="12">
        <f t="shared" si="20"/>
        <v>4739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6">
      <c r="A613" s="1"/>
      <c r="B613" s="27"/>
      <c r="C613" s="202"/>
      <c r="D613" s="11"/>
      <c r="E613" s="197"/>
      <c r="F613" s="12">
        <f t="shared" si="20"/>
        <v>4739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6">
      <c r="A614" s="1"/>
      <c r="B614" s="171"/>
      <c r="C614" s="201"/>
      <c r="D614" s="172"/>
      <c r="E614" s="169"/>
      <c r="F614" s="12">
        <f t="shared" si="20"/>
        <v>4739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6">
      <c r="A615" s="1"/>
      <c r="B615" s="27"/>
      <c r="C615" s="202"/>
      <c r="D615" s="11"/>
      <c r="E615" s="12"/>
      <c r="F615" s="12">
        <f t="shared" si="20"/>
        <v>4739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6">
      <c r="A616" s="1"/>
      <c r="B616" s="173"/>
      <c r="C616" s="201"/>
      <c r="D616" s="172"/>
      <c r="E616" s="169"/>
      <c r="F616" s="12">
        <f t="shared" si="20"/>
        <v>4739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6">
      <c r="A617" s="1"/>
      <c r="B617" s="57"/>
      <c r="C617" s="202"/>
      <c r="D617" s="11"/>
      <c r="E617" s="12"/>
      <c r="F617" s="12">
        <f t="shared" si="20"/>
        <v>4739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6">
      <c r="A618" s="1"/>
      <c r="B618" s="173"/>
      <c r="C618" s="201"/>
      <c r="D618" s="172"/>
      <c r="E618" s="169"/>
      <c r="F618" s="12">
        <f t="shared" si="20"/>
        <v>4739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6">
      <c r="A619" s="1"/>
      <c r="B619" s="27"/>
      <c r="C619" s="202"/>
      <c r="D619" s="155"/>
      <c r="E619" s="196"/>
      <c r="F619" s="12">
        <f t="shared" si="20"/>
        <v>4739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6">
      <c r="A620" s="1"/>
      <c r="B620" s="171"/>
      <c r="C620" s="201"/>
      <c r="D620" s="172"/>
      <c r="E620" s="169"/>
      <c r="F620" s="12">
        <f t="shared" si="20"/>
        <v>4739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6">
      <c r="A621" s="1"/>
      <c r="B621" s="27"/>
      <c r="C621" s="202"/>
      <c r="D621" s="11"/>
      <c r="E621" s="197"/>
      <c r="F621" s="12">
        <f t="shared" si="20"/>
        <v>4739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6">
      <c r="A622" s="1"/>
      <c r="B622" s="171"/>
      <c r="C622" s="201"/>
      <c r="D622" s="172"/>
      <c r="E622" s="169"/>
      <c r="F622" s="12">
        <f t="shared" si="20"/>
        <v>4739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6">
      <c r="A623" s="1"/>
      <c r="B623" s="27"/>
      <c r="C623" s="202"/>
      <c r="D623" s="11"/>
      <c r="E623" s="12"/>
      <c r="F623" s="12">
        <f t="shared" si="20"/>
        <v>4739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6">
      <c r="A624" s="1"/>
      <c r="B624" s="173"/>
      <c r="C624" s="201"/>
      <c r="D624" s="172"/>
      <c r="E624" s="169"/>
      <c r="F624" s="12">
        <f t="shared" si="20"/>
        <v>4739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6">
      <c r="A625" s="1"/>
      <c r="B625" s="57"/>
      <c r="C625" s="202"/>
      <c r="D625" s="11"/>
      <c r="E625" s="12"/>
      <c r="F625" s="12">
        <f t="shared" si="20"/>
        <v>4739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6">
      <c r="A626" s="1"/>
      <c r="B626" s="173"/>
      <c r="C626" s="201"/>
      <c r="D626" s="172"/>
      <c r="E626" s="169"/>
      <c r="F626" s="12">
        <f t="shared" si="20"/>
        <v>4739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6">
      <c r="A627" s="1"/>
      <c r="B627" s="27"/>
      <c r="C627" s="202"/>
      <c r="D627" s="155"/>
      <c r="E627" s="196"/>
      <c r="F627" s="12">
        <f t="shared" si="20"/>
        <v>4739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6">
      <c r="A628" s="1"/>
      <c r="B628" s="171"/>
      <c r="C628" s="201"/>
      <c r="D628" s="172"/>
      <c r="E628" s="169"/>
      <c r="F628" s="12">
        <f t="shared" si="20"/>
        <v>4739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6">
      <c r="A629" s="1"/>
      <c r="B629" s="27"/>
      <c r="C629" s="202"/>
      <c r="D629" s="11"/>
      <c r="E629" s="197"/>
      <c r="F629" s="12">
        <f t="shared" si="20"/>
        <v>4739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6">
      <c r="A630" s="1"/>
      <c r="B630" s="171"/>
      <c r="C630" s="201"/>
      <c r="D630" s="172"/>
      <c r="E630" s="169"/>
      <c r="F630" s="12">
        <f t="shared" si="20"/>
        <v>4739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6">
      <c r="A631" s="1"/>
      <c r="B631" s="27"/>
      <c r="C631" s="202"/>
      <c r="D631" s="11"/>
      <c r="E631" s="12"/>
      <c r="F631" s="12">
        <f t="shared" si="20"/>
        <v>4739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6">
      <c r="A632" s="1"/>
      <c r="B632" s="173"/>
      <c r="C632" s="201"/>
      <c r="D632" s="172"/>
      <c r="E632" s="169"/>
      <c r="F632" s="12">
        <f t="shared" si="20"/>
        <v>4739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6">
      <c r="A633" s="1"/>
      <c r="B633" s="57"/>
      <c r="C633" s="202"/>
      <c r="D633" s="11"/>
      <c r="E633" s="12"/>
      <c r="F633" s="12">
        <f t="shared" si="20"/>
        <v>4739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6">
      <c r="A634" s="1"/>
      <c r="B634" s="173"/>
      <c r="C634" s="201"/>
      <c r="D634" s="172"/>
      <c r="E634" s="169"/>
      <c r="F634" s="12">
        <f t="shared" si="20"/>
        <v>4739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6">
      <c r="A635" s="1"/>
      <c r="B635" s="27"/>
      <c r="C635" s="202"/>
      <c r="D635" s="155"/>
      <c r="E635" s="196"/>
      <c r="F635" s="12">
        <f t="shared" si="20"/>
        <v>4739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6">
      <c r="A636" s="1"/>
      <c r="B636" s="171"/>
      <c r="C636" s="201"/>
      <c r="D636" s="172"/>
      <c r="E636" s="169"/>
      <c r="F636" s="12">
        <f t="shared" si="20"/>
        <v>4739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6">
      <c r="A637" s="1"/>
      <c r="B637" s="27"/>
      <c r="C637" s="202"/>
      <c r="D637" s="11"/>
      <c r="E637" s="197"/>
      <c r="F637" s="12">
        <f t="shared" si="20"/>
        <v>4739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6">
      <c r="A638" s="1"/>
      <c r="B638" s="171"/>
      <c r="C638" s="201"/>
      <c r="D638" s="172"/>
      <c r="E638" s="169"/>
      <c r="F638" s="12">
        <f t="shared" si="20"/>
        <v>4739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6">
      <c r="A639" s="1"/>
      <c r="B639" s="27"/>
      <c r="C639" s="202"/>
      <c r="D639" s="11"/>
      <c r="E639" s="12"/>
      <c r="F639" s="12">
        <f t="shared" si="20"/>
        <v>4739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6">
      <c r="A640" s="1"/>
      <c r="B640" s="173"/>
      <c r="C640" s="201"/>
      <c r="D640" s="172"/>
      <c r="E640" s="169"/>
      <c r="F640" s="12">
        <f t="shared" si="20"/>
        <v>4739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6">
      <c r="A641" s="1"/>
      <c r="B641" s="57"/>
      <c r="C641" s="202"/>
      <c r="D641" s="11"/>
      <c r="E641" s="12"/>
      <c r="F641" s="12">
        <f t="shared" si="20"/>
        <v>4739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6">
      <c r="A642" s="1"/>
      <c r="B642" s="173"/>
      <c r="C642" s="201"/>
      <c r="D642" s="172"/>
      <c r="E642" s="169"/>
      <c r="F642" s="12">
        <f t="shared" si="20"/>
        <v>4739</v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6">
      <c r="A643" s="1"/>
      <c r="B643" s="27"/>
      <c r="C643" s="202"/>
      <c r="D643" s="155"/>
      <c r="E643" s="196"/>
      <c r="F643" s="12">
        <f t="shared" si="20"/>
        <v>4739</v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6">
      <c r="A644" s="1"/>
      <c r="B644" s="171"/>
      <c r="C644" s="201"/>
      <c r="D644" s="172"/>
      <c r="E644" s="169"/>
      <c r="F644" s="12">
        <f t="shared" si="20"/>
        <v>4739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6">
      <c r="A645" s="1"/>
      <c r="B645" s="27"/>
      <c r="C645" s="202"/>
      <c r="D645" s="11"/>
      <c r="E645" s="197"/>
      <c r="F645" s="12">
        <f t="shared" ref="F645:F708" si="21">F644+E645</f>
        <v>4739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6">
      <c r="A646" s="1"/>
      <c r="B646" s="171"/>
      <c r="C646" s="201"/>
      <c r="D646" s="172"/>
      <c r="E646" s="169"/>
      <c r="F646" s="12">
        <f t="shared" si="21"/>
        <v>4739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6">
      <c r="A647" s="1"/>
      <c r="B647" s="27"/>
      <c r="C647" s="202"/>
      <c r="D647" s="11"/>
      <c r="E647" s="12"/>
      <c r="F647" s="12">
        <f t="shared" si="21"/>
        <v>4739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6">
      <c r="A648" s="1"/>
      <c r="B648" s="173"/>
      <c r="C648" s="201"/>
      <c r="D648" s="172"/>
      <c r="E648" s="169"/>
      <c r="F648" s="12">
        <f t="shared" si="21"/>
        <v>4739</v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6">
      <c r="A649" s="1"/>
      <c r="B649" s="57"/>
      <c r="C649" s="202"/>
      <c r="D649" s="11"/>
      <c r="E649" s="12"/>
      <c r="F649" s="12">
        <f t="shared" si="21"/>
        <v>4739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6">
      <c r="A650" s="1"/>
      <c r="B650" s="173"/>
      <c r="C650" s="201"/>
      <c r="D650" s="172"/>
      <c r="E650" s="169"/>
      <c r="F650" s="12">
        <f t="shared" si="21"/>
        <v>4739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6">
      <c r="A651" s="1"/>
      <c r="B651" s="27"/>
      <c r="C651" s="202"/>
      <c r="D651" s="155"/>
      <c r="E651" s="196"/>
      <c r="F651" s="12">
        <f t="shared" si="21"/>
        <v>4739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6">
      <c r="A652" s="1"/>
      <c r="B652" s="171"/>
      <c r="C652" s="201"/>
      <c r="D652" s="172"/>
      <c r="E652" s="169"/>
      <c r="F652" s="12">
        <f t="shared" si="21"/>
        <v>4739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6">
      <c r="A653" s="1"/>
      <c r="B653" s="27"/>
      <c r="C653" s="202"/>
      <c r="D653" s="11"/>
      <c r="E653" s="197"/>
      <c r="F653" s="12">
        <f t="shared" si="21"/>
        <v>4739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6">
      <c r="A654" s="1"/>
      <c r="B654" s="171"/>
      <c r="C654" s="201"/>
      <c r="D654" s="172"/>
      <c r="E654" s="169"/>
      <c r="F654" s="12">
        <f t="shared" si="21"/>
        <v>4739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6">
      <c r="A655" s="1"/>
      <c r="B655" s="27"/>
      <c r="C655" s="202"/>
      <c r="D655" s="11"/>
      <c r="E655" s="12"/>
      <c r="F655" s="12">
        <f t="shared" si="21"/>
        <v>4739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6">
      <c r="A656" s="1"/>
      <c r="B656" s="173"/>
      <c r="C656" s="201"/>
      <c r="D656" s="172"/>
      <c r="E656" s="169"/>
      <c r="F656" s="12">
        <f t="shared" si="21"/>
        <v>4739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6">
      <c r="A657" s="1"/>
      <c r="B657" s="57"/>
      <c r="C657" s="202"/>
      <c r="D657" s="11"/>
      <c r="E657" s="12"/>
      <c r="F657" s="12">
        <f t="shared" si="21"/>
        <v>4739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6">
      <c r="A658" s="1"/>
      <c r="B658" s="173"/>
      <c r="C658" s="201"/>
      <c r="D658" s="172"/>
      <c r="E658" s="169"/>
      <c r="F658" s="12">
        <f t="shared" si="21"/>
        <v>4739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6">
      <c r="A659" s="1"/>
      <c r="B659" s="27"/>
      <c r="C659" s="202"/>
      <c r="D659" s="155"/>
      <c r="E659" s="196"/>
      <c r="F659" s="12">
        <f t="shared" si="21"/>
        <v>4739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6">
      <c r="A660" s="1"/>
      <c r="B660" s="171"/>
      <c r="C660" s="201"/>
      <c r="D660" s="172"/>
      <c r="E660" s="169"/>
      <c r="F660" s="12">
        <f t="shared" si="21"/>
        <v>4739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6">
      <c r="A661" s="1"/>
      <c r="B661" s="27"/>
      <c r="C661" s="202"/>
      <c r="D661" s="11"/>
      <c r="E661" s="197"/>
      <c r="F661" s="12">
        <f t="shared" si="21"/>
        <v>4739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6">
      <c r="A662" s="1"/>
      <c r="B662" s="171"/>
      <c r="C662" s="201"/>
      <c r="D662" s="172"/>
      <c r="E662" s="169"/>
      <c r="F662" s="12">
        <f t="shared" si="21"/>
        <v>4739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6">
      <c r="A663" s="1"/>
      <c r="B663" s="27"/>
      <c r="C663" s="202"/>
      <c r="D663" s="11"/>
      <c r="E663" s="12"/>
      <c r="F663" s="12">
        <f t="shared" si="21"/>
        <v>4739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6">
      <c r="A664" s="1"/>
      <c r="B664" s="173"/>
      <c r="C664" s="201"/>
      <c r="D664" s="172"/>
      <c r="E664" s="169"/>
      <c r="F664" s="12">
        <f t="shared" si="21"/>
        <v>4739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6">
      <c r="A665" s="1"/>
      <c r="B665" s="57"/>
      <c r="C665" s="202"/>
      <c r="D665" s="11"/>
      <c r="E665" s="12"/>
      <c r="F665" s="12">
        <f t="shared" si="21"/>
        <v>4739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6">
      <c r="A666" s="1"/>
      <c r="B666" s="173"/>
      <c r="C666" s="201"/>
      <c r="D666" s="172"/>
      <c r="E666" s="169"/>
      <c r="F666" s="12">
        <f t="shared" si="21"/>
        <v>4739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6">
      <c r="A667" s="1"/>
      <c r="B667" s="27"/>
      <c r="C667" s="202"/>
      <c r="D667" s="155"/>
      <c r="E667" s="196"/>
      <c r="F667" s="12">
        <f t="shared" si="21"/>
        <v>4739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6">
      <c r="A668" s="1"/>
      <c r="B668" s="171"/>
      <c r="C668" s="201"/>
      <c r="D668" s="172"/>
      <c r="E668" s="169"/>
      <c r="F668" s="12">
        <f t="shared" si="21"/>
        <v>4739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6">
      <c r="A669" s="1"/>
      <c r="B669" s="27"/>
      <c r="C669" s="202"/>
      <c r="D669" s="11"/>
      <c r="E669" s="197"/>
      <c r="F669" s="12">
        <f t="shared" si="21"/>
        <v>4739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6">
      <c r="A670" s="1"/>
      <c r="B670" s="171"/>
      <c r="C670" s="201"/>
      <c r="D670" s="172"/>
      <c r="E670" s="169"/>
      <c r="F670" s="12">
        <f t="shared" si="21"/>
        <v>4739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6">
      <c r="A671" s="1"/>
      <c r="B671" s="27"/>
      <c r="C671" s="202"/>
      <c r="D671" s="11"/>
      <c r="E671" s="12"/>
      <c r="F671" s="12">
        <f t="shared" si="21"/>
        <v>4739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6">
      <c r="A672" s="1"/>
      <c r="B672" s="173"/>
      <c r="C672" s="201"/>
      <c r="D672" s="172"/>
      <c r="E672" s="169"/>
      <c r="F672" s="12">
        <f t="shared" si="21"/>
        <v>4739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6">
      <c r="A673" s="1"/>
      <c r="B673" s="57"/>
      <c r="C673" s="202"/>
      <c r="D673" s="11"/>
      <c r="E673" s="12"/>
      <c r="F673" s="12">
        <f t="shared" si="21"/>
        <v>4739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6">
      <c r="A674" s="1"/>
      <c r="B674" s="173"/>
      <c r="C674" s="201"/>
      <c r="D674" s="172"/>
      <c r="E674" s="169"/>
      <c r="F674" s="12">
        <f t="shared" si="21"/>
        <v>4739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6">
      <c r="A675" s="1"/>
      <c r="B675" s="27"/>
      <c r="C675" s="202"/>
      <c r="D675" s="155"/>
      <c r="E675" s="196"/>
      <c r="F675" s="12">
        <f t="shared" si="21"/>
        <v>4739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6">
      <c r="A676" s="1"/>
      <c r="B676" s="171"/>
      <c r="C676" s="201"/>
      <c r="D676" s="172"/>
      <c r="E676" s="169"/>
      <c r="F676" s="12">
        <f t="shared" si="21"/>
        <v>4739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6">
      <c r="A677" s="1"/>
      <c r="B677" s="27"/>
      <c r="C677" s="202"/>
      <c r="D677" s="11"/>
      <c r="E677" s="197"/>
      <c r="F677" s="12">
        <f t="shared" si="21"/>
        <v>4739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6">
      <c r="A678" s="1"/>
      <c r="B678" s="171"/>
      <c r="C678" s="201"/>
      <c r="D678" s="172"/>
      <c r="E678" s="169"/>
      <c r="F678" s="12">
        <f t="shared" si="21"/>
        <v>4739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6">
      <c r="A679" s="1"/>
      <c r="B679" s="27"/>
      <c r="C679" s="202"/>
      <c r="D679" s="11"/>
      <c r="E679" s="12"/>
      <c r="F679" s="12">
        <f t="shared" si="21"/>
        <v>4739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6">
      <c r="A680" s="1"/>
      <c r="B680" s="173"/>
      <c r="C680" s="201"/>
      <c r="D680" s="172"/>
      <c r="E680" s="169"/>
      <c r="F680" s="12">
        <f t="shared" si="21"/>
        <v>4739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6">
      <c r="A681" s="1"/>
      <c r="B681" s="57"/>
      <c r="C681" s="202"/>
      <c r="D681" s="11"/>
      <c r="E681" s="12"/>
      <c r="F681" s="12">
        <f t="shared" si="21"/>
        <v>4739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6">
      <c r="A682" s="1"/>
      <c r="B682" s="173"/>
      <c r="C682" s="201"/>
      <c r="D682" s="172"/>
      <c r="E682" s="169"/>
      <c r="F682" s="12">
        <f t="shared" si="21"/>
        <v>4739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6">
      <c r="A683" s="1"/>
      <c r="B683" s="27"/>
      <c r="C683" s="202"/>
      <c r="D683" s="11"/>
      <c r="E683" s="197"/>
      <c r="F683" s="12">
        <f t="shared" si="21"/>
        <v>4739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6">
      <c r="A684" s="1"/>
      <c r="B684" s="171"/>
      <c r="C684" s="201"/>
      <c r="D684" s="172"/>
      <c r="E684" s="169"/>
      <c r="F684" s="12">
        <f t="shared" si="21"/>
        <v>4739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6">
      <c r="A685" s="1"/>
      <c r="B685" s="27"/>
      <c r="C685" s="202"/>
      <c r="D685" s="11"/>
      <c r="E685" s="12"/>
      <c r="F685" s="12">
        <f t="shared" si="21"/>
        <v>4739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6">
      <c r="A686" s="1"/>
      <c r="B686" s="173"/>
      <c r="C686" s="201"/>
      <c r="D686" s="172"/>
      <c r="E686" s="169"/>
      <c r="F686" s="12">
        <f t="shared" si="21"/>
        <v>4739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6">
      <c r="A687" s="1"/>
      <c r="B687" s="57"/>
      <c r="C687" s="202"/>
      <c r="D687" s="11"/>
      <c r="E687" s="12"/>
      <c r="F687" s="12">
        <f t="shared" si="21"/>
        <v>4739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6">
      <c r="A688" s="1"/>
      <c r="B688" s="173"/>
      <c r="C688" s="201"/>
      <c r="D688" s="172"/>
      <c r="E688" s="169"/>
      <c r="F688" s="12">
        <f t="shared" si="21"/>
        <v>4739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6">
      <c r="A689" s="1"/>
      <c r="B689" s="27"/>
      <c r="C689" s="202"/>
      <c r="D689" s="155"/>
      <c r="E689" s="196"/>
      <c r="F689" s="12">
        <f t="shared" si="21"/>
        <v>4739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6">
      <c r="A690" s="1"/>
      <c r="B690" s="171"/>
      <c r="C690" s="201"/>
      <c r="D690" s="172"/>
      <c r="E690" s="169"/>
      <c r="F690" s="12">
        <f t="shared" si="21"/>
        <v>4739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6">
      <c r="A691" s="1"/>
      <c r="B691" s="27"/>
      <c r="C691" s="202"/>
      <c r="D691" s="11"/>
      <c r="E691" s="197"/>
      <c r="F691" s="12">
        <f t="shared" si="21"/>
        <v>4739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6">
      <c r="A692" s="1"/>
      <c r="B692" s="171"/>
      <c r="C692" s="201"/>
      <c r="D692" s="172"/>
      <c r="E692" s="169"/>
      <c r="F692" s="12">
        <f t="shared" si="21"/>
        <v>4739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6">
      <c r="A693" s="1"/>
      <c r="B693" s="27"/>
      <c r="C693" s="202"/>
      <c r="D693" s="11"/>
      <c r="E693" s="12"/>
      <c r="F693" s="12">
        <f t="shared" si="21"/>
        <v>4739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6">
      <c r="A694" s="1"/>
      <c r="B694" s="173"/>
      <c r="C694" s="201"/>
      <c r="D694" s="172"/>
      <c r="E694" s="169"/>
      <c r="F694" s="12">
        <f t="shared" si="21"/>
        <v>4739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6">
      <c r="A695" s="1"/>
      <c r="B695" s="57"/>
      <c r="C695" s="202"/>
      <c r="D695" s="11"/>
      <c r="E695" s="12"/>
      <c r="F695" s="12">
        <f t="shared" si="21"/>
        <v>4739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6">
      <c r="A696" s="1"/>
      <c r="B696" s="173"/>
      <c r="C696" s="201"/>
      <c r="D696" s="172"/>
      <c r="E696" s="169"/>
      <c r="F696" s="12">
        <f t="shared" si="21"/>
        <v>4739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6">
      <c r="A697" s="1"/>
      <c r="B697" s="27"/>
      <c r="C697" s="202"/>
      <c r="D697" s="155"/>
      <c r="E697" s="196"/>
      <c r="F697" s="12">
        <f t="shared" si="21"/>
        <v>4739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6">
      <c r="A698" s="1"/>
      <c r="B698" s="171"/>
      <c r="C698" s="201"/>
      <c r="D698" s="172"/>
      <c r="E698" s="169"/>
      <c r="F698" s="12">
        <f t="shared" si="21"/>
        <v>4739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6">
      <c r="A699" s="1"/>
      <c r="B699" s="27"/>
      <c r="C699" s="202"/>
      <c r="D699" s="11"/>
      <c r="E699" s="197"/>
      <c r="F699" s="12">
        <f t="shared" si="21"/>
        <v>4739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6">
      <c r="A700" s="1"/>
      <c r="B700" s="171"/>
      <c r="C700" s="201"/>
      <c r="D700" s="172"/>
      <c r="E700" s="169"/>
      <c r="F700" s="12">
        <f t="shared" si="21"/>
        <v>4739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6">
      <c r="A701" s="1"/>
      <c r="B701" s="27"/>
      <c r="C701" s="202"/>
      <c r="D701" s="11"/>
      <c r="E701" s="12"/>
      <c r="F701" s="12">
        <f t="shared" si="21"/>
        <v>4739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6">
      <c r="A702" s="1"/>
      <c r="B702" s="173"/>
      <c r="C702" s="201"/>
      <c r="D702" s="172"/>
      <c r="E702" s="169"/>
      <c r="F702" s="12">
        <f t="shared" si="21"/>
        <v>4739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6">
      <c r="A703" s="1"/>
      <c r="B703" s="57"/>
      <c r="C703" s="202"/>
      <c r="D703" s="11"/>
      <c r="E703" s="12"/>
      <c r="F703" s="12">
        <f t="shared" si="21"/>
        <v>4739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6">
      <c r="A704" s="1"/>
      <c r="B704" s="173"/>
      <c r="C704" s="201"/>
      <c r="D704" s="172"/>
      <c r="E704" s="169"/>
      <c r="F704" s="12">
        <f t="shared" si="21"/>
        <v>4739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6">
      <c r="A705" s="1"/>
      <c r="B705" s="27"/>
      <c r="C705" s="202"/>
      <c r="D705" s="155"/>
      <c r="E705" s="196"/>
      <c r="F705" s="12">
        <f t="shared" si="21"/>
        <v>4739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6">
      <c r="A706" s="1"/>
      <c r="B706" s="171"/>
      <c r="C706" s="201"/>
      <c r="D706" s="172"/>
      <c r="E706" s="169"/>
      <c r="F706" s="12">
        <f t="shared" si="21"/>
        <v>4739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6">
      <c r="A707" s="1"/>
      <c r="B707" s="27"/>
      <c r="C707" s="202"/>
      <c r="D707" s="11"/>
      <c r="E707" s="197"/>
      <c r="F707" s="12">
        <f t="shared" si="21"/>
        <v>4739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6">
      <c r="A708" s="1"/>
      <c r="B708" s="171"/>
      <c r="C708" s="201"/>
      <c r="D708" s="172"/>
      <c r="E708" s="169"/>
      <c r="F708" s="12">
        <f t="shared" si="21"/>
        <v>4739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6">
      <c r="A709" s="1"/>
      <c r="B709" s="27"/>
      <c r="C709" s="202"/>
      <c r="D709" s="11"/>
      <c r="E709" s="12"/>
      <c r="F709" s="12">
        <f t="shared" ref="F709:F772" si="22">F708+E709</f>
        <v>4739</v>
      </c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6">
      <c r="A710" s="1"/>
      <c r="B710" s="173"/>
      <c r="C710" s="201"/>
      <c r="D710" s="172"/>
      <c r="E710" s="169"/>
      <c r="F710" s="12">
        <f t="shared" si="22"/>
        <v>4739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6">
      <c r="A711" s="1"/>
      <c r="B711" s="57"/>
      <c r="C711" s="202"/>
      <c r="D711" s="11"/>
      <c r="E711" s="12"/>
      <c r="F711" s="12">
        <f t="shared" si="22"/>
        <v>4739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6">
      <c r="A712" s="1"/>
      <c r="B712" s="173"/>
      <c r="C712" s="201"/>
      <c r="D712" s="172"/>
      <c r="E712" s="169"/>
      <c r="F712" s="12">
        <f t="shared" si="22"/>
        <v>4739</v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6">
      <c r="A713" s="1"/>
      <c r="B713" s="27"/>
      <c r="C713" s="202"/>
      <c r="D713" s="155"/>
      <c r="E713" s="196"/>
      <c r="F713" s="12">
        <f t="shared" si="22"/>
        <v>4739</v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6">
      <c r="A714" s="1"/>
      <c r="B714" s="171"/>
      <c r="C714" s="201"/>
      <c r="D714" s="172"/>
      <c r="E714" s="169"/>
      <c r="F714" s="12">
        <f t="shared" si="22"/>
        <v>4739</v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6">
      <c r="A715" s="1"/>
      <c r="B715" s="27"/>
      <c r="C715" s="202"/>
      <c r="D715" s="11"/>
      <c r="E715" s="197"/>
      <c r="F715" s="12">
        <f t="shared" si="22"/>
        <v>4739</v>
      </c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6">
      <c r="A716" s="1"/>
      <c r="B716" s="171"/>
      <c r="C716" s="201"/>
      <c r="D716" s="172"/>
      <c r="E716" s="169"/>
      <c r="F716" s="12">
        <f t="shared" si="22"/>
        <v>4739</v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6">
      <c r="A717" s="1"/>
      <c r="B717" s="27"/>
      <c r="C717" s="202"/>
      <c r="D717" s="11"/>
      <c r="E717" s="12"/>
      <c r="F717" s="12">
        <f t="shared" si="22"/>
        <v>4739</v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6">
      <c r="A718" s="1"/>
      <c r="B718" s="173"/>
      <c r="C718" s="201"/>
      <c r="D718" s="172"/>
      <c r="E718" s="169"/>
      <c r="F718" s="12">
        <f t="shared" si="22"/>
        <v>4739</v>
      </c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6">
      <c r="A719" s="1"/>
      <c r="B719" s="57"/>
      <c r="C719" s="202"/>
      <c r="D719" s="11"/>
      <c r="E719" s="12"/>
      <c r="F719" s="12">
        <f t="shared" si="22"/>
        <v>4739</v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6">
      <c r="A720" s="1"/>
      <c r="B720" s="173"/>
      <c r="C720" s="201"/>
      <c r="D720" s="172"/>
      <c r="E720" s="169"/>
      <c r="F720" s="12">
        <f t="shared" si="22"/>
        <v>4739</v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6">
      <c r="A721" s="1"/>
      <c r="B721" s="27"/>
      <c r="C721" s="202"/>
      <c r="D721" s="155"/>
      <c r="E721" s="196"/>
      <c r="F721" s="12">
        <f t="shared" si="22"/>
        <v>4739</v>
      </c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6">
      <c r="A722" s="1"/>
      <c r="B722" s="171"/>
      <c r="C722" s="201"/>
      <c r="D722" s="172"/>
      <c r="E722" s="169"/>
      <c r="F722" s="12">
        <f t="shared" si="22"/>
        <v>4739</v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6">
      <c r="A723" s="1"/>
      <c r="B723" s="27"/>
      <c r="C723" s="202"/>
      <c r="D723" s="11"/>
      <c r="E723" s="197"/>
      <c r="F723" s="12">
        <f t="shared" si="22"/>
        <v>4739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6">
      <c r="A724" s="1"/>
      <c r="B724" s="171"/>
      <c r="C724" s="201"/>
      <c r="D724" s="172"/>
      <c r="E724" s="169"/>
      <c r="F724" s="12">
        <f t="shared" si="22"/>
        <v>4739</v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6">
      <c r="A725" s="1"/>
      <c r="B725" s="27"/>
      <c r="C725" s="202"/>
      <c r="D725" s="11"/>
      <c r="E725" s="12"/>
      <c r="F725" s="12">
        <f t="shared" si="22"/>
        <v>4739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6">
      <c r="A726" s="1"/>
      <c r="B726" s="173"/>
      <c r="C726" s="201"/>
      <c r="D726" s="172"/>
      <c r="E726" s="169"/>
      <c r="F726" s="12">
        <f t="shared" si="22"/>
        <v>4739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6">
      <c r="A727" s="1"/>
      <c r="B727" s="57"/>
      <c r="C727" s="202"/>
      <c r="D727" s="11"/>
      <c r="E727" s="12"/>
      <c r="F727" s="12">
        <f t="shared" si="22"/>
        <v>4739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6">
      <c r="A728" s="1"/>
      <c r="B728" s="173"/>
      <c r="C728" s="201"/>
      <c r="D728" s="172"/>
      <c r="E728" s="169"/>
      <c r="F728" s="12">
        <f t="shared" si="22"/>
        <v>4739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6">
      <c r="A729" s="1"/>
      <c r="B729" s="27"/>
      <c r="C729" s="202"/>
      <c r="D729" s="155"/>
      <c r="E729" s="196"/>
      <c r="F729" s="12">
        <f t="shared" si="22"/>
        <v>4739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6">
      <c r="A730" s="1"/>
      <c r="B730" s="171"/>
      <c r="C730" s="201"/>
      <c r="D730" s="172"/>
      <c r="E730" s="169"/>
      <c r="F730" s="12">
        <f t="shared" si="22"/>
        <v>4739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6">
      <c r="A731" s="1"/>
      <c r="B731" s="27"/>
      <c r="C731" s="202"/>
      <c r="D731" s="11"/>
      <c r="E731" s="197"/>
      <c r="F731" s="12">
        <f t="shared" si="22"/>
        <v>4739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6">
      <c r="A732" s="1"/>
      <c r="B732" s="171"/>
      <c r="C732" s="201"/>
      <c r="D732" s="172"/>
      <c r="E732" s="169"/>
      <c r="F732" s="12">
        <f t="shared" si="22"/>
        <v>4739</v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6">
      <c r="A733" s="1"/>
      <c r="B733" s="27"/>
      <c r="C733" s="202"/>
      <c r="D733" s="11"/>
      <c r="E733" s="12"/>
      <c r="F733" s="12">
        <f t="shared" si="22"/>
        <v>4739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6">
      <c r="A734" s="1"/>
      <c r="B734" s="173"/>
      <c r="C734" s="201"/>
      <c r="D734" s="172"/>
      <c r="E734" s="169"/>
      <c r="F734" s="12">
        <f t="shared" si="22"/>
        <v>4739</v>
      </c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6">
      <c r="A735" s="1"/>
      <c r="B735" s="57"/>
      <c r="C735" s="202"/>
      <c r="D735" s="11"/>
      <c r="E735" s="12"/>
      <c r="F735" s="12">
        <f t="shared" si="22"/>
        <v>4739</v>
      </c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6">
      <c r="A736" s="1"/>
      <c r="B736" s="173"/>
      <c r="C736" s="201"/>
      <c r="D736" s="172"/>
      <c r="E736" s="169"/>
      <c r="F736" s="12">
        <f t="shared" si="22"/>
        <v>4739</v>
      </c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6">
      <c r="A737" s="1"/>
      <c r="B737" s="27"/>
      <c r="C737" s="202"/>
      <c r="D737" s="155"/>
      <c r="E737" s="196"/>
      <c r="F737" s="12">
        <f t="shared" si="22"/>
        <v>4739</v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6">
      <c r="A738" s="1"/>
      <c r="B738" s="171"/>
      <c r="C738" s="201"/>
      <c r="D738" s="172"/>
      <c r="E738" s="169"/>
      <c r="F738" s="12">
        <f t="shared" si="22"/>
        <v>4739</v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6">
      <c r="A739" s="1"/>
      <c r="B739" s="27"/>
      <c r="C739" s="202"/>
      <c r="D739" s="11"/>
      <c r="E739" s="197"/>
      <c r="F739" s="12">
        <f t="shared" si="22"/>
        <v>4739</v>
      </c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6">
      <c r="A740" s="1"/>
      <c r="B740" s="171"/>
      <c r="C740" s="201"/>
      <c r="D740" s="172"/>
      <c r="E740" s="169"/>
      <c r="F740" s="12">
        <f t="shared" si="22"/>
        <v>4739</v>
      </c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6">
      <c r="A741" s="1"/>
      <c r="B741" s="27"/>
      <c r="C741" s="202"/>
      <c r="D741" s="11"/>
      <c r="E741" s="12"/>
      <c r="F741" s="12">
        <f t="shared" si="22"/>
        <v>4739</v>
      </c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6">
      <c r="A742" s="1"/>
      <c r="B742" s="173"/>
      <c r="C742" s="201"/>
      <c r="D742" s="172"/>
      <c r="E742" s="169"/>
      <c r="F742" s="12">
        <f t="shared" si="22"/>
        <v>4739</v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6">
      <c r="A743" s="1"/>
      <c r="B743" s="57"/>
      <c r="C743" s="202"/>
      <c r="D743" s="11"/>
      <c r="E743" s="12"/>
      <c r="F743" s="12">
        <f t="shared" si="22"/>
        <v>4739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6">
      <c r="A744" s="1"/>
      <c r="B744" s="173"/>
      <c r="C744" s="201"/>
      <c r="D744" s="172"/>
      <c r="E744" s="169"/>
      <c r="F744" s="12">
        <f t="shared" si="22"/>
        <v>4739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6">
      <c r="A745" s="1"/>
      <c r="B745" s="27"/>
      <c r="C745" s="202"/>
      <c r="D745" s="155"/>
      <c r="E745" s="196"/>
      <c r="F745" s="12">
        <f t="shared" si="22"/>
        <v>4739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6">
      <c r="A746" s="1"/>
      <c r="B746" s="171"/>
      <c r="C746" s="201"/>
      <c r="D746" s="172"/>
      <c r="E746" s="169"/>
      <c r="F746" s="12">
        <f t="shared" si="22"/>
        <v>4739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6">
      <c r="A747" s="1"/>
      <c r="B747" s="27"/>
      <c r="C747" s="202"/>
      <c r="D747" s="11"/>
      <c r="E747" s="197"/>
      <c r="F747" s="12">
        <f t="shared" si="22"/>
        <v>4739</v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6">
      <c r="A748" s="1"/>
      <c r="B748" s="171"/>
      <c r="C748" s="201"/>
      <c r="D748" s="172"/>
      <c r="E748" s="169"/>
      <c r="F748" s="12">
        <f t="shared" si="22"/>
        <v>4739</v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6">
      <c r="A749" s="1"/>
      <c r="B749" s="27"/>
      <c r="C749" s="202"/>
      <c r="D749" s="11"/>
      <c r="E749" s="12"/>
      <c r="F749" s="12">
        <f t="shared" si="22"/>
        <v>4739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6">
      <c r="A750" s="1"/>
      <c r="B750" s="173"/>
      <c r="C750" s="201"/>
      <c r="D750" s="172"/>
      <c r="E750" s="169"/>
      <c r="F750" s="12">
        <f t="shared" si="22"/>
        <v>4739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6">
      <c r="A751" s="1"/>
      <c r="B751" s="57"/>
      <c r="C751" s="202"/>
      <c r="D751" s="11"/>
      <c r="E751" s="12"/>
      <c r="F751" s="12">
        <f t="shared" si="22"/>
        <v>4739</v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6">
      <c r="A752" s="1"/>
      <c r="B752" s="173"/>
      <c r="C752" s="201"/>
      <c r="D752" s="172"/>
      <c r="E752" s="169"/>
      <c r="F752" s="12">
        <f t="shared" si="22"/>
        <v>4739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6">
      <c r="A753" s="1"/>
      <c r="B753" s="27"/>
      <c r="C753" s="202"/>
      <c r="D753" s="155"/>
      <c r="E753" s="196"/>
      <c r="F753" s="12">
        <f t="shared" si="22"/>
        <v>4739</v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6">
      <c r="A754" s="1"/>
      <c r="B754" s="171"/>
      <c r="C754" s="201"/>
      <c r="D754" s="172"/>
      <c r="E754" s="169"/>
      <c r="F754" s="12">
        <f t="shared" si="22"/>
        <v>4739</v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6">
      <c r="A755" s="1"/>
      <c r="B755" s="27"/>
      <c r="C755" s="202"/>
      <c r="D755" s="11"/>
      <c r="E755" s="197"/>
      <c r="F755" s="12">
        <f t="shared" si="22"/>
        <v>4739</v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6">
      <c r="A756" s="1"/>
      <c r="B756" s="171"/>
      <c r="C756" s="201"/>
      <c r="D756" s="172"/>
      <c r="E756" s="169"/>
      <c r="F756" s="12">
        <f t="shared" si="22"/>
        <v>4739</v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6">
      <c r="A757" s="1"/>
      <c r="B757" s="27"/>
      <c r="C757" s="202"/>
      <c r="D757" s="11"/>
      <c r="E757" s="12"/>
      <c r="F757" s="12">
        <f t="shared" si="22"/>
        <v>4739</v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6">
      <c r="A758" s="1"/>
      <c r="B758" s="173"/>
      <c r="C758" s="201"/>
      <c r="D758" s="172"/>
      <c r="E758" s="169"/>
      <c r="F758" s="12">
        <f t="shared" si="22"/>
        <v>4739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6">
      <c r="A759" s="1"/>
      <c r="B759" s="57"/>
      <c r="C759" s="202"/>
      <c r="D759" s="11"/>
      <c r="E759" s="12"/>
      <c r="F759" s="12">
        <f t="shared" si="22"/>
        <v>4739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6">
      <c r="A760" s="1"/>
      <c r="B760" s="173"/>
      <c r="C760" s="201"/>
      <c r="D760" s="172"/>
      <c r="E760" s="169"/>
      <c r="F760" s="12">
        <f t="shared" si="22"/>
        <v>4739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6">
      <c r="A761" s="1"/>
      <c r="B761" s="27"/>
      <c r="C761" s="202"/>
      <c r="D761" s="155"/>
      <c r="E761" s="196"/>
      <c r="F761" s="12">
        <f t="shared" si="22"/>
        <v>4739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6">
      <c r="A762" s="1"/>
      <c r="B762" s="171"/>
      <c r="C762" s="201"/>
      <c r="D762" s="172"/>
      <c r="E762" s="169"/>
      <c r="F762" s="12">
        <f t="shared" si="22"/>
        <v>4739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6">
      <c r="A763" s="1"/>
      <c r="B763" s="27"/>
      <c r="C763" s="202"/>
      <c r="D763" s="11"/>
      <c r="E763" s="197"/>
      <c r="F763" s="12">
        <f t="shared" si="22"/>
        <v>4739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6">
      <c r="A764" s="1"/>
      <c r="B764" s="171"/>
      <c r="C764" s="201"/>
      <c r="D764" s="172"/>
      <c r="E764" s="169"/>
      <c r="F764" s="12">
        <f t="shared" si="22"/>
        <v>4739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6">
      <c r="A765" s="1"/>
      <c r="B765" s="27"/>
      <c r="C765" s="202"/>
      <c r="D765" s="11"/>
      <c r="E765" s="12"/>
      <c r="F765" s="12">
        <f t="shared" si="22"/>
        <v>4739</v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6">
      <c r="A766" s="1"/>
      <c r="B766" s="173"/>
      <c r="C766" s="201"/>
      <c r="D766" s="172"/>
      <c r="E766" s="169"/>
      <c r="F766" s="12">
        <f t="shared" si="22"/>
        <v>4739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6">
      <c r="A767" s="1"/>
      <c r="B767" s="57"/>
      <c r="C767" s="202"/>
      <c r="D767" s="11"/>
      <c r="E767" s="12"/>
      <c r="F767" s="12">
        <f t="shared" si="22"/>
        <v>4739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6">
      <c r="A768" s="1"/>
      <c r="B768" s="173"/>
      <c r="C768" s="201"/>
      <c r="D768" s="172"/>
      <c r="E768" s="169"/>
      <c r="F768" s="12">
        <f t="shared" si="22"/>
        <v>4739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6">
      <c r="A769" s="1"/>
      <c r="B769" s="27"/>
      <c r="C769" s="202"/>
      <c r="D769" s="155"/>
      <c r="E769" s="196"/>
      <c r="F769" s="12">
        <f t="shared" si="22"/>
        <v>4739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6">
      <c r="A770" s="1"/>
      <c r="B770" s="171"/>
      <c r="C770" s="201"/>
      <c r="D770" s="172"/>
      <c r="E770" s="169"/>
      <c r="F770" s="12">
        <f t="shared" si="22"/>
        <v>4739</v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6">
      <c r="A771" s="1"/>
      <c r="B771" s="27"/>
      <c r="C771" s="202"/>
      <c r="D771" s="11"/>
      <c r="E771" s="197"/>
      <c r="F771" s="12">
        <f t="shared" si="22"/>
        <v>4739</v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6">
      <c r="A772" s="1"/>
      <c r="B772" s="171"/>
      <c r="C772" s="201"/>
      <c r="D772" s="172"/>
      <c r="E772" s="169"/>
      <c r="F772" s="12">
        <f t="shared" si="22"/>
        <v>4739</v>
      </c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6">
      <c r="A773" s="1"/>
      <c r="B773" s="27"/>
      <c r="C773" s="202"/>
      <c r="D773" s="11"/>
      <c r="E773" s="12"/>
      <c r="F773" s="12">
        <f t="shared" ref="F773:F836" si="23">F772+E773</f>
        <v>4739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6">
      <c r="A774" s="1"/>
      <c r="B774" s="173"/>
      <c r="C774" s="201"/>
      <c r="D774" s="172"/>
      <c r="E774" s="169"/>
      <c r="F774" s="12">
        <f t="shared" si="23"/>
        <v>4739</v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6">
      <c r="A775" s="1"/>
      <c r="B775" s="57"/>
      <c r="C775" s="202"/>
      <c r="D775" s="11"/>
      <c r="E775" s="12"/>
      <c r="F775" s="12">
        <f t="shared" si="23"/>
        <v>4739</v>
      </c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6">
      <c r="A776" s="1"/>
      <c r="B776" s="173"/>
      <c r="C776" s="201"/>
      <c r="D776" s="172"/>
      <c r="E776" s="169"/>
      <c r="F776" s="12">
        <f t="shared" si="23"/>
        <v>4739</v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6">
      <c r="A777" s="1"/>
      <c r="B777" s="27"/>
      <c r="C777" s="202"/>
      <c r="D777" s="155"/>
      <c r="E777" s="196"/>
      <c r="F777" s="12">
        <f t="shared" si="23"/>
        <v>4739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6">
      <c r="A778" s="1"/>
      <c r="B778" s="171"/>
      <c r="C778" s="201"/>
      <c r="D778" s="172"/>
      <c r="E778" s="169"/>
      <c r="F778" s="12">
        <f t="shared" si="23"/>
        <v>4739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6">
      <c r="A779" s="1"/>
      <c r="B779" s="27"/>
      <c r="C779" s="202"/>
      <c r="D779" s="11"/>
      <c r="E779" s="197"/>
      <c r="F779" s="12">
        <f t="shared" si="23"/>
        <v>4739</v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6">
      <c r="A780" s="1"/>
      <c r="B780" s="171"/>
      <c r="C780" s="201"/>
      <c r="D780" s="172"/>
      <c r="E780" s="169"/>
      <c r="F780" s="12">
        <f t="shared" si="23"/>
        <v>4739</v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6">
      <c r="A781" s="1"/>
      <c r="B781" s="27"/>
      <c r="C781" s="202"/>
      <c r="D781" s="11"/>
      <c r="E781" s="12"/>
      <c r="F781" s="12">
        <f t="shared" si="23"/>
        <v>4739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6">
      <c r="A782" s="1"/>
      <c r="B782" s="173"/>
      <c r="C782" s="201"/>
      <c r="D782" s="172"/>
      <c r="E782" s="169"/>
      <c r="F782" s="12">
        <f t="shared" si="23"/>
        <v>4739</v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6">
      <c r="A783" s="1"/>
      <c r="B783" s="57"/>
      <c r="C783" s="202"/>
      <c r="D783" s="11"/>
      <c r="E783" s="12"/>
      <c r="F783" s="12">
        <f t="shared" si="23"/>
        <v>4739</v>
      </c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6">
      <c r="A784" s="1"/>
      <c r="B784" s="173"/>
      <c r="C784" s="201"/>
      <c r="D784" s="172"/>
      <c r="E784" s="169"/>
      <c r="F784" s="12">
        <f t="shared" si="23"/>
        <v>4739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6">
      <c r="A785" s="1"/>
      <c r="B785" s="27"/>
      <c r="C785" s="202"/>
      <c r="D785" s="155"/>
      <c r="E785" s="196"/>
      <c r="F785" s="12">
        <f t="shared" si="23"/>
        <v>4739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6">
      <c r="A786" s="1"/>
      <c r="B786" s="171"/>
      <c r="C786" s="201"/>
      <c r="D786" s="172"/>
      <c r="E786" s="169"/>
      <c r="F786" s="12">
        <f t="shared" si="23"/>
        <v>4739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6">
      <c r="A787" s="1"/>
      <c r="B787" s="27"/>
      <c r="C787" s="202"/>
      <c r="D787" s="11"/>
      <c r="E787" s="197"/>
      <c r="F787" s="12">
        <f t="shared" si="23"/>
        <v>4739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6">
      <c r="A788" s="1"/>
      <c r="B788" s="171"/>
      <c r="C788" s="201"/>
      <c r="D788" s="172"/>
      <c r="E788" s="169"/>
      <c r="F788" s="12">
        <f t="shared" si="23"/>
        <v>4739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6">
      <c r="A789" s="1"/>
      <c r="B789" s="27"/>
      <c r="C789" s="202"/>
      <c r="D789" s="11"/>
      <c r="E789" s="12"/>
      <c r="F789" s="12">
        <f t="shared" si="23"/>
        <v>4739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6">
      <c r="A790" s="1"/>
      <c r="B790" s="173"/>
      <c r="C790" s="201"/>
      <c r="D790" s="172"/>
      <c r="E790" s="169"/>
      <c r="F790" s="12">
        <f t="shared" si="23"/>
        <v>4739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6">
      <c r="A791" s="1"/>
      <c r="B791" s="57"/>
      <c r="C791" s="202"/>
      <c r="D791" s="11"/>
      <c r="E791" s="12"/>
      <c r="F791" s="12">
        <f t="shared" si="23"/>
        <v>4739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6">
      <c r="A792" s="1"/>
      <c r="B792" s="173"/>
      <c r="C792" s="201"/>
      <c r="D792" s="172"/>
      <c r="E792" s="169"/>
      <c r="F792" s="12">
        <f t="shared" si="23"/>
        <v>4739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6">
      <c r="A793" s="1"/>
      <c r="B793" s="27"/>
      <c r="C793" s="202"/>
      <c r="D793" s="155"/>
      <c r="E793" s="196"/>
      <c r="F793" s="12">
        <f t="shared" si="23"/>
        <v>4739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6">
      <c r="A794" s="1"/>
      <c r="B794" s="171"/>
      <c r="C794" s="201"/>
      <c r="D794" s="172"/>
      <c r="E794" s="169"/>
      <c r="F794" s="12">
        <f t="shared" si="23"/>
        <v>4739</v>
      </c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6">
      <c r="A795" s="1"/>
      <c r="B795" s="27"/>
      <c r="C795" s="202"/>
      <c r="D795" s="11"/>
      <c r="E795" s="197"/>
      <c r="F795" s="12">
        <f t="shared" si="23"/>
        <v>4739</v>
      </c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6">
      <c r="A796" s="1"/>
      <c r="B796" s="171"/>
      <c r="C796" s="201"/>
      <c r="D796" s="172"/>
      <c r="E796" s="169"/>
      <c r="F796" s="12">
        <f t="shared" si="23"/>
        <v>4739</v>
      </c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6">
      <c r="A797" s="1"/>
      <c r="B797" s="27"/>
      <c r="C797" s="202"/>
      <c r="D797" s="11"/>
      <c r="E797" s="12"/>
      <c r="F797" s="12">
        <f t="shared" si="23"/>
        <v>4739</v>
      </c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6">
      <c r="A798" s="1"/>
      <c r="B798" s="173"/>
      <c r="C798" s="201"/>
      <c r="D798" s="172"/>
      <c r="E798" s="169"/>
      <c r="F798" s="12">
        <f t="shared" si="23"/>
        <v>4739</v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6">
      <c r="A799" s="1"/>
      <c r="B799" s="57"/>
      <c r="C799" s="202"/>
      <c r="D799" s="11"/>
      <c r="E799" s="12"/>
      <c r="F799" s="12">
        <f t="shared" si="23"/>
        <v>4739</v>
      </c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6">
      <c r="A800" s="1"/>
      <c r="B800" s="173"/>
      <c r="C800" s="201"/>
      <c r="D800" s="172"/>
      <c r="E800" s="169"/>
      <c r="F800" s="12">
        <f t="shared" si="23"/>
        <v>4739</v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6">
      <c r="A801" s="1"/>
      <c r="B801" s="27"/>
      <c r="C801" s="202"/>
      <c r="D801" s="155"/>
      <c r="E801" s="196"/>
      <c r="F801" s="12">
        <f t="shared" si="23"/>
        <v>4739</v>
      </c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6">
      <c r="A802" s="1"/>
      <c r="B802" s="171"/>
      <c r="C802" s="201"/>
      <c r="D802" s="172"/>
      <c r="E802" s="169"/>
      <c r="F802" s="12">
        <f t="shared" si="23"/>
        <v>4739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6">
      <c r="A803" s="1"/>
      <c r="B803" s="27"/>
      <c r="C803" s="202"/>
      <c r="D803" s="11"/>
      <c r="E803" s="197"/>
      <c r="F803" s="12">
        <f t="shared" si="23"/>
        <v>4739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6">
      <c r="A804" s="1"/>
      <c r="B804" s="171"/>
      <c r="C804" s="201"/>
      <c r="D804" s="172"/>
      <c r="E804" s="169"/>
      <c r="F804" s="12">
        <f t="shared" si="23"/>
        <v>4739</v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6">
      <c r="A805" s="1"/>
      <c r="B805" s="27"/>
      <c r="C805" s="202"/>
      <c r="D805" s="11"/>
      <c r="E805" s="12"/>
      <c r="F805" s="12">
        <f t="shared" si="23"/>
        <v>4739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6">
      <c r="A806" s="1"/>
      <c r="B806" s="173"/>
      <c r="C806" s="201"/>
      <c r="D806" s="172"/>
      <c r="E806" s="169"/>
      <c r="F806" s="12">
        <f t="shared" si="23"/>
        <v>4739</v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6">
      <c r="A807" s="1"/>
      <c r="B807" s="57"/>
      <c r="C807" s="202"/>
      <c r="D807" s="11"/>
      <c r="E807" s="12"/>
      <c r="F807" s="12">
        <f t="shared" si="23"/>
        <v>4739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6">
      <c r="A808" s="1"/>
      <c r="B808" s="173"/>
      <c r="C808" s="201"/>
      <c r="D808" s="172"/>
      <c r="E808" s="169"/>
      <c r="F808" s="12">
        <f t="shared" si="23"/>
        <v>4739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6">
      <c r="A809" s="1"/>
      <c r="B809" s="27"/>
      <c r="C809" s="202"/>
      <c r="D809" s="155"/>
      <c r="E809" s="196"/>
      <c r="F809" s="12">
        <f t="shared" si="23"/>
        <v>4739</v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6">
      <c r="A810" s="1"/>
      <c r="B810" s="171"/>
      <c r="C810" s="201"/>
      <c r="D810" s="172"/>
      <c r="E810" s="169"/>
      <c r="F810" s="12">
        <f t="shared" si="23"/>
        <v>4739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6">
      <c r="A811" s="1"/>
      <c r="B811" s="27"/>
      <c r="C811" s="202"/>
      <c r="D811" s="11"/>
      <c r="E811" s="197"/>
      <c r="F811" s="12">
        <f t="shared" si="23"/>
        <v>4739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6">
      <c r="A812" s="1"/>
      <c r="B812" s="171"/>
      <c r="C812" s="201"/>
      <c r="D812" s="172"/>
      <c r="E812" s="169"/>
      <c r="F812" s="12">
        <f t="shared" si="23"/>
        <v>4739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6">
      <c r="A813" s="1"/>
      <c r="B813" s="27"/>
      <c r="C813" s="202"/>
      <c r="D813" s="11"/>
      <c r="E813" s="12"/>
      <c r="F813" s="12">
        <f t="shared" si="23"/>
        <v>4739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6">
      <c r="A814" s="1"/>
      <c r="B814" s="173"/>
      <c r="C814" s="201"/>
      <c r="D814" s="172"/>
      <c r="E814" s="169"/>
      <c r="F814" s="12">
        <f t="shared" si="23"/>
        <v>4739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6">
      <c r="A815" s="1"/>
      <c r="B815" s="57"/>
      <c r="C815" s="202"/>
      <c r="D815" s="11"/>
      <c r="E815" s="12"/>
      <c r="F815" s="12">
        <f t="shared" si="23"/>
        <v>4739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6">
      <c r="A816" s="1"/>
      <c r="B816" s="173"/>
      <c r="C816" s="201"/>
      <c r="D816" s="172"/>
      <c r="E816" s="169"/>
      <c r="F816" s="12">
        <f t="shared" si="23"/>
        <v>4739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6">
      <c r="A817" s="1"/>
      <c r="B817" s="27"/>
      <c r="C817" s="202"/>
      <c r="D817" s="155"/>
      <c r="E817" s="196"/>
      <c r="F817" s="12">
        <f t="shared" si="23"/>
        <v>4739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6">
      <c r="A818" s="1"/>
      <c r="B818" s="171"/>
      <c r="C818" s="201"/>
      <c r="D818" s="172"/>
      <c r="E818" s="169"/>
      <c r="F818" s="12">
        <f t="shared" si="23"/>
        <v>4739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6">
      <c r="A819" s="1"/>
      <c r="B819" s="27"/>
      <c r="C819" s="202"/>
      <c r="D819" s="11"/>
      <c r="E819" s="197"/>
      <c r="F819" s="12">
        <f t="shared" si="23"/>
        <v>4739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6">
      <c r="A820" s="1"/>
      <c r="B820" s="171"/>
      <c r="C820" s="201"/>
      <c r="D820" s="172"/>
      <c r="E820" s="169"/>
      <c r="F820" s="12">
        <f t="shared" si="23"/>
        <v>4739</v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6">
      <c r="A821" s="1"/>
      <c r="B821" s="27"/>
      <c r="C821" s="202"/>
      <c r="D821" s="11"/>
      <c r="E821" s="12"/>
      <c r="F821" s="12">
        <f t="shared" si="23"/>
        <v>4739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6">
      <c r="A822" s="1"/>
      <c r="B822" s="173"/>
      <c r="C822" s="201"/>
      <c r="D822" s="172"/>
      <c r="E822" s="169"/>
      <c r="F822" s="12">
        <f t="shared" si="23"/>
        <v>4739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6">
      <c r="A823" s="1"/>
      <c r="B823" s="57"/>
      <c r="C823" s="202"/>
      <c r="D823" s="11"/>
      <c r="E823" s="12"/>
      <c r="F823" s="12">
        <f t="shared" si="23"/>
        <v>4739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6">
      <c r="A824" s="1"/>
      <c r="B824" s="173"/>
      <c r="C824" s="201"/>
      <c r="D824" s="172"/>
      <c r="E824" s="169"/>
      <c r="F824" s="12">
        <f t="shared" si="23"/>
        <v>4739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6">
      <c r="A825" s="1"/>
      <c r="B825" s="27"/>
      <c r="C825" s="202"/>
      <c r="D825" s="155"/>
      <c r="E825" s="196"/>
      <c r="F825" s="12">
        <f t="shared" si="23"/>
        <v>4739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6">
      <c r="A826" s="1"/>
      <c r="B826" s="171"/>
      <c r="C826" s="201"/>
      <c r="D826" s="172"/>
      <c r="E826" s="169"/>
      <c r="F826" s="12">
        <f t="shared" si="23"/>
        <v>4739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6">
      <c r="A827" s="1"/>
      <c r="B827" s="27"/>
      <c r="C827" s="202"/>
      <c r="D827" s="11"/>
      <c r="E827" s="197"/>
      <c r="F827" s="12">
        <f t="shared" si="23"/>
        <v>4739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6">
      <c r="A828" s="1"/>
      <c r="B828" s="171"/>
      <c r="C828" s="201"/>
      <c r="D828" s="172"/>
      <c r="E828" s="169"/>
      <c r="F828" s="12">
        <f t="shared" si="23"/>
        <v>4739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6">
      <c r="A829" s="1"/>
      <c r="B829" s="27"/>
      <c r="C829" s="202"/>
      <c r="D829" s="11"/>
      <c r="E829" s="12"/>
      <c r="F829" s="12">
        <f t="shared" si="23"/>
        <v>4739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6">
      <c r="A830" s="1"/>
      <c r="B830" s="173"/>
      <c r="C830" s="201"/>
      <c r="D830" s="172"/>
      <c r="E830" s="169"/>
      <c r="F830" s="12">
        <f t="shared" si="23"/>
        <v>4739</v>
      </c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6">
      <c r="A831" s="1"/>
      <c r="B831" s="57"/>
      <c r="C831" s="202"/>
      <c r="D831" s="11"/>
      <c r="E831" s="12"/>
      <c r="F831" s="12">
        <f t="shared" si="23"/>
        <v>4739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6">
      <c r="A832" s="1"/>
      <c r="B832" s="173"/>
      <c r="C832" s="201"/>
      <c r="D832" s="172"/>
      <c r="E832" s="169"/>
      <c r="F832" s="12">
        <f t="shared" si="23"/>
        <v>4739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6">
      <c r="A833" s="1"/>
      <c r="B833" s="27"/>
      <c r="C833" s="202"/>
      <c r="D833" s="155"/>
      <c r="E833" s="196"/>
      <c r="F833" s="12">
        <f t="shared" si="23"/>
        <v>4739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6">
      <c r="A834" s="1"/>
      <c r="B834" s="171"/>
      <c r="C834" s="201"/>
      <c r="D834" s="172"/>
      <c r="E834" s="169"/>
      <c r="F834" s="12">
        <f t="shared" si="23"/>
        <v>4739</v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6">
      <c r="A835" s="1"/>
      <c r="B835" s="27"/>
      <c r="C835" s="202"/>
      <c r="D835" s="11"/>
      <c r="E835" s="197"/>
      <c r="F835" s="12">
        <f t="shared" si="23"/>
        <v>4739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6">
      <c r="A836" s="1"/>
      <c r="B836" s="171"/>
      <c r="C836" s="201"/>
      <c r="D836" s="172"/>
      <c r="E836" s="169"/>
      <c r="F836" s="12">
        <f t="shared" si="23"/>
        <v>4739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6">
      <c r="A837" s="1"/>
      <c r="B837" s="27"/>
      <c r="C837" s="202"/>
      <c r="D837" s="11"/>
      <c r="E837" s="12"/>
      <c r="F837" s="12">
        <f t="shared" ref="F837:F872" si="24">F836+E837</f>
        <v>4739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6">
      <c r="A838" s="1"/>
      <c r="B838" s="173"/>
      <c r="C838" s="201"/>
      <c r="D838" s="172"/>
      <c r="E838" s="169"/>
      <c r="F838" s="12">
        <f t="shared" si="24"/>
        <v>4739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6">
      <c r="A839" s="1"/>
      <c r="B839" s="57"/>
      <c r="C839" s="202"/>
      <c r="D839" s="11"/>
      <c r="E839" s="12"/>
      <c r="F839" s="12">
        <f t="shared" si="24"/>
        <v>4739</v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6">
      <c r="A840" s="1"/>
      <c r="B840" s="173"/>
      <c r="C840" s="201"/>
      <c r="D840" s="172"/>
      <c r="E840" s="169"/>
      <c r="F840" s="12">
        <f t="shared" si="24"/>
        <v>4739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6">
      <c r="A841" s="1"/>
      <c r="B841" s="27"/>
      <c r="C841" s="202"/>
      <c r="D841" s="155"/>
      <c r="E841" s="196"/>
      <c r="F841" s="12">
        <f t="shared" si="24"/>
        <v>4739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6">
      <c r="A842" s="1"/>
      <c r="B842" s="171"/>
      <c r="C842" s="201"/>
      <c r="D842" s="172"/>
      <c r="E842" s="169"/>
      <c r="F842" s="12">
        <f t="shared" si="24"/>
        <v>4739</v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6">
      <c r="A843" s="1"/>
      <c r="B843" s="27"/>
      <c r="C843" s="202"/>
      <c r="D843" s="11"/>
      <c r="E843" s="197"/>
      <c r="F843" s="12">
        <f t="shared" si="24"/>
        <v>4739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6">
      <c r="A844" s="1"/>
      <c r="B844" s="171"/>
      <c r="C844" s="201"/>
      <c r="D844" s="172"/>
      <c r="E844" s="169"/>
      <c r="F844" s="12">
        <f t="shared" si="24"/>
        <v>4739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6">
      <c r="A845" s="1"/>
      <c r="B845" s="27"/>
      <c r="C845" s="202"/>
      <c r="D845" s="11"/>
      <c r="E845" s="12"/>
      <c r="F845" s="12">
        <f t="shared" si="24"/>
        <v>4739</v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6">
      <c r="A846" s="1"/>
      <c r="B846" s="173"/>
      <c r="C846" s="201"/>
      <c r="D846" s="172"/>
      <c r="E846" s="169"/>
      <c r="F846" s="12">
        <f t="shared" si="24"/>
        <v>4739</v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6">
      <c r="A847" s="1"/>
      <c r="B847" s="57"/>
      <c r="C847" s="202"/>
      <c r="D847" s="11"/>
      <c r="E847" s="12"/>
      <c r="F847" s="12">
        <f t="shared" si="24"/>
        <v>4739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6">
      <c r="A848" s="1"/>
      <c r="B848" s="173"/>
      <c r="C848" s="201"/>
      <c r="D848" s="172"/>
      <c r="E848" s="169"/>
      <c r="F848" s="12">
        <f t="shared" si="24"/>
        <v>4739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10" ht="16">
      <c r="A849" s="1"/>
      <c r="B849" s="27"/>
      <c r="C849" s="202"/>
      <c r="D849" s="155"/>
      <c r="E849" s="196"/>
      <c r="F849" s="12">
        <f t="shared" si="24"/>
        <v>4739</v>
      </c>
      <c r="G849" s="1"/>
      <c r="H849" s="1"/>
      <c r="I849" s="1"/>
      <c r="J849" s="1"/>
    </row>
    <row r="850" spans="1:10" ht="16">
      <c r="A850" s="1"/>
      <c r="B850" s="171"/>
      <c r="C850" s="201"/>
      <c r="D850" s="172"/>
      <c r="E850" s="169"/>
      <c r="F850" s="12">
        <f t="shared" si="24"/>
        <v>4739</v>
      </c>
      <c r="G850" s="1"/>
    </row>
    <row r="851" spans="1:10" ht="16">
      <c r="A851" s="1"/>
      <c r="B851" s="27"/>
      <c r="C851" s="202"/>
      <c r="D851" s="11"/>
      <c r="E851" s="197"/>
      <c r="F851" s="12">
        <f t="shared" si="24"/>
        <v>4739</v>
      </c>
      <c r="G851" s="1"/>
    </row>
    <row r="852" spans="1:10" ht="16">
      <c r="A852" s="1"/>
      <c r="B852" s="171"/>
      <c r="C852" s="201"/>
      <c r="D852" s="172"/>
      <c r="E852" s="169"/>
      <c r="F852" s="12">
        <f t="shared" si="24"/>
        <v>4739</v>
      </c>
      <c r="G852" s="1"/>
    </row>
    <row r="853" spans="1:10" ht="16">
      <c r="A853" s="1"/>
      <c r="B853" s="27"/>
      <c r="C853" s="202"/>
      <c r="D853" s="11"/>
      <c r="E853" s="12"/>
      <c r="F853" s="12">
        <f t="shared" si="24"/>
        <v>4739</v>
      </c>
      <c r="G853" s="1"/>
    </row>
    <row r="854" spans="1:10" ht="16">
      <c r="A854" s="1"/>
      <c r="B854" s="173"/>
      <c r="C854" s="201"/>
      <c r="D854" s="172"/>
      <c r="E854" s="169"/>
      <c r="F854" s="12">
        <f t="shared" si="24"/>
        <v>4739</v>
      </c>
      <c r="G854" s="1"/>
    </row>
    <row r="855" spans="1:10" ht="16">
      <c r="A855" s="1"/>
      <c r="B855" s="57"/>
      <c r="C855" s="202"/>
      <c r="D855" s="11"/>
      <c r="E855" s="12"/>
      <c r="F855" s="12">
        <f t="shared" si="24"/>
        <v>4739</v>
      </c>
      <c r="G855" s="1"/>
    </row>
    <row r="856" spans="1:10" ht="16">
      <c r="A856" s="1"/>
      <c r="B856" s="173"/>
      <c r="C856" s="201"/>
      <c r="D856" s="172"/>
      <c r="E856" s="169"/>
      <c r="F856" s="12">
        <f t="shared" si="24"/>
        <v>4739</v>
      </c>
      <c r="G856" s="1"/>
    </row>
    <row r="857" spans="1:10" ht="16">
      <c r="A857" s="1"/>
      <c r="B857" s="27"/>
      <c r="C857" s="202"/>
      <c r="D857" s="155"/>
      <c r="E857" s="196"/>
      <c r="F857" s="12">
        <f t="shared" si="24"/>
        <v>4739</v>
      </c>
      <c r="G857" s="1"/>
    </row>
    <row r="858" spans="1:10" ht="16">
      <c r="A858" s="1"/>
      <c r="B858" s="171"/>
      <c r="C858" s="201"/>
      <c r="D858" s="172"/>
      <c r="E858" s="169"/>
      <c r="F858" s="12">
        <f t="shared" si="24"/>
        <v>4739</v>
      </c>
      <c r="G858" s="1"/>
    </row>
    <row r="859" spans="1:10" ht="16">
      <c r="A859" s="1"/>
      <c r="B859" s="27"/>
      <c r="C859" s="202"/>
      <c r="D859" s="11"/>
      <c r="E859" s="197"/>
      <c r="F859" s="12">
        <f t="shared" si="24"/>
        <v>4739</v>
      </c>
      <c r="G859" s="1"/>
    </row>
    <row r="860" spans="1:10" ht="16">
      <c r="A860" s="1"/>
      <c r="B860" s="171"/>
      <c r="C860" s="201"/>
      <c r="D860" s="172"/>
      <c r="E860" s="169"/>
      <c r="F860" s="12">
        <f t="shared" si="24"/>
        <v>4739</v>
      </c>
      <c r="G860" s="1"/>
    </row>
    <row r="861" spans="1:10" ht="16">
      <c r="A861" s="1"/>
      <c r="B861" s="27"/>
      <c r="C861" s="202"/>
      <c r="D861" s="11"/>
      <c r="E861" s="12"/>
      <c r="F861" s="12">
        <f t="shared" si="24"/>
        <v>4739</v>
      </c>
      <c r="G861" s="1"/>
    </row>
    <row r="862" spans="1:10" ht="16">
      <c r="A862" s="1"/>
      <c r="B862" s="173"/>
      <c r="C862" s="201"/>
      <c r="D862" s="172"/>
      <c r="E862" s="169"/>
      <c r="F862" s="12">
        <f t="shared" si="24"/>
        <v>4739</v>
      </c>
      <c r="G862" s="1"/>
    </row>
    <row r="863" spans="1:10" ht="16">
      <c r="A863" s="1"/>
      <c r="B863" s="57"/>
      <c r="C863" s="202"/>
      <c r="D863" s="11"/>
      <c r="E863" s="12"/>
      <c r="F863" s="12">
        <f t="shared" si="24"/>
        <v>4739</v>
      </c>
      <c r="G863" s="1"/>
    </row>
    <row r="864" spans="1:10" ht="16">
      <c r="A864" s="1"/>
      <c r="B864" s="173"/>
      <c r="C864" s="201"/>
      <c r="D864" s="172"/>
      <c r="E864" s="169"/>
      <c r="F864" s="12">
        <f t="shared" si="24"/>
        <v>4739</v>
      </c>
      <c r="G864" s="1"/>
    </row>
    <row r="865" spans="1:7" ht="16">
      <c r="A865" s="1"/>
      <c r="B865" s="27"/>
      <c r="C865" s="202"/>
      <c r="D865" s="155"/>
      <c r="E865" s="196"/>
      <c r="F865" s="12">
        <f t="shared" si="24"/>
        <v>4739</v>
      </c>
      <c r="G865" s="1"/>
    </row>
    <row r="866" spans="1:7" ht="16">
      <c r="A866" s="1"/>
      <c r="B866" s="171"/>
      <c r="C866" s="201"/>
      <c r="D866" s="172"/>
      <c r="E866" s="169"/>
      <c r="F866" s="12">
        <f t="shared" si="24"/>
        <v>4739</v>
      </c>
      <c r="G866" s="1"/>
    </row>
    <row r="867" spans="1:7" ht="16">
      <c r="A867" s="1"/>
      <c r="B867" s="27"/>
      <c r="C867" s="202"/>
      <c r="D867" s="11"/>
      <c r="E867" s="197"/>
      <c r="F867" s="12">
        <f t="shared" si="24"/>
        <v>4739</v>
      </c>
      <c r="G867" s="1"/>
    </row>
    <row r="868" spans="1:7" ht="16">
      <c r="A868" s="1"/>
      <c r="B868" s="171"/>
      <c r="C868" s="201"/>
      <c r="D868" s="172"/>
      <c r="E868" s="169"/>
      <c r="F868" s="12">
        <f t="shared" si="24"/>
        <v>4739</v>
      </c>
      <c r="G868" s="1"/>
    </row>
    <row r="869" spans="1:7" ht="16">
      <c r="A869" s="1"/>
      <c r="B869" s="27"/>
      <c r="C869" s="202"/>
      <c r="D869" s="11"/>
      <c r="E869" s="12"/>
      <c r="F869" s="12">
        <f t="shared" si="24"/>
        <v>4739</v>
      </c>
      <c r="G869" s="1"/>
    </row>
    <row r="870" spans="1:7" ht="15.75" customHeight="1">
      <c r="B870" s="173"/>
      <c r="C870" s="201"/>
      <c r="D870" s="172"/>
      <c r="E870" s="169"/>
      <c r="F870" s="12">
        <f t="shared" si="24"/>
        <v>4739</v>
      </c>
    </row>
    <row r="871" spans="1:7" ht="15.75" customHeight="1">
      <c r="B871" s="57"/>
      <c r="C871" s="202"/>
      <c r="D871" s="11"/>
      <c r="E871" s="12"/>
      <c r="F871" s="12">
        <f t="shared" si="24"/>
        <v>4739</v>
      </c>
    </row>
    <row r="872" spans="1:7" ht="15.75" customHeight="1">
      <c r="B872" s="173"/>
      <c r="C872" s="201"/>
      <c r="D872" s="172"/>
      <c r="E872" s="169"/>
      <c r="F872" s="12">
        <f t="shared" si="24"/>
        <v>4739</v>
      </c>
    </row>
  </sheetData>
  <conditionalFormatting sqref="U17 H47 D1:D2016">
    <cfRule type="containsText" dxfId="74" priority="30" operator="containsText" text="Gifts">
      <formula>NOT(ISERROR(SEARCH(("Gifts"),(D1))))</formula>
    </cfRule>
  </conditionalFormatting>
  <conditionalFormatting sqref="U17 P17:P18 P32:P34 H43:H44 H47 D1:D2016">
    <cfRule type="containsText" dxfId="73" priority="16" operator="containsText" text="Food">
      <formula>NOT(ISERROR(SEARCH(("Food"),(D1))))</formula>
    </cfRule>
    <cfRule type="containsText" dxfId="72" priority="17" operator="containsText" text="Utilities">
      <formula>NOT(ISERROR(SEARCH(("Utilities"),(D1))))</formula>
    </cfRule>
    <cfRule type="containsText" dxfId="71" priority="18" operator="containsText" text="Housing">
      <formula>NOT(ISERROR(SEARCH(("Housing"),(D1))))</formula>
    </cfRule>
    <cfRule type="containsText" dxfId="70" priority="19" operator="containsText" text="Health">
      <formula>NOT(ISERROR(SEARCH(("Health"),(D1))))</formula>
    </cfRule>
    <cfRule type="containsText" dxfId="69" priority="20" operator="containsText" text="Shopping">
      <formula>NOT(ISERROR(SEARCH(("Shopping"),(D1))))</formula>
    </cfRule>
    <cfRule type="containsText" dxfId="68" priority="21" operator="containsText" text="Travel">
      <formula>NOT(ISERROR(SEARCH(("Travel"),(D1))))</formula>
    </cfRule>
    <cfRule type="containsText" dxfId="67" priority="22" operator="containsText" text="Transport">
      <formula>NOT(ISERROR(SEARCH(("Transport"),(D1))))</formula>
    </cfRule>
    <cfRule type="containsText" dxfId="66" priority="23" operator="containsText" text="Clothes">
      <formula>NOT(ISERROR(SEARCH(("Clothes"),(D1))))</formula>
    </cfRule>
    <cfRule type="containsText" dxfId="65" priority="24" operator="containsText" text="Session">
      <formula>NOT(ISERROR(SEARCH(("Session"),(D1))))</formula>
    </cfRule>
    <cfRule type="containsText" dxfId="64" priority="25" operator="containsText" text="Life Admin">
      <formula>NOT(ISERROR(SEARCH(("Life Admin"),(D1))))</formula>
    </cfRule>
    <cfRule type="containsText" dxfId="63" priority="26" operator="containsText" text="Productivity">
      <formula>NOT(ISERROR(SEARCH(("Productivity"),(D1))))</formula>
    </cfRule>
    <cfRule type="containsText" dxfId="62" priority="27" operator="containsText" text="Misc">
      <formula>NOT(ISERROR(SEARCH(("Misc"),(D1))))</formula>
    </cfRule>
    <cfRule type="containsText" dxfId="61" priority="28" operator="containsText" text="Tech">
      <formula>NOT(ISERROR(SEARCH(("Tech"),(D1))))</formula>
    </cfRule>
    <cfRule type="containsText" dxfId="60" priority="29" operator="containsText" text="Recreation">
      <formula>NOT(ISERROR(SEARCH(("Recreation"),(D1))))</formula>
    </cfRule>
  </conditionalFormatting>
  <conditionalFormatting sqref="E12:E872">
    <cfRule type="containsText" dxfId="59" priority="15" operator="containsText" text="Gifts">
      <formula>NOT(ISERROR(SEARCH(("Gifts"),(E12))))</formula>
    </cfRule>
  </conditionalFormatting>
  <conditionalFormatting sqref="E12:E872">
    <cfRule type="containsText" dxfId="58" priority="1" operator="containsText" text="Food">
      <formula>NOT(ISERROR(SEARCH(("Food"),(E12))))</formula>
    </cfRule>
    <cfRule type="containsText" dxfId="57" priority="2" operator="containsText" text="Utilities">
      <formula>NOT(ISERROR(SEARCH(("Utilities"),(E12))))</formula>
    </cfRule>
    <cfRule type="containsText" dxfId="56" priority="3" operator="containsText" text="Housing">
      <formula>NOT(ISERROR(SEARCH(("Housing"),(E12))))</formula>
    </cfRule>
    <cfRule type="containsText" dxfId="55" priority="4" operator="containsText" text="Health">
      <formula>NOT(ISERROR(SEARCH(("Health"),(E12))))</formula>
    </cfRule>
    <cfRule type="containsText" dxfId="54" priority="5" operator="containsText" text="Shopping">
      <formula>NOT(ISERROR(SEARCH(("Shopping"),(E12))))</formula>
    </cfRule>
    <cfRule type="containsText" dxfId="53" priority="6" operator="containsText" text="Travel">
      <formula>NOT(ISERROR(SEARCH(("Travel"),(E12))))</formula>
    </cfRule>
    <cfRule type="containsText" dxfId="52" priority="7" operator="containsText" text="Transport">
      <formula>NOT(ISERROR(SEARCH(("Transport"),(E12))))</formula>
    </cfRule>
    <cfRule type="containsText" dxfId="51" priority="8" operator="containsText" text="Clothes">
      <formula>NOT(ISERROR(SEARCH(("Clothes"),(E12))))</formula>
    </cfRule>
    <cfRule type="containsText" dxfId="50" priority="9" operator="containsText" text="Session">
      <formula>NOT(ISERROR(SEARCH(("Session"),(E12))))</formula>
    </cfRule>
    <cfRule type="containsText" dxfId="49" priority="10" operator="containsText" text="Life Admin">
      <formula>NOT(ISERROR(SEARCH(("Life Admin"),(E12))))</formula>
    </cfRule>
    <cfRule type="containsText" dxfId="48" priority="11" operator="containsText" text="Productivity">
      <formula>NOT(ISERROR(SEARCH(("Productivity"),(E12))))</formula>
    </cfRule>
    <cfRule type="containsText" dxfId="47" priority="12" operator="containsText" text="Misc">
      <formula>NOT(ISERROR(SEARCH(("Misc"),(E12))))</formula>
    </cfRule>
    <cfRule type="containsText" dxfId="46" priority="13" operator="containsText" text="Tech">
      <formula>NOT(ISERROR(SEARCH(("Tech"),(E12))))</formula>
    </cfRule>
    <cfRule type="containsText" dxfId="45" priority="14" operator="containsText" text="Recreation">
      <formula>NOT(ISERROR(SEARCH(("Recreation"),(E12))))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FF"/>
    <outlinePr summaryBelow="0" summaryRight="0"/>
  </sheetPr>
  <dimension ref="B2:N82"/>
  <sheetViews>
    <sheetView showGridLines="0" workbookViewId="0">
      <selection activeCell="S32" sqref="S32"/>
    </sheetView>
  </sheetViews>
  <sheetFormatPr baseColWidth="10" defaultColWidth="12.6640625" defaultRowHeight="15.75" customHeight="1"/>
  <cols>
    <col min="1" max="1" width="3.33203125" customWidth="1"/>
    <col min="15" max="15" width="2.33203125" customWidth="1"/>
    <col min="20" max="20" width="2.6640625" customWidth="1"/>
  </cols>
  <sheetData>
    <row r="2" spans="2:14">
      <c r="B2" s="7">
        <v>2024</v>
      </c>
      <c r="C2" s="6" t="s">
        <v>4</v>
      </c>
      <c r="D2" s="8" t="s">
        <v>5</v>
      </c>
      <c r="E2" s="6" t="s">
        <v>6</v>
      </c>
      <c r="F2" s="8" t="s">
        <v>7</v>
      </c>
      <c r="G2" s="6" t="s">
        <v>8</v>
      </c>
      <c r="H2" s="8" t="s">
        <v>9</v>
      </c>
      <c r="I2" s="6" t="s">
        <v>10</v>
      </c>
      <c r="J2" s="8" t="s">
        <v>11</v>
      </c>
      <c r="K2" s="6" t="s">
        <v>12</v>
      </c>
      <c r="L2" s="8" t="s">
        <v>13</v>
      </c>
      <c r="M2" s="6" t="s">
        <v>14</v>
      </c>
      <c r="N2" s="5" t="s">
        <v>15</v>
      </c>
    </row>
    <row r="3" spans="2:14">
      <c r="B3" s="14" t="s">
        <v>17</v>
      </c>
      <c r="C3" s="15">
        <f>'2024'!$I$3</f>
        <v>4598</v>
      </c>
      <c r="D3" s="15">
        <f>'2024'!J3</f>
        <v>9000</v>
      </c>
      <c r="E3" s="15">
        <f>'2024'!K3</f>
        <v>0</v>
      </c>
      <c r="F3" s="15">
        <f>'2024'!L3</f>
        <v>0</v>
      </c>
      <c r="G3" s="15">
        <f>'2024'!M3</f>
        <v>0</v>
      </c>
      <c r="H3" s="15">
        <f>'2024'!N3</f>
        <v>0</v>
      </c>
      <c r="I3" s="15">
        <f>'2024'!O3</f>
        <v>0</v>
      </c>
      <c r="J3" s="15">
        <f>'2024'!P3</f>
        <v>0</v>
      </c>
      <c r="K3" s="15">
        <f>'2024'!Q3</f>
        <v>0</v>
      </c>
      <c r="L3" s="15">
        <f>'2024'!R3</f>
        <v>0</v>
      </c>
      <c r="M3" s="15">
        <f>'2024'!S3</f>
        <v>0</v>
      </c>
      <c r="N3" s="15">
        <f>'2024'!T3</f>
        <v>0</v>
      </c>
    </row>
    <row r="4" spans="2:14">
      <c r="B4" s="14" t="s">
        <v>57</v>
      </c>
      <c r="C4" s="15">
        <f>'2024'!I4</f>
        <v>4500</v>
      </c>
      <c r="D4" s="22">
        <f>'2024'!J4</f>
        <v>1000</v>
      </c>
      <c r="E4" s="23">
        <f>'2024'!K4</f>
        <v>0</v>
      </c>
      <c r="F4" s="23">
        <f>'2024'!L4</f>
        <v>0</v>
      </c>
      <c r="G4" s="23">
        <f>'2024'!M4</f>
        <v>0</v>
      </c>
      <c r="H4" s="23">
        <f>'2024'!N4</f>
        <v>0</v>
      </c>
      <c r="I4" s="23">
        <f>'2024'!O4</f>
        <v>0</v>
      </c>
      <c r="J4" s="23">
        <f>'2024'!P4</f>
        <v>0</v>
      </c>
      <c r="K4" s="23">
        <f>'2024'!Q4</f>
        <v>0</v>
      </c>
      <c r="L4" s="23">
        <f>'2024'!R4</f>
        <v>0</v>
      </c>
      <c r="M4" s="23">
        <f>'2024'!S4</f>
        <v>0</v>
      </c>
      <c r="N4" s="23">
        <f>'2024'!T4</f>
        <v>0</v>
      </c>
    </row>
    <row r="5" spans="2:14">
      <c r="B5" s="14" t="s">
        <v>20</v>
      </c>
      <c r="C5" s="23">
        <f>'2024'!I5</f>
        <v>5000</v>
      </c>
      <c r="D5" s="22">
        <f>'2024'!J5</f>
        <v>5000</v>
      </c>
      <c r="E5" s="23">
        <f>'2024'!K5</f>
        <v>0</v>
      </c>
      <c r="F5" s="23">
        <f>'2024'!L5</f>
        <v>0</v>
      </c>
      <c r="G5" s="23">
        <f>'2024'!M5</f>
        <v>0</v>
      </c>
      <c r="H5" s="23">
        <f>'2024'!N5</f>
        <v>0</v>
      </c>
      <c r="I5" s="23">
        <f>'2024'!O5</f>
        <v>0</v>
      </c>
      <c r="J5" s="23">
        <f>'2024'!P5</f>
        <v>0</v>
      </c>
      <c r="K5" s="23">
        <f>'2024'!Q5</f>
        <v>0</v>
      </c>
      <c r="L5" s="23">
        <f>'2024'!R5</f>
        <v>0</v>
      </c>
      <c r="M5" s="23">
        <f>'2024'!S5</f>
        <v>0</v>
      </c>
      <c r="N5" s="23">
        <f>'2024'!T5</f>
        <v>0</v>
      </c>
    </row>
    <row r="6" spans="2:14">
      <c r="B6" s="14" t="s">
        <v>21</v>
      </c>
      <c r="C6" s="26">
        <f>'2024'!I6</f>
        <v>3335</v>
      </c>
      <c r="D6" s="25">
        <f>'2024'!J6</f>
        <v>1404</v>
      </c>
      <c r="E6" s="26">
        <f>'2024'!K6</f>
        <v>0</v>
      </c>
      <c r="F6" s="26">
        <f>'2024'!L6</f>
        <v>0</v>
      </c>
      <c r="G6" s="26">
        <f>'2024'!M6</f>
        <v>0</v>
      </c>
      <c r="H6" s="26">
        <f>'2024'!N6</f>
        <v>0</v>
      </c>
      <c r="I6" s="26">
        <f>'2024'!O6</f>
        <v>0</v>
      </c>
      <c r="J6" s="26">
        <f>'2024'!P6</f>
        <v>0</v>
      </c>
      <c r="K6" s="26">
        <f>'2024'!Q6</f>
        <v>0</v>
      </c>
      <c r="L6" s="26">
        <f>'2024'!R6</f>
        <v>0</v>
      </c>
      <c r="M6" s="26">
        <f>'2024'!S6</f>
        <v>0</v>
      </c>
      <c r="N6" s="26">
        <f>'2024'!T6</f>
        <v>0</v>
      </c>
    </row>
    <row r="7" spans="2:14">
      <c r="B7" s="14" t="s">
        <v>23</v>
      </c>
      <c r="C7" s="26">
        <f>'2024'!I7</f>
        <v>1200</v>
      </c>
      <c r="D7" s="22">
        <f>'2024'!J7</f>
        <v>0</v>
      </c>
      <c r="E7" s="23">
        <f>'2024'!K7</f>
        <v>0</v>
      </c>
      <c r="F7" s="23">
        <f>'2024'!L7</f>
        <v>0</v>
      </c>
      <c r="G7" s="23">
        <f>'2024'!M7</f>
        <v>0</v>
      </c>
      <c r="H7" s="23">
        <f>'2024'!N7</f>
        <v>0</v>
      </c>
      <c r="I7" s="23">
        <f>'2024'!O7</f>
        <v>0</v>
      </c>
      <c r="J7" s="23">
        <f>'2024'!P7</f>
        <v>0</v>
      </c>
      <c r="K7" s="23">
        <f>'2024'!Q7</f>
        <v>0</v>
      </c>
      <c r="L7" s="23">
        <f>'2024'!R7</f>
        <v>0</v>
      </c>
      <c r="M7" s="23">
        <f>'2024'!S7</f>
        <v>0</v>
      </c>
      <c r="N7" s="23">
        <f>'2024'!T7</f>
        <v>0</v>
      </c>
    </row>
    <row r="8" spans="2:14">
      <c r="B8" s="14" t="s">
        <v>25</v>
      </c>
      <c r="C8" s="23">
        <f>'2024'!I8</f>
        <v>1000</v>
      </c>
      <c r="D8" s="25">
        <f>'2024'!J8</f>
        <v>1000</v>
      </c>
      <c r="E8" s="23">
        <f>'2024'!K8</f>
        <v>0</v>
      </c>
      <c r="F8" s="23">
        <f>'2024'!L8</f>
        <v>0</v>
      </c>
      <c r="G8" s="23">
        <f>'2024'!M8</f>
        <v>0</v>
      </c>
      <c r="H8" s="23">
        <f>'2024'!N8</f>
        <v>0</v>
      </c>
      <c r="I8" s="23">
        <f>'2024'!O8</f>
        <v>0</v>
      </c>
      <c r="J8" s="23">
        <f>'2024'!P8</f>
        <v>0</v>
      </c>
      <c r="K8" s="23">
        <f>'2024'!Q8</f>
        <v>0</v>
      </c>
      <c r="L8" s="23">
        <f>'2024'!R8</f>
        <v>0</v>
      </c>
      <c r="M8" s="23">
        <f>'2024'!S8</f>
        <v>0</v>
      </c>
      <c r="N8" s="23">
        <f>'2024'!T8</f>
        <v>0</v>
      </c>
    </row>
    <row r="9" spans="2:14">
      <c r="B9" s="14" t="s">
        <v>26</v>
      </c>
      <c r="C9" s="23">
        <f>'2024'!I9</f>
        <v>5535</v>
      </c>
      <c r="D9" s="22">
        <f>'2024'!J9</f>
        <v>2404</v>
      </c>
      <c r="E9" s="23">
        <f>'2024'!K9</f>
        <v>0</v>
      </c>
      <c r="F9" s="23">
        <f>'2024'!L9</f>
        <v>0</v>
      </c>
      <c r="G9" s="23">
        <f>'2024'!M9</f>
        <v>0</v>
      </c>
      <c r="H9" s="23">
        <f>'2024'!N9</f>
        <v>0</v>
      </c>
      <c r="I9" s="23">
        <f>'2024'!O9</f>
        <v>0</v>
      </c>
      <c r="J9" s="23">
        <f>'2024'!P9</f>
        <v>0</v>
      </c>
      <c r="K9" s="23">
        <f>'2024'!Q9</f>
        <v>0</v>
      </c>
      <c r="L9" s="23">
        <f>'2024'!R9</f>
        <v>0</v>
      </c>
      <c r="M9" s="23">
        <f>'2024'!S9</f>
        <v>0</v>
      </c>
      <c r="N9" s="23">
        <f>'2024'!T9</f>
        <v>0</v>
      </c>
    </row>
    <row r="10" spans="2:14">
      <c r="B10" s="14" t="s">
        <v>27</v>
      </c>
      <c r="C10" s="23">
        <f>'2024'!I10</f>
        <v>1263</v>
      </c>
      <c r="D10" s="22">
        <f>'2024'!J10</f>
        <v>7596</v>
      </c>
      <c r="E10" s="23">
        <f>'2024'!K10</f>
        <v>0</v>
      </c>
      <c r="F10" s="23">
        <f>'2024'!L10</f>
        <v>0</v>
      </c>
      <c r="G10" s="23">
        <f>'2024'!M10</f>
        <v>0</v>
      </c>
      <c r="H10" s="23">
        <f>'2024'!N10</f>
        <v>0</v>
      </c>
      <c r="I10" s="23">
        <f>'2024'!O10</f>
        <v>0</v>
      </c>
      <c r="J10" s="23">
        <f>'2024'!P10</f>
        <v>0</v>
      </c>
      <c r="K10" s="23">
        <f>'2024'!Q10</f>
        <v>0</v>
      </c>
      <c r="L10" s="23">
        <f>'2024'!R10</f>
        <v>0</v>
      </c>
      <c r="M10" s="23">
        <f>'2024'!S10</f>
        <v>0</v>
      </c>
      <c r="N10" s="23">
        <f>'2024'!T10</f>
        <v>0</v>
      </c>
    </row>
    <row r="11" spans="2:14">
      <c r="B11" s="28" t="s">
        <v>29</v>
      </c>
      <c r="C11" s="29">
        <f>'2024'!I11</f>
        <v>0.27468464549804261</v>
      </c>
      <c r="D11" s="142">
        <f>'2024'!J11</f>
        <v>0.84399999999999997</v>
      </c>
      <c r="E11" s="29" t="e">
        <f>'2024'!K11</f>
        <v>#DIV/0!</v>
      </c>
      <c r="F11" s="29" t="e">
        <f>'2024'!L11</f>
        <v>#DIV/0!</v>
      </c>
      <c r="G11" s="29" t="e">
        <f>'2024'!M11</f>
        <v>#DIV/0!</v>
      </c>
      <c r="H11" s="29" t="e">
        <f>'2024'!N11</f>
        <v>#DIV/0!</v>
      </c>
      <c r="I11" s="29" t="e">
        <f>'2024'!O11</f>
        <v>#DIV/0!</v>
      </c>
      <c r="J11" s="29" t="e">
        <f>'2024'!P11</f>
        <v>#DIV/0!</v>
      </c>
      <c r="K11" s="29" t="e">
        <f>'2024'!Q11</f>
        <v>#DIV/0!</v>
      </c>
      <c r="L11" s="29" t="e">
        <f>'2024'!R11</f>
        <v>#DIV/0!</v>
      </c>
      <c r="M11" s="29" t="e">
        <f>'2024'!S11</f>
        <v>#DIV/0!</v>
      </c>
      <c r="N11" s="29" t="e">
        <f>'2024'!T11</f>
        <v>#DIV/0!</v>
      </c>
    </row>
    <row r="12" spans="2:14">
      <c r="B12" s="14" t="s">
        <v>31</v>
      </c>
      <c r="C12" s="23">
        <f>'2024'!I12</f>
        <v>10000</v>
      </c>
      <c r="D12" s="22">
        <f>'2024'!J12</f>
        <v>0</v>
      </c>
      <c r="E12" s="23">
        <f>'2024'!K12</f>
        <v>0</v>
      </c>
      <c r="F12" s="23">
        <f>'2024'!L12</f>
        <v>0</v>
      </c>
      <c r="G12" s="23">
        <f>'2024'!M12</f>
        <v>0</v>
      </c>
      <c r="H12" s="23">
        <f>'2024'!N12</f>
        <v>0</v>
      </c>
      <c r="I12" s="23">
        <f>'2024'!O12</f>
        <v>0</v>
      </c>
      <c r="J12" s="23">
        <f>'2024'!P12</f>
        <v>0</v>
      </c>
      <c r="K12" s="23">
        <f>'2024'!Q12</f>
        <v>0</v>
      </c>
      <c r="L12" s="23">
        <f>'2024'!R12</f>
        <v>0</v>
      </c>
      <c r="M12" s="23">
        <f>'2024'!S12</f>
        <v>0</v>
      </c>
      <c r="N12" s="23">
        <f>'2024'!T12</f>
        <v>0</v>
      </c>
    </row>
    <row r="13" spans="2:14">
      <c r="B13" s="30" t="s">
        <v>32</v>
      </c>
      <c r="C13" s="23">
        <f>'2024'!I13</f>
        <v>20000</v>
      </c>
      <c r="D13" s="22">
        <f>'2024'!J13</f>
        <v>0</v>
      </c>
      <c r="E13" s="23">
        <f>'2024'!K13</f>
        <v>0</v>
      </c>
      <c r="F13" s="23">
        <f>'2024'!L13</f>
        <v>0</v>
      </c>
      <c r="G13" s="23">
        <f>'2024'!M13</f>
        <v>0</v>
      </c>
      <c r="H13" s="23">
        <f>'2024'!N13</f>
        <v>0</v>
      </c>
      <c r="I13" s="23">
        <f>'2024'!O13</f>
        <v>0</v>
      </c>
      <c r="J13" s="23">
        <f>'2024'!P13</f>
        <v>0</v>
      </c>
      <c r="K13" s="23">
        <f>'2024'!Q13</f>
        <v>0</v>
      </c>
      <c r="L13" s="23">
        <f>'2024'!R13</f>
        <v>0</v>
      </c>
      <c r="M13" s="23">
        <f>'2024'!S13</f>
        <v>0</v>
      </c>
      <c r="N13" s="23">
        <f>'2024'!T13</f>
        <v>0</v>
      </c>
    </row>
    <row r="14" spans="2:14">
      <c r="B14" s="32" t="s">
        <v>33</v>
      </c>
      <c r="C14" s="143">
        <f>'2024'!I14</f>
        <v>5535</v>
      </c>
      <c r="D14" s="144">
        <f>'2024'!J14</f>
        <v>7939</v>
      </c>
      <c r="E14" s="143">
        <f>'2024'!K14</f>
        <v>7939</v>
      </c>
      <c r="F14" s="143">
        <f>'2024'!L14</f>
        <v>7939</v>
      </c>
      <c r="G14" s="143">
        <f>'2024'!M14</f>
        <v>7939</v>
      </c>
      <c r="H14" s="143">
        <f>'2024'!N14</f>
        <v>7939</v>
      </c>
      <c r="I14" s="143">
        <f>'2024'!O14</f>
        <v>7939</v>
      </c>
      <c r="J14" s="143">
        <f>'2024'!P14</f>
        <v>7939</v>
      </c>
      <c r="K14" s="143">
        <f>'2024'!Q14</f>
        <v>7939</v>
      </c>
      <c r="L14" s="143">
        <f>'2024'!R14</f>
        <v>7939</v>
      </c>
      <c r="M14" s="143">
        <f>'2024'!S14</f>
        <v>7939</v>
      </c>
      <c r="N14" s="143">
        <f>'2024'!T14</f>
        <v>7939</v>
      </c>
    </row>
    <row r="16" spans="2:14">
      <c r="H16" s="69" t="s">
        <v>51</v>
      </c>
      <c r="I16" s="70" t="s">
        <v>52</v>
      </c>
      <c r="J16" s="69" t="s">
        <v>53</v>
      </c>
    </row>
    <row r="17" spans="8:10">
      <c r="H17" s="71" t="s">
        <v>35</v>
      </c>
      <c r="I17" s="72">
        <f>'2024'!I36</f>
        <v>1</v>
      </c>
      <c r="J17" s="73">
        <f>'2024'!J36</f>
        <v>60</v>
      </c>
    </row>
    <row r="18" spans="8:10">
      <c r="H18" s="78" t="s">
        <v>16</v>
      </c>
      <c r="I18" s="72">
        <f>'2024'!I37</f>
        <v>1</v>
      </c>
      <c r="J18" s="73">
        <f>'2024'!J37</f>
        <v>5</v>
      </c>
    </row>
    <row r="19" spans="8:10">
      <c r="H19" s="79" t="s">
        <v>22</v>
      </c>
      <c r="I19" s="72">
        <f>'2024'!I38</f>
        <v>1</v>
      </c>
      <c r="J19" s="73">
        <f>'2024'!J38</f>
        <v>40</v>
      </c>
    </row>
    <row r="20" spans="8:10">
      <c r="H20" s="80" t="s">
        <v>19</v>
      </c>
      <c r="I20" s="72">
        <f>'2024'!I39</f>
        <v>2</v>
      </c>
      <c r="J20" s="73">
        <f>'2024'!J39</f>
        <v>1000</v>
      </c>
    </row>
    <row r="21" spans="8:10">
      <c r="H21" s="81" t="s">
        <v>30</v>
      </c>
      <c r="I21" s="72">
        <f>'2024'!I40</f>
        <v>3</v>
      </c>
      <c r="J21" s="73">
        <f>'2024'!J40</f>
        <v>170</v>
      </c>
    </row>
    <row r="22" spans="8:10">
      <c r="H22" s="82" t="s">
        <v>36</v>
      </c>
      <c r="I22" s="72">
        <f>'2024'!I41</f>
        <v>1</v>
      </c>
      <c r="J22" s="73">
        <f>'2024'!J41</f>
        <v>100</v>
      </c>
    </row>
    <row r="23" spans="8:10">
      <c r="H23" s="84" t="s">
        <v>37</v>
      </c>
      <c r="I23" s="72">
        <f>'2024'!I42</f>
        <v>1</v>
      </c>
      <c r="J23" s="73">
        <f>'2024'!J42</f>
        <v>30</v>
      </c>
    </row>
    <row r="24" spans="8:10">
      <c r="H24" s="85" t="s">
        <v>38</v>
      </c>
      <c r="I24" s="72">
        <f>'2024'!I43</f>
        <v>1</v>
      </c>
      <c r="J24" s="73">
        <f>'2024'!J43</f>
        <v>20</v>
      </c>
    </row>
    <row r="25" spans="8:10">
      <c r="H25" s="86" t="s">
        <v>24</v>
      </c>
      <c r="I25" s="72">
        <f>'2024'!I44</f>
        <v>2</v>
      </c>
      <c r="J25" s="73">
        <f>'2024'!J44</f>
        <v>45</v>
      </c>
    </row>
    <row r="26" spans="8:10">
      <c r="H26" s="87" t="s">
        <v>39</v>
      </c>
      <c r="I26" s="72">
        <f>'2024'!I45</f>
        <v>1</v>
      </c>
      <c r="J26" s="73">
        <f>'2024'!J45</f>
        <v>20</v>
      </c>
    </row>
    <row r="27" spans="8:10">
      <c r="H27" s="89" t="s">
        <v>28</v>
      </c>
      <c r="I27" s="72">
        <f>'2024'!I46</f>
        <v>1</v>
      </c>
      <c r="J27" s="73">
        <f>'2024'!J46</f>
        <v>200</v>
      </c>
    </row>
    <row r="28" spans="8:10">
      <c r="H28" s="90" t="s">
        <v>41</v>
      </c>
      <c r="I28" s="145">
        <f>'2024'!I47</f>
        <v>1</v>
      </c>
      <c r="J28" s="146">
        <f>'2024'!J47</f>
        <v>50</v>
      </c>
    </row>
    <row r="29" spans="8:10">
      <c r="H29" s="95" t="s">
        <v>40</v>
      </c>
      <c r="I29" s="72">
        <f>'2024'!I48</f>
        <v>2</v>
      </c>
      <c r="J29" s="73">
        <f>'2024'!J48</f>
        <v>42</v>
      </c>
    </row>
    <row r="30" spans="8:10">
      <c r="H30" s="100" t="s">
        <v>18</v>
      </c>
      <c r="I30" s="72">
        <f>'2024'!I49</f>
        <v>1</v>
      </c>
      <c r="J30" s="73">
        <f>'2024'!J49</f>
        <v>30</v>
      </c>
    </row>
    <row r="31" spans="8:10">
      <c r="H31" s="101" t="s">
        <v>42</v>
      </c>
      <c r="I31" s="102">
        <f>'2024'!I50</f>
        <v>1</v>
      </c>
      <c r="J31" s="103">
        <f>'2024'!J50</f>
        <v>1500</v>
      </c>
    </row>
    <row r="69" spans="2:14">
      <c r="B69" s="147"/>
      <c r="C69" s="104"/>
      <c r="D69" s="104"/>
      <c r="E69" s="104"/>
      <c r="F69" s="104"/>
      <c r="G69" s="104"/>
      <c r="H69" s="104"/>
      <c r="K69" s="104"/>
      <c r="L69" s="104"/>
      <c r="M69" s="104"/>
      <c r="N69" s="104"/>
    </row>
    <row r="70" spans="2:14">
      <c r="B70" s="148"/>
      <c r="C70" s="149"/>
      <c r="D70" s="149"/>
      <c r="E70" s="149"/>
      <c r="F70" s="149"/>
      <c r="G70" s="149"/>
      <c r="H70" s="149"/>
      <c r="I70" s="104"/>
      <c r="J70" s="104"/>
      <c r="K70" s="149"/>
      <c r="L70" s="149"/>
      <c r="M70" s="149"/>
      <c r="N70" s="149"/>
    </row>
    <row r="71" spans="2:14">
      <c r="B71" s="148"/>
      <c r="C71" s="149"/>
      <c r="D71" s="150"/>
      <c r="E71" s="150"/>
      <c r="F71" s="150"/>
      <c r="G71" s="150"/>
      <c r="H71" s="150"/>
      <c r="I71" s="149"/>
      <c r="J71" s="149"/>
      <c r="K71" s="150"/>
      <c r="L71" s="150"/>
      <c r="M71" s="150"/>
      <c r="N71" s="150"/>
    </row>
    <row r="72" spans="2:14">
      <c r="B72" s="148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</row>
    <row r="73" spans="2:14">
      <c r="B73" s="148"/>
      <c r="C73" s="151"/>
      <c r="D73" s="151"/>
      <c r="E73" s="151"/>
      <c r="F73" s="151"/>
      <c r="G73" s="151"/>
      <c r="H73" s="151"/>
      <c r="I73" s="150"/>
      <c r="J73" s="150"/>
      <c r="K73" s="151"/>
      <c r="L73" s="151"/>
      <c r="M73" s="151"/>
      <c r="N73" s="151"/>
    </row>
    <row r="74" spans="2:14">
      <c r="B74" s="148"/>
      <c r="C74" s="151"/>
      <c r="D74" s="150"/>
      <c r="E74" s="150"/>
      <c r="F74" s="150"/>
      <c r="G74" s="150"/>
      <c r="H74" s="150"/>
      <c r="I74" s="151"/>
      <c r="J74" s="151"/>
      <c r="K74" s="150"/>
      <c r="L74" s="150"/>
      <c r="M74" s="150"/>
      <c r="N74" s="150"/>
    </row>
    <row r="75" spans="2:14">
      <c r="B75" s="148"/>
      <c r="C75" s="150"/>
      <c r="D75" s="151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2:14">
      <c r="B76" s="148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</row>
    <row r="77" spans="2:14">
      <c r="B77" s="148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</row>
    <row r="78" spans="2:14">
      <c r="B78" s="148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</row>
    <row r="79" spans="2:14">
      <c r="B79" s="148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</row>
    <row r="80" spans="2:14">
      <c r="B80" s="148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</row>
    <row r="81" spans="2:14">
      <c r="B81" s="152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</row>
    <row r="82" spans="2:14">
      <c r="I82" s="150"/>
      <c r="J82" s="150"/>
    </row>
  </sheetData>
  <conditionalFormatting sqref="H24 H28">
    <cfRule type="containsText" dxfId="29" priority="3" operator="containsText" text="Utilities">
      <formula>NOT(ISERROR(SEARCH(("Utilities"),(H24))))</formula>
    </cfRule>
    <cfRule type="containsText" dxfId="28" priority="4" operator="containsText" text="Housing">
      <formula>NOT(ISERROR(SEARCH(("Housing"),(H24))))</formula>
    </cfRule>
    <cfRule type="containsText" dxfId="27" priority="5" operator="containsText" text="Health">
      <formula>NOT(ISERROR(SEARCH(("Health"),(H24))))</formula>
    </cfRule>
    <cfRule type="containsText" dxfId="26" priority="6" operator="containsText" text="Shopping">
      <formula>NOT(ISERROR(SEARCH(("Shopping"),(H24))))</formula>
    </cfRule>
    <cfRule type="containsText" dxfId="25" priority="7" operator="containsText" text="Travel">
      <formula>NOT(ISERROR(SEARCH(("Travel"),(H24))))</formula>
    </cfRule>
    <cfRule type="containsText" dxfId="24" priority="8" operator="containsText" text="Transport">
      <formula>NOT(ISERROR(SEARCH(("Transport"),(H24))))</formula>
    </cfRule>
    <cfRule type="containsText" dxfId="23" priority="9" operator="containsText" text="Clothes">
      <formula>NOT(ISERROR(SEARCH(("Clothes"),(H24))))</formula>
    </cfRule>
    <cfRule type="containsText" dxfId="22" priority="10" operator="containsText" text="Session">
      <formula>NOT(ISERROR(SEARCH(("Session"),(H24))))</formula>
    </cfRule>
    <cfRule type="containsText" dxfId="21" priority="11" operator="containsText" text="Life Admin">
      <formula>NOT(ISERROR(SEARCH(("Life Admin"),(H24))))</formula>
    </cfRule>
    <cfRule type="containsText" dxfId="20" priority="12" operator="containsText" text="Productivity">
      <formula>NOT(ISERROR(SEARCH(("Productivity"),(H24))))</formula>
    </cfRule>
    <cfRule type="containsText" dxfId="19" priority="13" operator="containsText" text="Misc">
      <formula>NOT(ISERROR(SEARCH(("Misc"),(H24))))</formula>
    </cfRule>
    <cfRule type="containsText" dxfId="18" priority="14" operator="containsText" text="Tech">
      <formula>NOT(ISERROR(SEARCH(("Tech"),(H24))))</formula>
    </cfRule>
    <cfRule type="containsText" dxfId="17" priority="15" operator="containsText" text="Recreation">
      <formula>NOT(ISERROR(SEARCH(("Recreation"),(H24))))</formula>
    </cfRule>
  </conditionalFormatting>
  <conditionalFormatting sqref="H28 H24">
    <cfRule type="containsText" dxfId="16" priority="2" operator="containsText" text="Food">
      <formula>NOT(ISERROR(SEARCH(("Food"),(H24))))</formula>
    </cfRule>
  </conditionalFormatting>
  <conditionalFormatting sqref="H28">
    <cfRule type="containsText" dxfId="15" priority="1" operator="containsText" text="Gifts">
      <formula>NOT(ISERROR(SEARCH(("Gifts"),(H28))))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2024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GALLAGHER</cp:lastModifiedBy>
  <dcterms:created xsi:type="dcterms:W3CDTF">2024-04-29T18:25:28Z</dcterms:created>
  <dcterms:modified xsi:type="dcterms:W3CDTF">2024-04-29T18:25:28Z</dcterms:modified>
</cp:coreProperties>
</file>