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EIDAge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<sst xmlns="http://schemas.openxmlformats.org/spreadsheetml/2006/main" count="553" uniqueCount="416">
  <si>
    <t xml:space="preserve">Structure Name</t>
  </si>
  <si>
    <t xml:space="preserve">Location</t>
  </si>
  <si>
    <t xml:space="preserve">Age</t>
  </si>
  <si>
    <t xml:space="preserve">Age_Min</t>
  </si>
  <si>
    <t xml:space="preserve">Age_Max</t>
  </si>
  <si>
    <t xml:space="preserve">Diameter</t>
  </si>
  <si>
    <t xml:space="preserve">Kamil</t>
  </si>
  <si>
    <t xml:space="preserve">Egypt</t>
  </si>
  <si>
    <t xml:space="preserve">NaN</t>
  </si>
  <si>
    <t xml:space="preserve">Carancas</t>
  </si>
  <si>
    <t xml:space="preserve">Peru</t>
  </si>
  <si>
    <t xml:space="preserve">Sikhote Alin</t>
  </si>
  <si>
    <t xml:space="preserve">Russia</t>
  </si>
  <si>
    <t xml:space="preserve">Wabar</t>
  </si>
  <si>
    <t xml:space="preserve">Saudi Arabia</t>
  </si>
  <si>
    <t xml:space="preserve">Haviland</t>
  </si>
  <si>
    <t xml:space="preserve">Kansas, U.S.A.</t>
  </si>
  <si>
    <t xml:space="preserve">&lt; 0.001</t>
  </si>
  <si>
    <t xml:space="preserve">Sobolev</t>
  </si>
  <si>
    <t xml:space="preserve">Whitecourt</t>
  </si>
  <si>
    <t xml:space="preserve">Alberta, Canada</t>
  </si>
  <si>
    <t xml:space="preserve">&lt;0.0011</t>
  </si>
  <si>
    <t xml:space="preserve">Campo Del Cielo</t>
  </si>
  <si>
    <t xml:space="preserve">Argentina</t>
  </si>
  <si>
    <t xml:space="preserve">&lt; 0.004</t>
  </si>
  <si>
    <t xml:space="preserve">Macha</t>
  </si>
  <si>
    <t xml:space="preserve">&lt; 0.007</t>
  </si>
  <si>
    <t xml:space="preserve">Kaalijärv</t>
  </si>
  <si>
    <t xml:space="preserve">Estonia</t>
  </si>
  <si>
    <t xml:space="preserve">0.004 ± 0.001</t>
  </si>
  <si>
    <t xml:space="preserve">Henbury</t>
  </si>
  <si>
    <t xml:space="preserve">Northern Territory, Australia</t>
  </si>
  <si>
    <t xml:space="preserve">0.0042 ± 0.0019</t>
  </si>
  <si>
    <t xml:space="preserve">Morasko</t>
  </si>
  <si>
    <t xml:space="preserve">Poland</t>
  </si>
  <si>
    <t xml:space="preserve">&lt; 0.01</t>
  </si>
  <si>
    <t xml:space="preserve">Boxhole</t>
  </si>
  <si>
    <t xml:space="preserve">Libya</t>
  </si>
  <si>
    <t xml:space="preserve">0.0054± 0.0015</t>
  </si>
  <si>
    <t xml:space="preserve">Ilumetsä</t>
  </si>
  <si>
    <t xml:space="preserve">Tenoumer</t>
  </si>
  <si>
    <t xml:space="preserve">Mauritania</t>
  </si>
  <si>
    <t xml:space="preserve">0.0214 ± 0.0097</t>
  </si>
  <si>
    <t xml:space="preserve">Odessa</t>
  </si>
  <si>
    <t xml:space="preserve">Texas, U.S.A.</t>
  </si>
  <si>
    <t xml:space="preserve">&lt; 0.0635</t>
  </si>
  <si>
    <t xml:space="preserve">Barringer</t>
  </si>
  <si>
    <t xml:space="preserve">Montana, U.S.A.</t>
  </si>
  <si>
    <t xml:space="preserve">0.049 ± 0.003</t>
  </si>
  <si>
    <t xml:space="preserve">Amguid</t>
  </si>
  <si>
    <t xml:space="preserve">Algeria</t>
  </si>
  <si>
    <t xml:space="preserve">&lt; 0.1</t>
  </si>
  <si>
    <t xml:space="preserve">Rio Cuarto</t>
  </si>
  <si>
    <t xml:space="preserve">Lonar</t>
  </si>
  <si>
    <t xml:space="preserve">India</t>
  </si>
  <si>
    <t xml:space="preserve">0.052 ± 0.006</t>
  </si>
  <si>
    <t xml:space="preserve">Agoudal</t>
  </si>
  <si>
    <t xml:space="preserve">Morocco</t>
  </si>
  <si>
    <t xml:space="preserve">0.105 ± 0.04</t>
  </si>
  <si>
    <t xml:space="preserve">Wolfe Creek</t>
  </si>
  <si>
    <t xml:space="preserve">Western Australia</t>
  </si>
  <si>
    <t xml:space="preserve">&lt; 0.3</t>
  </si>
  <si>
    <t xml:space="preserve">Tswaing (formerly Pretoria Saltpan)</t>
  </si>
  <si>
    <t xml:space="preserve">South Africa</t>
  </si>
  <si>
    <t xml:space="preserve">0.220 ± 0.052</t>
  </si>
  <si>
    <t xml:space="preserve">Kalkkop</t>
  </si>
  <si>
    <t xml:space="preserve">0.250 ± 0.050</t>
  </si>
  <si>
    <t xml:space="preserve">Dalgaranga</t>
  </si>
  <si>
    <t xml:space="preserve">Monturaqui</t>
  </si>
  <si>
    <t xml:space="preserve">Chile</t>
  </si>
  <si>
    <t xml:space="preserve">&lt; 1</t>
  </si>
  <si>
    <t xml:space="preserve">Veevers</t>
  </si>
  <si>
    <t xml:space="preserve">Xiuyan</t>
  </si>
  <si>
    <t xml:space="preserve">China</t>
  </si>
  <si>
    <t xml:space="preserve">&gt; 0.05</t>
  </si>
  <si>
    <t xml:space="preserve">Zhamanshin</t>
  </si>
  <si>
    <t xml:space="preserve">Kazakhstan</t>
  </si>
  <si>
    <t xml:space="preserve">0.9 ± 0.1</t>
  </si>
  <si>
    <t xml:space="preserve">Bosumtwi</t>
  </si>
  <si>
    <t xml:space="preserve">New Quebec</t>
  </si>
  <si>
    <t xml:space="preserve">North Dakota, U.S.A.</t>
  </si>
  <si>
    <t xml:space="preserve">1.4 ± 0.1</t>
  </si>
  <si>
    <t xml:space="preserve">Talemzane</t>
  </si>
  <si>
    <t xml:space="preserve">&lt; 3</t>
  </si>
  <si>
    <t xml:space="preserve">Kara-Kul</t>
  </si>
  <si>
    <t xml:space="preserve">Tajikistan</t>
  </si>
  <si>
    <t xml:space="preserve">&lt; 5</t>
  </si>
  <si>
    <t xml:space="preserve">Aouelloul</t>
  </si>
  <si>
    <t xml:space="preserve">3.0 ± 0.3</t>
  </si>
  <si>
    <t xml:space="preserve">El'gygytgyn</t>
  </si>
  <si>
    <t xml:space="preserve">Saskatchewan, Canada</t>
  </si>
  <si>
    <t xml:space="preserve">3.5 ± 0.5</t>
  </si>
  <si>
    <t xml:space="preserve">Roter Kamm</t>
  </si>
  <si>
    <t xml:space="preserve">Namibia</t>
  </si>
  <si>
    <t xml:space="preserve">3.7 ± 0.3</t>
  </si>
  <si>
    <t xml:space="preserve">Bigach</t>
  </si>
  <si>
    <t xml:space="preserve">Ukraine</t>
  </si>
  <si>
    <t xml:space="preserve">5 ± 3</t>
  </si>
  <si>
    <t xml:space="preserve">Karla</t>
  </si>
  <si>
    <t xml:space="preserve">5 ± 1</t>
  </si>
  <si>
    <t xml:space="preserve">Steinheim</t>
  </si>
  <si>
    <t xml:space="preserve">Germany</t>
  </si>
  <si>
    <t xml:space="preserve">15 ± 1</t>
  </si>
  <si>
    <t xml:space="preserve">Ries</t>
  </si>
  <si>
    <t xml:space="preserve">15.1 ± 0.1</t>
  </si>
  <si>
    <t xml:space="preserve">Colônia</t>
  </si>
  <si>
    <t xml:space="preserve">Brazil</t>
  </si>
  <si>
    <t xml:space="preserve">&gt;5, &lt;36</t>
  </si>
  <si>
    <t xml:space="preserve">Eagle Butte</t>
  </si>
  <si>
    <t xml:space="preserve">&lt; 65</t>
  </si>
  <si>
    <t xml:space="preserve">Vista Alegre</t>
  </si>
  <si>
    <t xml:space="preserve">Chukcha</t>
  </si>
  <si>
    <t xml:space="preserve">&lt; 70</t>
  </si>
  <si>
    <t xml:space="preserve">Ouarkziz</t>
  </si>
  <si>
    <t xml:space="preserve">Chesapeake Bay</t>
  </si>
  <si>
    <t xml:space="preserve">Virginia, U.S.A.</t>
  </si>
  <si>
    <t xml:space="preserve">35.3 ± 0.1</t>
  </si>
  <si>
    <t xml:space="preserve">Popigai</t>
  </si>
  <si>
    <t xml:space="preserve">35.7 ± 0.2</t>
  </si>
  <si>
    <t xml:space="preserve">Mistastin</t>
  </si>
  <si>
    <t xml:space="preserve">Newfoundland/Labrador, Canada</t>
  </si>
  <si>
    <t xml:space="preserve">36.4 ± 4</t>
  </si>
  <si>
    <t xml:space="preserve">Wanapitei</t>
  </si>
  <si>
    <t xml:space="preserve">Ontario, Canada</t>
  </si>
  <si>
    <t xml:space="preserve">37.2 ± 1.2</t>
  </si>
  <si>
    <t xml:space="preserve">Haughton</t>
  </si>
  <si>
    <t xml:space="preserve">Nunavut, Canada</t>
  </si>
  <si>
    <t xml:space="preserve">Beyenchime-Salaatin</t>
  </si>
  <si>
    <t xml:space="preserve">40 ± 20</t>
  </si>
  <si>
    <t xml:space="preserve">Logancha</t>
  </si>
  <si>
    <t xml:space="preserve">Logoisk</t>
  </si>
  <si>
    <t xml:space="preserve">Belarus</t>
  </si>
  <si>
    <t xml:space="preserve">42.3 ± 1.1</t>
  </si>
  <si>
    <t xml:space="preserve">Crawford</t>
  </si>
  <si>
    <t xml:space="preserve">South Australia</t>
  </si>
  <si>
    <t xml:space="preserve">&gt; 35</t>
  </si>
  <si>
    <t xml:space="preserve">Flaxman</t>
  </si>
  <si>
    <t xml:space="preserve">Goat Paddock</t>
  </si>
  <si>
    <t xml:space="preserve">&lt; 50</t>
  </si>
  <si>
    <t xml:space="preserve">Shunak</t>
  </si>
  <si>
    <t xml:space="preserve">45 ± 10</t>
  </si>
  <si>
    <t xml:space="preserve">Chiyli</t>
  </si>
  <si>
    <t xml:space="preserve">46 ± 7</t>
  </si>
  <si>
    <t xml:space="preserve">Ragozinka</t>
  </si>
  <si>
    <t xml:space="preserve">46 ± 3</t>
  </si>
  <si>
    <t xml:space="preserve">Jebel Waqf as Suwwan</t>
  </si>
  <si>
    <t xml:space="preserve">Jordan</t>
  </si>
  <si>
    <t xml:space="preserve">56 - 37</t>
  </si>
  <si>
    <t xml:space="preserve">Avak</t>
  </si>
  <si>
    <t xml:space="preserve">Alaska, U.S.A.</t>
  </si>
  <si>
    <t xml:space="preserve">3-95</t>
  </si>
  <si>
    <t xml:space="preserve">Gusev</t>
  </si>
  <si>
    <t xml:space="preserve">49.0 ± 0.2</t>
  </si>
  <si>
    <t xml:space="preserve">Kamensk</t>
  </si>
  <si>
    <t xml:space="preserve">Sierra Madera</t>
  </si>
  <si>
    <t xml:space="preserve">&lt; 100</t>
  </si>
  <si>
    <t xml:space="preserve">Montagnais</t>
  </si>
  <si>
    <t xml:space="preserve">Nova Scotia, Canada</t>
  </si>
  <si>
    <t xml:space="preserve">50.50 ± 0.76</t>
  </si>
  <si>
    <t xml:space="preserve">Tin Bider</t>
  </si>
  <si>
    <t xml:space="preserve">Mount Toondina</t>
  </si>
  <si>
    <t xml:space="preserve">&lt; 110</t>
  </si>
  <si>
    <t xml:space="preserve">Connolly Basin</t>
  </si>
  <si>
    <t xml:space="preserve">&lt; 60</t>
  </si>
  <si>
    <t xml:space="preserve">Marquez</t>
  </si>
  <si>
    <t xml:space="preserve">58 ± 2</t>
  </si>
  <si>
    <t xml:space="preserve">B.P. Structure</t>
  </si>
  <si>
    <t xml:space="preserve">Arizona, U.S.A.</t>
  </si>
  <si>
    <t xml:space="preserve">&lt; 120</t>
  </si>
  <si>
    <t xml:space="preserve">Oasis</t>
  </si>
  <si>
    <t xml:space="preserve">Chicxulub</t>
  </si>
  <si>
    <t xml:space="preserve">Yucatan, Mexico</t>
  </si>
  <si>
    <t xml:space="preserve">64.98 ± 0.05</t>
  </si>
  <si>
    <t xml:space="preserve">Maple Creek</t>
  </si>
  <si>
    <t xml:space="preserve">&lt; 75</t>
  </si>
  <si>
    <t xml:space="preserve">Boltysh</t>
  </si>
  <si>
    <t xml:space="preserve">Ghana</t>
  </si>
  <si>
    <t xml:space="preserve">65.17 ± 0.64</t>
  </si>
  <si>
    <t xml:space="preserve">Kara</t>
  </si>
  <si>
    <t xml:space="preserve">70.3 ± 2.2</t>
  </si>
  <si>
    <t xml:space="preserve">Manson</t>
  </si>
  <si>
    <t xml:space="preserve">Iowa, U.S.A.</t>
  </si>
  <si>
    <t xml:space="preserve">74.1± 0.1</t>
  </si>
  <si>
    <t xml:space="preserve">Lappajärvi</t>
  </si>
  <si>
    <t xml:space="preserve">Finland</t>
  </si>
  <si>
    <t xml:space="preserve">76.20 ± 0.29</t>
  </si>
  <si>
    <t xml:space="preserve">Zeleny Gai</t>
  </si>
  <si>
    <t xml:space="preserve">80 ± 20</t>
  </si>
  <si>
    <t xml:space="preserve">Wetumpka</t>
  </si>
  <si>
    <t xml:space="preserve">Alabama, U.S.A.</t>
  </si>
  <si>
    <t xml:space="preserve">81.0 ± 1.5</t>
  </si>
  <si>
    <t xml:space="preserve">Santa Marta</t>
  </si>
  <si>
    <t xml:space="preserve">66-100</t>
  </si>
  <si>
    <t xml:space="preserve">Upheaval Dome</t>
  </si>
  <si>
    <t xml:space="preserve">Utah, U.S.A.</t>
  </si>
  <si>
    <t xml:space="preserve">&lt; 170</t>
  </si>
  <si>
    <t xml:space="preserve">Dellen</t>
  </si>
  <si>
    <t xml:space="preserve">Sweden</t>
  </si>
  <si>
    <t xml:space="preserve">89.0 ± 2.7</t>
  </si>
  <si>
    <t xml:space="preserve">Kgagodi</t>
  </si>
  <si>
    <t xml:space="preserve">Botswana</t>
  </si>
  <si>
    <t xml:space="preserve">&lt; 180</t>
  </si>
  <si>
    <t xml:space="preserve">Steen River</t>
  </si>
  <si>
    <t xml:space="preserve">91 ± 7</t>
  </si>
  <si>
    <t xml:space="preserve">Deep Bay</t>
  </si>
  <si>
    <t xml:space="preserve">99 ± 4</t>
  </si>
  <si>
    <t xml:space="preserve">Riachao Ring</t>
  </si>
  <si>
    <t xml:space="preserve">&lt; 200</t>
  </si>
  <si>
    <t xml:space="preserve">Carswell</t>
  </si>
  <si>
    <t xml:space="preserve">115 ± 10</t>
  </si>
  <si>
    <t xml:space="preserve">Tookoonoka</t>
  </si>
  <si>
    <t xml:space="preserve">Queensland, Australia</t>
  </si>
  <si>
    <t xml:space="preserve">128 ± 5</t>
  </si>
  <si>
    <t xml:space="preserve">Rotmistrovka</t>
  </si>
  <si>
    <t xml:space="preserve">120 ± 10</t>
  </si>
  <si>
    <t xml:space="preserve">Mien</t>
  </si>
  <si>
    <t xml:space="preserve">121.0 ± 2.3</t>
  </si>
  <si>
    <t xml:space="preserve">Vargeão Dome</t>
  </si>
  <si>
    <t xml:space="preserve">123 ±1.4</t>
  </si>
  <si>
    <t xml:space="preserve">Des Plaines</t>
  </si>
  <si>
    <t xml:space="preserve">Illinois, U.S.A.</t>
  </si>
  <si>
    <t xml:space="preserve">&lt; 280</t>
  </si>
  <si>
    <t xml:space="preserve">Mjølnir</t>
  </si>
  <si>
    <t xml:space="preserve">Norway</t>
  </si>
  <si>
    <t xml:space="preserve">142.0 ± 2.6</t>
  </si>
  <si>
    <t xml:space="preserve">Gosses Bluff</t>
  </si>
  <si>
    <t xml:space="preserve">142.5 ± 0.8</t>
  </si>
  <si>
    <t xml:space="preserve">Morokweng</t>
  </si>
  <si>
    <t xml:space="preserve">145.0 ± 0.8</t>
  </si>
  <si>
    <t xml:space="preserve">Decaturville</t>
  </si>
  <si>
    <t xml:space="preserve">Missouri, U.S.A.</t>
  </si>
  <si>
    <t xml:space="preserve">&lt; 300</t>
  </si>
  <si>
    <t xml:space="preserve">Ile Rouleau</t>
  </si>
  <si>
    <t xml:space="preserve">Quebec, Canada</t>
  </si>
  <si>
    <t xml:space="preserve">Kentland</t>
  </si>
  <si>
    <t xml:space="preserve">Indiana, U.S.A.</t>
  </si>
  <si>
    <t xml:space="preserve">&lt; 97</t>
  </si>
  <si>
    <t xml:space="preserve">Liverpool</t>
  </si>
  <si>
    <t xml:space="preserve">150 ± 70</t>
  </si>
  <si>
    <t xml:space="preserve">Middlesboro</t>
  </si>
  <si>
    <t xml:space="preserve">Kentucky, U.S.A.</t>
  </si>
  <si>
    <t xml:space="preserve">Tabun-Khara-Obo</t>
  </si>
  <si>
    <t xml:space="preserve">Mongolia</t>
  </si>
  <si>
    <t xml:space="preserve">150 ± 20</t>
  </si>
  <si>
    <t xml:space="preserve">Serpent Mound</t>
  </si>
  <si>
    <t xml:space="preserve">Ohio, U.S.A.</t>
  </si>
  <si>
    <t xml:space="preserve">&lt; 320</t>
  </si>
  <si>
    <t xml:space="preserve">Vepriai</t>
  </si>
  <si>
    <t xml:space="preserve">Lithuania</t>
  </si>
  <si>
    <t xml:space="preserve">&gt; 160 ± 10</t>
  </si>
  <si>
    <t xml:space="preserve">Zapadnaya</t>
  </si>
  <si>
    <t xml:space="preserve">165 ± 5</t>
  </si>
  <si>
    <t xml:space="preserve">Puchezh-Katunki</t>
  </si>
  <si>
    <t xml:space="preserve">167 ± 3</t>
  </si>
  <si>
    <t xml:space="preserve">Obolon'</t>
  </si>
  <si>
    <t xml:space="preserve">169 ± 7</t>
  </si>
  <si>
    <t xml:space="preserve">Aorounga</t>
  </si>
  <si>
    <t xml:space="preserve">Chad</t>
  </si>
  <si>
    <t xml:space="preserve">&lt; 345</t>
  </si>
  <si>
    <t xml:space="preserve">Gweni-Fada</t>
  </si>
  <si>
    <t xml:space="preserve">Chad, Africa</t>
  </si>
  <si>
    <t xml:space="preserve">Gow</t>
  </si>
  <si>
    <t xml:space="preserve">&lt; 250</t>
  </si>
  <si>
    <t xml:space="preserve">Piccaninny</t>
  </si>
  <si>
    <t xml:space="preserve">&lt; 360</t>
  </si>
  <si>
    <t xml:space="preserve">Cloud Creek</t>
  </si>
  <si>
    <t xml:space="preserve">Wyoming, USA</t>
  </si>
  <si>
    <t xml:space="preserve">190 ± 30</t>
  </si>
  <si>
    <t xml:space="preserve">Viewfield</t>
  </si>
  <si>
    <t xml:space="preserve">190 ± 20</t>
  </si>
  <si>
    <t xml:space="preserve">Nicholson</t>
  </si>
  <si>
    <t xml:space="preserve">Northwest Territories, Canada</t>
  </si>
  <si>
    <t xml:space="preserve">&lt; 400</t>
  </si>
  <si>
    <t xml:space="preserve">Red Wing</t>
  </si>
  <si>
    <t xml:space="preserve">200 ± 25</t>
  </si>
  <si>
    <t xml:space="preserve">Serra da Cangalha</t>
  </si>
  <si>
    <t xml:space="preserve">Wells Creek</t>
  </si>
  <si>
    <t xml:space="preserve">Tennessee, U.S.A.</t>
  </si>
  <si>
    <t xml:space="preserve">200 ± 100</t>
  </si>
  <si>
    <t xml:space="preserve">Rochechouart</t>
  </si>
  <si>
    <t xml:space="preserve">France</t>
  </si>
  <si>
    <t xml:space="preserve">201 ± 2</t>
  </si>
  <si>
    <t xml:space="preserve">Manicouagan</t>
  </si>
  <si>
    <t xml:space="preserve">214 ± 1</t>
  </si>
  <si>
    <t xml:space="preserve">Glasford</t>
  </si>
  <si>
    <t xml:space="preserve">&lt; 430</t>
  </si>
  <si>
    <t xml:space="preserve">Saint Martin</t>
  </si>
  <si>
    <t xml:space="preserve">Manitoba, Canada</t>
  </si>
  <si>
    <t xml:space="preserve">220 ± 32</t>
  </si>
  <si>
    <t xml:space="preserve">Karikkoselkä</t>
  </si>
  <si>
    <t xml:space="preserve">Saqqar</t>
  </si>
  <si>
    <t xml:space="preserve">70 - 410</t>
  </si>
  <si>
    <t xml:space="preserve">Glover Bluff</t>
  </si>
  <si>
    <t xml:space="preserve">Wisconsin, U.S.A.</t>
  </si>
  <si>
    <t xml:space="preserve">&lt; 500</t>
  </si>
  <si>
    <t xml:space="preserve">Kursk</t>
  </si>
  <si>
    <t xml:space="preserve">250 ± 80</t>
  </si>
  <si>
    <t xml:space="preserve">Newporte</t>
  </si>
  <si>
    <t xml:space="preserve">Presqu'ile</t>
  </si>
  <si>
    <t xml:space="preserve">Suvasvesi S</t>
  </si>
  <si>
    <t xml:space="preserve">Rock Elm</t>
  </si>
  <si>
    <t xml:space="preserve">&lt; 505</t>
  </si>
  <si>
    <t xml:space="preserve">Glikson</t>
  </si>
  <si>
    <t xml:space="preserve">&lt; 508</t>
  </si>
  <si>
    <t xml:space="preserve">Araguainha</t>
  </si>
  <si>
    <t xml:space="preserve">254.7 ± 2.5</t>
  </si>
  <si>
    <t xml:space="preserve">Ternovka</t>
  </si>
  <si>
    <t xml:space="preserve">280 ± 10</t>
  </si>
  <si>
    <t xml:space="preserve">Luizi</t>
  </si>
  <si>
    <t xml:space="preserve">Democratic Republic of Congo</t>
  </si>
  <si>
    <t xml:space="preserve">&lt; 573</t>
  </si>
  <si>
    <t xml:space="preserve">Clearwater West</t>
  </si>
  <si>
    <t xml:space="preserve">290 ± 20</t>
  </si>
  <si>
    <t xml:space="preserve">Dobele</t>
  </si>
  <si>
    <t xml:space="preserve">Latvia</t>
  </si>
  <si>
    <t xml:space="preserve">290 ± 35</t>
  </si>
  <si>
    <t xml:space="preserve">Tunnunik (Prince Albert)</t>
  </si>
  <si>
    <t xml:space="preserve">Victoria Island, Arctic Canada</t>
  </si>
  <si>
    <t xml:space="preserve">&gt;130, &lt;450</t>
  </si>
  <si>
    <t xml:space="preserve">Mishina Gora</t>
  </si>
  <si>
    <t xml:space="preserve">300 ± 50</t>
  </si>
  <si>
    <t xml:space="preserve">Crooked Creek</t>
  </si>
  <si>
    <t xml:space="preserve">320 ± 80</t>
  </si>
  <si>
    <t xml:space="preserve">Charlevoix</t>
  </si>
  <si>
    <t xml:space="preserve">342 ± 15</t>
  </si>
  <si>
    <t xml:space="preserve">West Hawk</t>
  </si>
  <si>
    <t xml:space="preserve">351 ± 20</t>
  </si>
  <si>
    <t xml:space="preserve">Flynn Creek</t>
  </si>
  <si>
    <t xml:space="preserve">360 ± 20</t>
  </si>
  <si>
    <t xml:space="preserve">Woodleigh</t>
  </si>
  <si>
    <t xml:space="preserve">364 ± 8</t>
  </si>
  <si>
    <t xml:space="preserve">Siljan</t>
  </si>
  <si>
    <t xml:space="preserve">376.8 ± 1.7</t>
  </si>
  <si>
    <t xml:space="preserve">Ilyinets</t>
  </si>
  <si>
    <t xml:space="preserve">378 ± 5</t>
  </si>
  <si>
    <t xml:space="preserve">Kaluga</t>
  </si>
  <si>
    <t xml:space="preserve">380 ± 5</t>
  </si>
  <si>
    <t xml:space="preserve">Elbow</t>
  </si>
  <si>
    <t xml:space="preserve">395 ± 25</t>
  </si>
  <si>
    <t xml:space="preserve">La Moinerie</t>
  </si>
  <si>
    <t xml:space="preserve">400 ± 50</t>
  </si>
  <si>
    <t xml:space="preserve">Brent</t>
  </si>
  <si>
    <t xml:space="preserve">Couture</t>
  </si>
  <si>
    <t xml:space="preserve">430 ± 25</t>
  </si>
  <si>
    <t xml:space="preserve">Pilot</t>
  </si>
  <si>
    <t xml:space="preserve">445 ± 2</t>
  </si>
  <si>
    <t xml:space="preserve">Calvin</t>
  </si>
  <si>
    <t xml:space="preserve">Michigan, USA</t>
  </si>
  <si>
    <t xml:space="preserve">450 ± 10</t>
  </si>
  <si>
    <t xml:space="preserve">Slate Islands</t>
  </si>
  <si>
    <t xml:space="preserve">Hummeln</t>
  </si>
  <si>
    <t xml:space="preserve">~ 443-470</t>
  </si>
  <si>
    <t xml:space="preserve">Kärdla</t>
  </si>
  <si>
    <t xml:space="preserve">Tvären</t>
  </si>
  <si>
    <t xml:space="preserve">Lockne</t>
  </si>
  <si>
    <t xml:space="preserve">Målingen</t>
  </si>
  <si>
    <t xml:space="preserve">Clearwater East</t>
  </si>
  <si>
    <t xml:space="preserve">460-470</t>
  </si>
  <si>
    <t xml:space="preserve">Ames</t>
  </si>
  <si>
    <t xml:space="preserve">Oklahoma, U.S.A.</t>
  </si>
  <si>
    <t xml:space="preserve">470 ± 30</t>
  </si>
  <si>
    <t xml:space="preserve">Granby</t>
  </si>
  <si>
    <t xml:space="preserve">Gardnos</t>
  </si>
  <si>
    <t xml:space="preserve">500 ± 10</t>
  </si>
  <si>
    <t xml:space="preserve">Mizarai</t>
  </si>
  <si>
    <t xml:space="preserve">500 ± 20</t>
  </si>
  <si>
    <t xml:space="preserve">Suvasvesi N</t>
  </si>
  <si>
    <t xml:space="preserve">&lt; 1000</t>
  </si>
  <si>
    <t xml:space="preserve">Ritland</t>
  </si>
  <si>
    <t xml:space="preserve">520 ± 20</t>
  </si>
  <si>
    <t xml:space="preserve">Lawn Hill</t>
  </si>
  <si>
    <t xml:space="preserve">&gt; 515</t>
  </si>
  <si>
    <t xml:space="preserve">Neugrund</t>
  </si>
  <si>
    <t xml:space="preserve">Holleford</t>
  </si>
  <si>
    <t xml:space="preserve">550 ± 100</t>
  </si>
  <si>
    <t xml:space="preserve">Sääksjärvi</t>
  </si>
  <si>
    <t xml:space="preserve">Acraman</t>
  </si>
  <si>
    <t xml:space="preserve">Beaverhead</t>
  </si>
  <si>
    <t xml:space="preserve">Saarijärvi</t>
  </si>
  <si>
    <t xml:space="preserve">Santa Fe</t>
  </si>
  <si>
    <t xml:space="preserve">New Mexico , U.S.A.</t>
  </si>
  <si>
    <t xml:space="preserve">&lt; 1200</t>
  </si>
  <si>
    <t xml:space="preserve">Söderfjärden</t>
  </si>
  <si>
    <t xml:space="preserve">Strangways</t>
  </si>
  <si>
    <t xml:space="preserve">646 ± 42</t>
  </si>
  <si>
    <t xml:space="preserve">Foelsche</t>
  </si>
  <si>
    <t xml:space="preserve">&gt; 545</t>
  </si>
  <si>
    <t xml:space="preserve">Goyder</t>
  </si>
  <si>
    <t xml:space="preserve">Northern Territory</t>
  </si>
  <si>
    <t xml:space="preserve">&lt; 1400</t>
  </si>
  <si>
    <t xml:space="preserve">Jänisjärvi</t>
  </si>
  <si>
    <t xml:space="preserve">700 ± 5</t>
  </si>
  <si>
    <t xml:space="preserve">Spider</t>
  </si>
  <si>
    <t xml:space="preserve">&gt; 570</t>
  </si>
  <si>
    <t xml:space="preserve">Keurusselkä</t>
  </si>
  <si>
    <t xml:space="preserve">&lt; 1800</t>
  </si>
  <si>
    <t xml:space="preserve">Paasselkä</t>
  </si>
  <si>
    <t xml:space="preserve">Lumparn</t>
  </si>
  <si>
    <t xml:space="preserve">Iso-Naakkima</t>
  </si>
  <si>
    <t xml:space="preserve">&gt; 1000</t>
  </si>
  <si>
    <t xml:space="preserve">Kelly West</t>
  </si>
  <si>
    <t xml:space="preserve">&gt; 550</t>
  </si>
  <si>
    <t xml:space="preserve">Amelia Creek</t>
  </si>
  <si>
    <t xml:space="preserve">1640 - 600</t>
  </si>
  <si>
    <t xml:space="preserve">Matt Wilson</t>
  </si>
  <si>
    <t xml:space="preserve">1402 ± 440</t>
  </si>
  <si>
    <t xml:space="preserve">Shoemaker (formerly Teague)</t>
  </si>
  <si>
    <t xml:space="preserve">1630 ± 5</t>
  </si>
  <si>
    <t xml:space="preserve">Sudbury</t>
  </si>
  <si>
    <t xml:space="preserve">1850 ± 3</t>
  </si>
  <si>
    <t xml:space="preserve">Dhala</t>
  </si>
  <si>
    <t xml:space="preserve">&gt; 1700 &lt; 2100</t>
  </si>
  <si>
    <t xml:space="preserve">Yarrabubba</t>
  </si>
  <si>
    <t xml:space="preserve">Vredefort</t>
  </si>
  <si>
    <t xml:space="preserve">2023 ± 4</t>
  </si>
  <si>
    <t xml:space="preserve">Suavjärvi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</si>
</sst>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9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19.3826530612245"/>
    <col collapsed="false" hidden="false" max="2" min="2" style="0" width="14.265306122449"/>
    <col collapsed="false" hidden="false" max="3" min="3" style="0" width="15.0663265306122"/>
    <col collapsed="false" hidden="false" max="6" min="6" style="0" width="13.4642857142857"/>
  </cols>
  <sheetData>
    <row r="1" customFormat="false" ht="12.8" hidden="false" customHeight="false" outlineLevel="0" collapsed="false">
      <c r="A1" s="0" t="s">
        <v>0</v>
      </c>
      <c r="B1" s="1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2.8" hidden="false" customHeight="false" outlineLevel="0" collapsed="false">
      <c r="A2" s="0" t="s">
        <v>6</v>
      </c>
      <c r="B2" s="0" t="s">
        <v>7</v>
      </c>
      <c r="C2" s="0" t="s">
        <v>8</v>
      </c>
      <c r="D2" s="0" t="s">
        <v>8</v>
      </c>
      <c r="E2" s="0" t="s">
        <v>8</v>
      </c>
      <c r="F2" s="0" t="n">
        <v>0.045</v>
      </c>
    </row>
    <row r="3" customFormat="false" ht="12.8" hidden="false" customHeight="false" outlineLevel="0" collapsed="false">
      <c r="A3" s="0" t="s">
        <v>9</v>
      </c>
      <c r="B3" s="0" t="s">
        <v>10</v>
      </c>
      <c r="C3" s="0" t="n">
        <v>7E-006</v>
      </c>
      <c r="D3" s="0" t="n">
        <f aca="false">C3-C3/10</f>
        <v>6.3E-006</v>
      </c>
      <c r="E3" s="0" t="n">
        <f aca="false">C3+C3/10</f>
        <v>7.7E-006</v>
      </c>
      <c r="F3" s="0" t="n">
        <v>0.0135</v>
      </c>
    </row>
    <row r="4" customFormat="false" ht="12.8" hidden="false" customHeight="false" outlineLevel="0" collapsed="false">
      <c r="A4" s="0" t="s">
        <v>11</v>
      </c>
      <c r="B4" s="0" t="s">
        <v>12</v>
      </c>
      <c r="C4" s="0" t="n">
        <v>6.7E-005</v>
      </c>
      <c r="D4" s="0" t="n">
        <f aca="false">C4-C4/10</f>
        <v>6.03E-005</v>
      </c>
      <c r="E4" s="0" t="n">
        <f aca="false">C4+C4/10</f>
        <v>7.37E-005</v>
      </c>
      <c r="F4" s="0" t="n">
        <v>0.027</v>
      </c>
    </row>
    <row r="5" customFormat="false" ht="12.8" hidden="false" customHeight="false" outlineLevel="0" collapsed="false">
      <c r="A5" s="0" t="s">
        <v>13</v>
      </c>
      <c r="B5" s="0" t="s">
        <v>14</v>
      </c>
      <c r="C5" s="0" t="n">
        <v>0.00014</v>
      </c>
      <c r="D5" s="0" t="n">
        <f aca="false">C5-C5/10</f>
        <v>0.000126</v>
      </c>
      <c r="E5" s="0" t="n">
        <f aca="false">C5+C5/10</f>
        <v>0.000154</v>
      </c>
      <c r="F5" s="0" t="n">
        <v>0.116</v>
      </c>
    </row>
    <row r="6" customFormat="false" ht="12.8" hidden="false" customHeight="false" outlineLevel="0" collapsed="false">
      <c r="A6" s="0" t="s">
        <v>15</v>
      </c>
      <c r="B6" s="0" t="s">
        <v>16</v>
      </c>
      <c r="C6" s="0" t="s">
        <v>17</v>
      </c>
      <c r="D6" s="0" t="n">
        <v>0</v>
      </c>
      <c r="E6" s="0" t="n">
        <v>0.001</v>
      </c>
      <c r="F6" s="0" t="n">
        <v>0.015</v>
      </c>
    </row>
    <row r="7" customFormat="false" ht="12.8" hidden="false" customHeight="false" outlineLevel="0" collapsed="false">
      <c r="A7" s="0" t="s">
        <v>18</v>
      </c>
      <c r="B7" s="0" t="s">
        <v>12</v>
      </c>
      <c r="C7" s="0" t="s">
        <v>17</v>
      </c>
      <c r="D7" s="0" t="n">
        <v>0</v>
      </c>
      <c r="E7" s="0" t="n">
        <v>0.001</v>
      </c>
      <c r="F7" s="0" t="n">
        <v>0.053</v>
      </c>
    </row>
    <row r="8" customFormat="false" ht="12.8" hidden="false" customHeight="false" outlineLevel="0" collapsed="false">
      <c r="A8" s="0" t="s">
        <v>19</v>
      </c>
      <c r="B8" s="0" t="s">
        <v>20</v>
      </c>
      <c r="C8" s="0" t="s">
        <v>21</v>
      </c>
      <c r="D8" s="0" t="n">
        <v>0</v>
      </c>
      <c r="E8" s="0" t="n">
        <v>0.0011</v>
      </c>
      <c r="F8" s="0" t="n">
        <v>0.036</v>
      </c>
    </row>
    <row r="9" customFormat="false" ht="12.8" hidden="false" customHeight="false" outlineLevel="0" collapsed="false">
      <c r="A9" s="0" t="s">
        <v>22</v>
      </c>
      <c r="B9" s="0" t="s">
        <v>23</v>
      </c>
      <c r="C9" s="0" t="s">
        <v>24</v>
      </c>
      <c r="D9" s="0" t="n">
        <v>0</v>
      </c>
      <c r="E9" s="0" t="n">
        <v>0.004</v>
      </c>
      <c r="F9" s="0" t="n">
        <v>0.05</v>
      </c>
    </row>
    <row r="10" customFormat="false" ht="12.8" hidden="false" customHeight="false" outlineLevel="0" collapsed="false">
      <c r="A10" s="0" t="s">
        <v>25</v>
      </c>
      <c r="B10" s="0" t="s">
        <v>12</v>
      </c>
      <c r="C10" s="0" t="s">
        <v>26</v>
      </c>
      <c r="D10" s="0" t="n">
        <v>0</v>
      </c>
      <c r="E10" s="0" t="n">
        <v>0.007</v>
      </c>
      <c r="F10" s="0" t="n">
        <v>0.3</v>
      </c>
    </row>
    <row r="11" customFormat="false" ht="12.8" hidden="false" customHeight="false" outlineLevel="0" collapsed="false">
      <c r="A11" s="0" t="s">
        <v>27</v>
      </c>
      <c r="B11" s="0" t="s">
        <v>28</v>
      </c>
      <c r="C11" s="0" t="s">
        <v>29</v>
      </c>
      <c r="D11" s="0" t="n">
        <v>0.003</v>
      </c>
      <c r="E11" s="0" t="n">
        <v>0.005</v>
      </c>
      <c r="F11" s="0" t="n">
        <v>0.11</v>
      </c>
    </row>
    <row r="12" customFormat="false" ht="12.8" hidden="false" customHeight="false" outlineLevel="0" collapsed="false">
      <c r="A12" s="0" t="s">
        <v>30</v>
      </c>
      <c r="B12" s="0" t="s">
        <v>31</v>
      </c>
      <c r="C12" s="0" t="s">
        <v>32</v>
      </c>
      <c r="D12" s="0" t="n">
        <f aca="false">0.0042-0.0019</f>
        <v>0.0023</v>
      </c>
      <c r="E12" s="0" t="n">
        <f aca="false">0.0042+0.0019</f>
        <v>0.0061</v>
      </c>
      <c r="F12" s="0" t="n">
        <v>0.157</v>
      </c>
    </row>
    <row r="13" customFormat="false" ht="12.8" hidden="false" customHeight="false" outlineLevel="0" collapsed="false">
      <c r="A13" s="0" t="s">
        <v>33</v>
      </c>
      <c r="B13" s="0" t="s">
        <v>34</v>
      </c>
      <c r="C13" s="0" t="s">
        <v>35</v>
      </c>
      <c r="D13" s="0" t="n">
        <v>0</v>
      </c>
      <c r="E13" s="0" t="n">
        <v>0.01</v>
      </c>
      <c r="F13" s="0" t="n">
        <v>0.1</v>
      </c>
    </row>
    <row r="14" customFormat="false" ht="12.8" hidden="false" customHeight="false" outlineLevel="0" collapsed="false">
      <c r="A14" s="0" t="s">
        <v>36</v>
      </c>
      <c r="B14" s="0" t="s">
        <v>37</v>
      </c>
      <c r="C14" s="0" t="s">
        <v>38</v>
      </c>
      <c r="D14" s="0" t="n">
        <f aca="false">0.0054-0.0015</f>
        <v>0.0039</v>
      </c>
      <c r="E14" s="0" t="n">
        <f aca="false">0.0054+0.0015</f>
        <v>0.0069</v>
      </c>
      <c r="F14" s="0" t="n">
        <v>0.17</v>
      </c>
    </row>
    <row r="15" customFormat="false" ht="12.8" hidden="false" customHeight="false" outlineLevel="0" collapsed="false">
      <c r="A15" s="0" t="s">
        <v>39</v>
      </c>
      <c r="B15" s="0" t="s">
        <v>28</v>
      </c>
      <c r="C15" s="0" t="n">
        <v>0.0066</v>
      </c>
      <c r="D15" s="0" t="n">
        <f aca="false">C15-C15/2</f>
        <v>0.0033</v>
      </c>
      <c r="E15" s="1" t="n">
        <f aca="false">C15+C15/2</f>
        <v>0.0099</v>
      </c>
      <c r="F15" s="0" t="n">
        <v>0.08</v>
      </c>
    </row>
    <row r="16" customFormat="false" ht="12.8" hidden="false" customHeight="false" outlineLevel="0" collapsed="false">
      <c r="A16" s="0" t="s">
        <v>40</v>
      </c>
      <c r="B16" s="0" t="s">
        <v>41</v>
      </c>
      <c r="C16" s="0" t="s">
        <v>42</v>
      </c>
      <c r="D16" s="0" t="n">
        <f aca="false">0.0214 -0.0097</f>
        <v>0.0117</v>
      </c>
      <c r="E16" s="1" t="n">
        <f aca="false">0.0214 + 0.0097</f>
        <v>0.0311</v>
      </c>
      <c r="F16" s="0" t="n">
        <v>1.9</v>
      </c>
    </row>
    <row r="17" customFormat="false" ht="12.8" hidden="false" customHeight="false" outlineLevel="0" collapsed="false">
      <c r="A17" s="0" t="s">
        <v>43</v>
      </c>
      <c r="B17" s="0" t="s">
        <v>44</v>
      </c>
      <c r="C17" s="0" t="s">
        <v>45</v>
      </c>
      <c r="D17" s="0" t="n">
        <v>0</v>
      </c>
      <c r="E17" s="0" t="n">
        <v>0.0635</v>
      </c>
      <c r="F17" s="0" t="n">
        <v>0.168</v>
      </c>
    </row>
    <row r="18" customFormat="false" ht="12.8" hidden="false" customHeight="false" outlineLevel="0" collapsed="false">
      <c r="A18" s="0" t="s">
        <v>46</v>
      </c>
      <c r="B18" s="0" t="s">
        <v>47</v>
      </c>
      <c r="C18" s="0" t="s">
        <v>48</v>
      </c>
      <c r="D18" s="0" t="n">
        <f aca="false">0.049 - 0.003</f>
        <v>0.046</v>
      </c>
      <c r="E18" s="0" t="n">
        <f aca="false">0.049 + 0.003</f>
        <v>0.052</v>
      </c>
      <c r="F18" s="0" t="n">
        <v>1.19</v>
      </c>
    </row>
    <row r="19" customFormat="false" ht="12.8" hidden="false" customHeight="false" outlineLevel="0" collapsed="false">
      <c r="A19" s="0" t="s">
        <v>49</v>
      </c>
      <c r="B19" s="0" t="s">
        <v>50</v>
      </c>
      <c r="C19" s="0" t="s">
        <v>51</v>
      </c>
      <c r="D19" s="0" t="n">
        <v>0</v>
      </c>
      <c r="E19" s="0" t="n">
        <v>0.1</v>
      </c>
      <c r="F19" s="0" t="n">
        <v>0.45</v>
      </c>
    </row>
    <row r="20" customFormat="false" ht="12.8" hidden="false" customHeight="false" outlineLevel="0" collapsed="false">
      <c r="A20" s="0" t="s">
        <v>52</v>
      </c>
      <c r="B20" s="0" t="s">
        <v>23</v>
      </c>
      <c r="C20" s="0" t="s">
        <v>51</v>
      </c>
      <c r="D20" s="0" t="n">
        <v>0</v>
      </c>
      <c r="E20" s="0" t="n">
        <v>0.1</v>
      </c>
      <c r="F20" s="0" t="n">
        <v>4.5</v>
      </c>
    </row>
    <row r="21" customFormat="false" ht="12.8" hidden="false" customHeight="false" outlineLevel="0" collapsed="false">
      <c r="A21" s="0" t="s">
        <v>53</v>
      </c>
      <c r="B21" s="0" t="s">
        <v>54</v>
      </c>
      <c r="C21" s="0" t="s">
        <v>55</v>
      </c>
      <c r="D21" s="0" t="n">
        <f aca="false">0.052 - 0.006</f>
        <v>0.046</v>
      </c>
      <c r="E21" s="0" t="n">
        <f aca="false">0.052 + 0.006</f>
        <v>0.058</v>
      </c>
      <c r="F21" s="0" t="n">
        <v>1.83</v>
      </c>
    </row>
    <row r="22" customFormat="false" ht="12.8" hidden="false" customHeight="false" outlineLevel="0" collapsed="false">
      <c r="A22" s="0" t="s">
        <v>56</v>
      </c>
      <c r="B22" s="0" t="s">
        <v>57</v>
      </c>
      <c r="C22" s="0" t="s">
        <v>58</v>
      </c>
      <c r="D22" s="0" t="n">
        <f aca="false">0.105 - 0.04</f>
        <v>0.065</v>
      </c>
      <c r="E22" s="0" t="n">
        <f aca="false">0.105 + 0.04</f>
        <v>0.145</v>
      </c>
      <c r="F22" s="0" t="n">
        <v>3</v>
      </c>
    </row>
    <row r="23" customFormat="false" ht="12.8" hidden="false" customHeight="false" outlineLevel="0" collapsed="false">
      <c r="A23" s="0" t="s">
        <v>59</v>
      </c>
      <c r="B23" s="0" t="s">
        <v>60</v>
      </c>
      <c r="C23" s="0" t="s">
        <v>61</v>
      </c>
      <c r="D23" s="0" t="n">
        <v>0</v>
      </c>
      <c r="E23" s="0" t="n">
        <v>0.3</v>
      </c>
      <c r="F23" s="0" t="n">
        <v>0.875</v>
      </c>
    </row>
    <row r="24" customFormat="false" ht="12.8" hidden="false" customHeight="false" outlineLevel="0" collapsed="false">
      <c r="A24" s="0" t="s">
        <v>62</v>
      </c>
      <c r="B24" s="0" t="s">
        <v>63</v>
      </c>
      <c r="C24" s="0" t="s">
        <v>64</v>
      </c>
      <c r="D24" s="0" t="n">
        <f aca="false">0.22 - 0.052</f>
        <v>0.168</v>
      </c>
      <c r="E24" s="0" t="n">
        <f aca="false">0.22 + 0.052</f>
        <v>0.272</v>
      </c>
      <c r="F24" s="0" t="n">
        <v>1.13</v>
      </c>
    </row>
    <row r="25" customFormat="false" ht="12.8" hidden="false" customHeight="false" outlineLevel="0" collapsed="false">
      <c r="A25" s="0" t="s">
        <v>65</v>
      </c>
      <c r="B25" s="0" t="s">
        <v>63</v>
      </c>
      <c r="C25" s="0" t="s">
        <v>66</v>
      </c>
      <c r="D25" s="0" t="n">
        <f aca="false">0.25 - 0.05</f>
        <v>0.2</v>
      </c>
      <c r="E25" s="0" t="n">
        <f aca="false">0.25 + 0.05</f>
        <v>0.3</v>
      </c>
      <c r="F25" s="0" t="n">
        <v>0.64</v>
      </c>
    </row>
    <row r="26" customFormat="false" ht="12.8" hidden="false" customHeight="false" outlineLevel="0" collapsed="false">
      <c r="A26" s="0" t="s">
        <v>67</v>
      </c>
      <c r="B26" s="0" t="s">
        <v>60</v>
      </c>
      <c r="C26" s="0" t="n">
        <v>0.27</v>
      </c>
      <c r="D26" s="0" t="n">
        <f aca="false">C26-C26/2</f>
        <v>0.135</v>
      </c>
      <c r="E26" s="1" t="n">
        <f aca="false">C26+C26/2</f>
        <v>0.405</v>
      </c>
      <c r="F26" s="0" t="n">
        <v>0.024</v>
      </c>
    </row>
    <row r="27" customFormat="false" ht="12.8" hidden="false" customHeight="false" outlineLevel="0" collapsed="false">
      <c r="A27" s="0" t="s">
        <v>68</v>
      </c>
      <c r="B27" s="0" t="s">
        <v>69</v>
      </c>
      <c r="C27" s="0" t="s">
        <v>70</v>
      </c>
      <c r="D27" s="0" t="n">
        <v>0</v>
      </c>
      <c r="E27" s="0" t="n">
        <v>1</v>
      </c>
      <c r="F27" s="0" t="n">
        <v>0.46</v>
      </c>
    </row>
    <row r="28" customFormat="false" ht="12.8" hidden="false" customHeight="false" outlineLevel="0" collapsed="false">
      <c r="A28" s="0" t="s">
        <v>71</v>
      </c>
      <c r="B28" s="0" t="s">
        <v>60</v>
      </c>
      <c r="C28" s="0" t="s">
        <v>70</v>
      </c>
      <c r="D28" s="0" t="n">
        <v>0</v>
      </c>
      <c r="E28" s="0" t="n">
        <v>1</v>
      </c>
      <c r="F28" s="0" t="n">
        <v>0.08</v>
      </c>
    </row>
    <row r="29" customFormat="false" ht="12.8" hidden="false" customHeight="false" outlineLevel="0" collapsed="false">
      <c r="A29" s="0" t="s">
        <v>72</v>
      </c>
      <c r="B29" s="0" t="s">
        <v>73</v>
      </c>
      <c r="C29" s="0" t="s">
        <v>74</v>
      </c>
      <c r="D29" s="0" t="n">
        <v>0.05</v>
      </c>
      <c r="E29" s="0" t="n">
        <v>1</v>
      </c>
      <c r="F29" s="0" t="n">
        <v>1.8</v>
      </c>
    </row>
    <row r="30" customFormat="false" ht="12.8" hidden="false" customHeight="false" outlineLevel="0" collapsed="false">
      <c r="A30" s="0" t="s">
        <v>75</v>
      </c>
      <c r="B30" s="0" t="s">
        <v>76</v>
      </c>
      <c r="C30" s="0" t="s">
        <v>77</v>
      </c>
      <c r="D30" s="0" t="n">
        <f aca="false">0.9 - 0.1</f>
        <v>0.8</v>
      </c>
      <c r="E30" s="1" t="n">
        <f aca="false">0.9 + 0.1</f>
        <v>1</v>
      </c>
      <c r="F30" s="0" t="n">
        <v>14</v>
      </c>
    </row>
    <row r="31" customFormat="false" ht="12.8" hidden="false" customHeight="false" outlineLevel="0" collapsed="false">
      <c r="A31" s="0" t="s">
        <v>78</v>
      </c>
      <c r="B31" s="0" t="s">
        <v>31</v>
      </c>
      <c r="C31" s="0" t="n">
        <v>1.07</v>
      </c>
      <c r="D31" s="0" t="n">
        <f aca="false">C31-C31/10</f>
        <v>0.963</v>
      </c>
      <c r="E31" s="0" t="n">
        <f aca="false">C31+C31/10</f>
        <v>1.177</v>
      </c>
      <c r="F31" s="0" t="n">
        <v>10.5</v>
      </c>
    </row>
    <row r="32" customFormat="false" ht="12.8" hidden="false" customHeight="false" outlineLevel="0" collapsed="false">
      <c r="A32" s="0" t="s">
        <v>79</v>
      </c>
      <c r="B32" s="0" t="s">
        <v>80</v>
      </c>
      <c r="C32" s="0" t="s">
        <v>81</v>
      </c>
      <c r="D32" s="0" t="n">
        <f aca="false">1.4 - 0.1</f>
        <v>1.3</v>
      </c>
      <c r="E32" s="0" t="n">
        <f aca="false">1.4 + 0.1</f>
        <v>1.5</v>
      </c>
      <c r="F32" s="0" t="n">
        <v>3.44</v>
      </c>
    </row>
    <row r="33" customFormat="false" ht="12.8" hidden="false" customHeight="false" outlineLevel="0" collapsed="false">
      <c r="A33" s="0" t="s">
        <v>82</v>
      </c>
      <c r="B33" s="0" t="s">
        <v>50</v>
      </c>
      <c r="C33" s="0" t="s">
        <v>83</v>
      </c>
      <c r="D33" s="0" t="n">
        <v>0</v>
      </c>
      <c r="E33" s="0" t="n">
        <v>3</v>
      </c>
      <c r="F33" s="0" t="n">
        <v>1.75</v>
      </c>
    </row>
    <row r="34" customFormat="false" ht="12.8" hidden="false" customHeight="false" outlineLevel="0" collapsed="false">
      <c r="A34" s="0" t="s">
        <v>84</v>
      </c>
      <c r="B34" s="0" t="s">
        <v>85</v>
      </c>
      <c r="C34" s="0" t="s">
        <v>86</v>
      </c>
      <c r="D34" s="0" t="n">
        <v>0</v>
      </c>
      <c r="E34" s="0" t="n">
        <v>5</v>
      </c>
      <c r="F34" s="0" t="n">
        <v>52</v>
      </c>
    </row>
    <row r="35" customFormat="false" ht="12.8" hidden="false" customHeight="false" outlineLevel="0" collapsed="false">
      <c r="A35" s="0" t="s">
        <v>87</v>
      </c>
      <c r="B35" s="0" t="s">
        <v>41</v>
      </c>
      <c r="C35" s="0" t="s">
        <v>88</v>
      </c>
      <c r="D35" s="0" t="n">
        <f aca="false">3 - 0.3</f>
        <v>2.7</v>
      </c>
      <c r="E35" s="0" t="n">
        <f aca="false">3 + 0.3</f>
        <v>3.3</v>
      </c>
      <c r="F35" s="0" t="n">
        <v>0.39</v>
      </c>
    </row>
    <row r="36" customFormat="false" ht="12.8" hidden="false" customHeight="false" outlineLevel="0" collapsed="false">
      <c r="A36" s="0" t="s">
        <v>89</v>
      </c>
      <c r="B36" s="0" t="s">
        <v>90</v>
      </c>
      <c r="C36" s="0" t="s">
        <v>91</v>
      </c>
      <c r="D36" s="0" t="n">
        <f aca="false">3.5 - 0.5</f>
        <v>3</v>
      </c>
      <c r="E36" s="0" t="n">
        <f aca="false">3.5 + 0.5</f>
        <v>4</v>
      </c>
      <c r="F36" s="0" t="n">
        <v>18</v>
      </c>
    </row>
    <row r="37" customFormat="false" ht="12.8" hidden="false" customHeight="false" outlineLevel="0" collapsed="false">
      <c r="A37" s="0" t="s">
        <v>92</v>
      </c>
      <c r="B37" s="0" t="s">
        <v>93</v>
      </c>
      <c r="C37" s="0" t="s">
        <v>94</v>
      </c>
      <c r="D37" s="0" t="n">
        <f aca="false">3.7 - 0.3</f>
        <v>3.4</v>
      </c>
      <c r="E37" s="0" t="n">
        <f aca="false">3.7 + 0.3</f>
        <v>4</v>
      </c>
      <c r="F37" s="0" t="n">
        <v>2.5</v>
      </c>
    </row>
    <row r="38" customFormat="false" ht="12.8" hidden="false" customHeight="false" outlineLevel="0" collapsed="false">
      <c r="A38" s="0" t="s">
        <v>95</v>
      </c>
      <c r="B38" s="0" t="s">
        <v>96</v>
      </c>
      <c r="C38" s="0" t="s">
        <v>97</v>
      </c>
      <c r="D38" s="0" t="n">
        <v>2</v>
      </c>
      <c r="E38" s="0" t="n">
        <v>8</v>
      </c>
      <c r="F38" s="0" t="n">
        <v>8</v>
      </c>
    </row>
    <row r="39" customFormat="false" ht="12.8" hidden="false" customHeight="false" outlineLevel="0" collapsed="false">
      <c r="A39" s="0" t="s">
        <v>98</v>
      </c>
      <c r="B39" s="0" t="s">
        <v>12</v>
      </c>
      <c r="C39" s="0" t="s">
        <v>99</v>
      </c>
      <c r="D39" s="0" t="n">
        <v>4</v>
      </c>
      <c r="E39" s="0" t="n">
        <v>6</v>
      </c>
      <c r="F39" s="0" t="n">
        <v>10</v>
      </c>
    </row>
    <row r="40" customFormat="false" ht="12.8" hidden="false" customHeight="false" outlineLevel="0" collapsed="false">
      <c r="A40" s="0" t="s">
        <v>100</v>
      </c>
      <c r="B40" s="0" t="s">
        <v>101</v>
      </c>
      <c r="C40" s="0" t="s">
        <v>102</v>
      </c>
      <c r="D40" s="0" t="n">
        <v>14</v>
      </c>
      <c r="E40" s="0" t="n">
        <v>16</v>
      </c>
      <c r="F40" s="0" t="n">
        <v>3.8</v>
      </c>
    </row>
    <row r="41" customFormat="false" ht="12.8" hidden="false" customHeight="false" outlineLevel="0" collapsed="false">
      <c r="A41" s="0" t="s">
        <v>103</v>
      </c>
      <c r="B41" s="0" t="s">
        <v>101</v>
      </c>
      <c r="C41" s="0" t="s">
        <v>104</v>
      </c>
      <c r="D41" s="0" t="n">
        <v>15</v>
      </c>
      <c r="E41" s="0" t="n">
        <v>15.2</v>
      </c>
      <c r="F41" s="0" t="n">
        <v>24</v>
      </c>
    </row>
    <row r="42" customFormat="false" ht="12.8" hidden="false" customHeight="false" outlineLevel="0" collapsed="false">
      <c r="A42" s="0" t="s">
        <v>105</v>
      </c>
      <c r="B42" s="0" t="s">
        <v>106</v>
      </c>
      <c r="C42" s="0" t="s">
        <v>107</v>
      </c>
      <c r="D42" s="0" t="n">
        <v>5</v>
      </c>
      <c r="E42" s="0" t="n">
        <v>36</v>
      </c>
      <c r="F42" s="0" t="n">
        <v>3.6</v>
      </c>
    </row>
    <row r="43" customFormat="false" ht="12.8" hidden="false" customHeight="false" outlineLevel="0" collapsed="false">
      <c r="A43" s="0" t="s">
        <v>108</v>
      </c>
      <c r="B43" s="0" t="s">
        <v>20</v>
      </c>
      <c r="C43" s="0" t="s">
        <v>109</v>
      </c>
      <c r="D43" s="0" t="n">
        <v>0</v>
      </c>
      <c r="E43" s="0" t="n">
        <v>65</v>
      </c>
      <c r="F43" s="0" t="n">
        <v>10</v>
      </c>
    </row>
    <row r="44" customFormat="false" ht="12.8" hidden="false" customHeight="false" outlineLevel="0" collapsed="false">
      <c r="A44" s="0" t="s">
        <v>110</v>
      </c>
      <c r="B44" s="0" t="s">
        <v>106</v>
      </c>
      <c r="C44" s="0" t="s">
        <v>109</v>
      </c>
      <c r="D44" s="0" t="n">
        <v>0</v>
      </c>
      <c r="E44" s="0" t="n">
        <v>65</v>
      </c>
      <c r="F44" s="0" t="n">
        <v>9.5</v>
      </c>
    </row>
    <row r="45" customFormat="false" ht="12.8" hidden="false" customHeight="false" outlineLevel="0" collapsed="false">
      <c r="A45" s="0" t="s">
        <v>111</v>
      </c>
      <c r="B45" s="0" t="s">
        <v>12</v>
      </c>
      <c r="C45" s="0" t="s">
        <v>112</v>
      </c>
      <c r="D45" s="0" t="n">
        <v>0</v>
      </c>
      <c r="E45" s="0" t="n">
        <v>70</v>
      </c>
      <c r="F45" s="0" t="n">
        <v>6</v>
      </c>
    </row>
    <row r="46" customFormat="false" ht="12.8" hidden="false" customHeight="false" outlineLevel="0" collapsed="false">
      <c r="A46" s="0" t="s">
        <v>113</v>
      </c>
      <c r="B46" s="0" t="s">
        <v>50</v>
      </c>
      <c r="C46" s="0" t="s">
        <v>112</v>
      </c>
      <c r="D46" s="0" t="n">
        <v>0</v>
      </c>
      <c r="E46" s="0" t="n">
        <v>70</v>
      </c>
      <c r="F46" s="0" t="n">
        <v>3.5</v>
      </c>
    </row>
    <row r="47" customFormat="false" ht="12.8" hidden="false" customHeight="false" outlineLevel="0" collapsed="false">
      <c r="A47" s="0" t="s">
        <v>114</v>
      </c>
      <c r="B47" s="0" t="s">
        <v>115</v>
      </c>
      <c r="C47" s="0" t="s">
        <v>116</v>
      </c>
      <c r="D47" s="0" t="n">
        <v>35.2</v>
      </c>
      <c r="E47" s="0" t="n">
        <v>35.4</v>
      </c>
      <c r="F47" s="0" t="n">
        <v>40</v>
      </c>
    </row>
    <row r="48" customFormat="false" ht="12.8" hidden="false" customHeight="false" outlineLevel="0" collapsed="false">
      <c r="A48" s="0" t="s">
        <v>117</v>
      </c>
      <c r="B48" s="0" t="s">
        <v>12</v>
      </c>
      <c r="C48" s="0" t="s">
        <v>118</v>
      </c>
      <c r="D48" s="0" t="n">
        <v>35.5</v>
      </c>
      <c r="E48" s="0" t="n">
        <v>35.9</v>
      </c>
      <c r="F48" s="0" t="n">
        <v>90</v>
      </c>
    </row>
    <row r="49" customFormat="false" ht="12.8" hidden="false" customHeight="false" outlineLevel="0" collapsed="false">
      <c r="A49" s="0" t="s">
        <v>119</v>
      </c>
      <c r="B49" s="0" t="s">
        <v>120</v>
      </c>
      <c r="C49" s="0" t="s">
        <v>121</v>
      </c>
      <c r="D49" s="0" t="n">
        <f aca="false">36.4 - 4</f>
        <v>32.4</v>
      </c>
      <c r="E49" s="0" t="n">
        <f aca="false">36.4 + 4</f>
        <v>40.4</v>
      </c>
      <c r="F49" s="0" t="n">
        <v>28</v>
      </c>
    </row>
    <row r="50" customFormat="false" ht="12.8" hidden="false" customHeight="false" outlineLevel="0" collapsed="false">
      <c r="A50" s="0" t="s">
        <v>122</v>
      </c>
      <c r="B50" s="0" t="s">
        <v>123</v>
      </c>
      <c r="C50" s="0" t="s">
        <v>124</v>
      </c>
      <c r="D50" s="0" t="n">
        <f aca="false">37.2 - 1.2</f>
        <v>36</v>
      </c>
      <c r="E50" s="0" t="n">
        <f aca="false">37.2 + 1.2</f>
        <v>38.4</v>
      </c>
      <c r="F50" s="0" t="n">
        <v>7.5</v>
      </c>
    </row>
    <row r="51" customFormat="false" ht="12.8" hidden="false" customHeight="false" outlineLevel="0" collapsed="false">
      <c r="A51" s="0" t="s">
        <v>125</v>
      </c>
      <c r="B51" s="0" t="s">
        <v>126</v>
      </c>
      <c r="C51" s="0" t="n">
        <v>39</v>
      </c>
      <c r="D51" s="0" t="n">
        <f aca="false">C51-C51/10</f>
        <v>35.1</v>
      </c>
      <c r="E51" s="0" t="n">
        <f aca="false">C51+C51/10</f>
        <v>42.9</v>
      </c>
      <c r="F51" s="0" t="n">
        <v>23</v>
      </c>
    </row>
    <row r="52" customFormat="false" ht="12.8" hidden="false" customHeight="false" outlineLevel="0" collapsed="false">
      <c r="A52" s="0" t="s">
        <v>127</v>
      </c>
      <c r="B52" s="0" t="s">
        <v>76</v>
      </c>
      <c r="C52" s="0" t="s">
        <v>128</v>
      </c>
      <c r="D52" s="0" t="n">
        <v>20</v>
      </c>
      <c r="E52" s="0" t="n">
        <v>60</v>
      </c>
      <c r="F52" s="0" t="n">
        <v>8</v>
      </c>
    </row>
    <row r="53" customFormat="false" ht="12.8" hidden="false" customHeight="false" outlineLevel="0" collapsed="false">
      <c r="A53" s="0" t="s">
        <v>129</v>
      </c>
      <c r="B53" s="0" t="s">
        <v>12</v>
      </c>
      <c r="C53" s="0" t="s">
        <v>128</v>
      </c>
      <c r="D53" s="0" t="n">
        <f aca="false">20</f>
        <v>20</v>
      </c>
      <c r="E53" s="0" t="n">
        <v>60</v>
      </c>
      <c r="F53" s="0" t="n">
        <v>20</v>
      </c>
    </row>
    <row r="54" customFormat="false" ht="12.8" hidden="false" customHeight="false" outlineLevel="0" collapsed="false">
      <c r="A54" s="0" t="s">
        <v>130</v>
      </c>
      <c r="B54" s="0" t="s">
        <v>131</v>
      </c>
      <c r="C54" s="0" t="s">
        <v>132</v>
      </c>
      <c r="D54" s="0" t="n">
        <f aca="false">42.3 - 1.1</f>
        <v>41.2</v>
      </c>
      <c r="E54" s="0" t="n">
        <f aca="false">42.3 + 1.1</f>
        <v>43.4</v>
      </c>
      <c r="F54" s="0" t="n">
        <v>15</v>
      </c>
    </row>
    <row r="55" customFormat="false" ht="12.8" hidden="false" customHeight="false" outlineLevel="0" collapsed="false">
      <c r="A55" s="0" t="s">
        <v>133</v>
      </c>
      <c r="B55" s="0" t="s">
        <v>134</v>
      </c>
      <c r="C55" s="0" t="s">
        <v>135</v>
      </c>
      <c r="D55" s="0" t="n">
        <v>34</v>
      </c>
      <c r="E55" s="0" t="n">
        <v>56</v>
      </c>
      <c r="F55" s="0" t="n">
        <v>8.5</v>
      </c>
    </row>
    <row r="56" customFormat="false" ht="12.8" hidden="false" customHeight="false" outlineLevel="0" collapsed="false">
      <c r="A56" s="0" t="s">
        <v>136</v>
      </c>
      <c r="B56" s="0" t="s">
        <v>134</v>
      </c>
      <c r="C56" s="0" t="s">
        <v>135</v>
      </c>
      <c r="D56" s="0" t="n">
        <v>34</v>
      </c>
      <c r="E56" s="0" t="n">
        <v>56</v>
      </c>
      <c r="F56" s="0" t="n">
        <v>10</v>
      </c>
    </row>
    <row r="57" customFormat="false" ht="12.8" hidden="false" customHeight="false" outlineLevel="0" collapsed="false">
      <c r="A57" s="0" t="s">
        <v>137</v>
      </c>
      <c r="B57" s="0" t="s">
        <v>60</v>
      </c>
      <c r="C57" s="0" t="s">
        <v>138</v>
      </c>
      <c r="D57" s="0" t="n">
        <v>40</v>
      </c>
      <c r="E57" s="0" t="n">
        <v>50</v>
      </c>
      <c r="F57" s="0" t="n">
        <v>5.1</v>
      </c>
    </row>
    <row r="58" customFormat="false" ht="12.8" hidden="false" customHeight="false" outlineLevel="0" collapsed="false">
      <c r="A58" s="0" t="s">
        <v>139</v>
      </c>
      <c r="B58" s="0" t="s">
        <v>76</v>
      </c>
      <c r="C58" s="0" t="s">
        <v>140</v>
      </c>
      <c r="D58" s="0" t="n">
        <v>35</v>
      </c>
      <c r="E58" s="0" t="n">
        <v>55</v>
      </c>
      <c r="F58" s="0" t="n">
        <v>2.8</v>
      </c>
    </row>
    <row r="59" customFormat="false" ht="12.8" hidden="false" customHeight="false" outlineLevel="0" collapsed="false">
      <c r="A59" s="0" t="s">
        <v>141</v>
      </c>
      <c r="B59" s="0" t="s">
        <v>76</v>
      </c>
      <c r="C59" s="0" t="s">
        <v>142</v>
      </c>
      <c r="D59" s="0" t="n">
        <f aca="false">46 -7</f>
        <v>39</v>
      </c>
      <c r="E59" s="0" t="n">
        <f aca="false">46 + 7</f>
        <v>53</v>
      </c>
      <c r="F59" s="0" t="n">
        <v>5.5</v>
      </c>
    </row>
    <row r="60" customFormat="false" ht="12.8" hidden="false" customHeight="false" outlineLevel="0" collapsed="false">
      <c r="A60" s="0" t="s">
        <v>143</v>
      </c>
      <c r="B60" s="0" t="s">
        <v>12</v>
      </c>
      <c r="C60" s="0" t="s">
        <v>144</v>
      </c>
      <c r="D60" s="0" t="n">
        <v>43</v>
      </c>
      <c r="E60" s="0" t="n">
        <v>49</v>
      </c>
      <c r="F60" s="0" t="n">
        <v>9</v>
      </c>
    </row>
    <row r="61" customFormat="false" ht="12.8" hidden="false" customHeight="false" outlineLevel="0" collapsed="false">
      <c r="A61" s="0" t="s">
        <v>145</v>
      </c>
      <c r="B61" s="0" t="s">
        <v>146</v>
      </c>
      <c r="C61" s="0" t="s">
        <v>147</v>
      </c>
      <c r="D61" s="0" t="n">
        <v>37</v>
      </c>
      <c r="E61" s="0" t="n">
        <v>56</v>
      </c>
      <c r="F61" s="0" t="n">
        <v>5.5</v>
      </c>
    </row>
    <row r="62" customFormat="false" ht="12.8" hidden="false" customHeight="false" outlineLevel="0" collapsed="false">
      <c r="A62" s="0" t="s">
        <v>148</v>
      </c>
      <c r="B62" s="0" t="s">
        <v>149</v>
      </c>
      <c r="C62" s="0" t="s">
        <v>150</v>
      </c>
      <c r="D62" s="0" t="n">
        <v>3</v>
      </c>
      <c r="E62" s="0" t="n">
        <v>95</v>
      </c>
      <c r="F62" s="0" t="n">
        <v>12</v>
      </c>
    </row>
    <row r="63" customFormat="false" ht="12.8" hidden="false" customHeight="false" outlineLevel="0" collapsed="false">
      <c r="A63" s="0" t="s">
        <v>151</v>
      </c>
      <c r="B63" s="0" t="s">
        <v>12</v>
      </c>
      <c r="C63" s="0" t="s">
        <v>152</v>
      </c>
      <c r="D63" s="0" t="n">
        <f aca="false">49 - 0.2</f>
        <v>48.8</v>
      </c>
      <c r="E63" s="0" t="n">
        <f aca="false">49 + 0.2</f>
        <v>49.2</v>
      </c>
      <c r="F63" s="0" t="n">
        <v>3</v>
      </c>
    </row>
    <row r="64" customFormat="false" ht="12.8" hidden="false" customHeight="false" outlineLevel="0" collapsed="false">
      <c r="A64" s="0" t="s">
        <v>153</v>
      </c>
      <c r="B64" s="0" t="s">
        <v>12</v>
      </c>
      <c r="C64" s="0" t="s">
        <v>152</v>
      </c>
      <c r="D64" s="0" t="n">
        <f aca="false">49 - 0.2</f>
        <v>48.8</v>
      </c>
      <c r="E64" s="0" t="n">
        <f aca="false">49 + 0.2</f>
        <v>49.2</v>
      </c>
      <c r="F64" s="0" t="n">
        <v>25</v>
      </c>
    </row>
    <row r="65" customFormat="false" ht="12.8" hidden="false" customHeight="false" outlineLevel="0" collapsed="false">
      <c r="A65" s="0" t="s">
        <v>154</v>
      </c>
      <c r="B65" s="0" t="s">
        <v>44</v>
      </c>
      <c r="C65" s="0" t="s">
        <v>155</v>
      </c>
      <c r="D65" s="0" t="n">
        <v>0</v>
      </c>
      <c r="E65" s="0" t="n">
        <v>100</v>
      </c>
      <c r="F65" s="0" t="n">
        <v>13</v>
      </c>
    </row>
    <row r="66" customFormat="false" ht="12.8" hidden="false" customHeight="false" outlineLevel="0" collapsed="false">
      <c r="A66" s="0" t="s">
        <v>156</v>
      </c>
      <c r="B66" s="0" t="s">
        <v>157</v>
      </c>
      <c r="C66" s="0" t="s">
        <v>158</v>
      </c>
      <c r="D66" s="0" t="n">
        <f aca="false">50.5 - 0.76</f>
        <v>49.74</v>
      </c>
      <c r="E66" s="0" t="n">
        <f aca="false">50.5 + 0.76</f>
        <v>51.26</v>
      </c>
      <c r="F66" s="0" t="n">
        <v>45</v>
      </c>
    </row>
    <row r="67" customFormat="false" ht="12.8" hidden="false" customHeight="false" outlineLevel="0" collapsed="false">
      <c r="A67" s="0" t="s">
        <v>159</v>
      </c>
      <c r="B67" s="0" t="s">
        <v>50</v>
      </c>
      <c r="C67" s="0" t="s">
        <v>112</v>
      </c>
      <c r="D67" s="0" t="n">
        <v>35</v>
      </c>
      <c r="E67" s="0" t="n">
        <v>70</v>
      </c>
      <c r="F67" s="0" t="n">
        <v>6</v>
      </c>
    </row>
    <row r="68" customFormat="false" ht="12.8" hidden="false" customHeight="false" outlineLevel="0" collapsed="false">
      <c r="A68" s="0" t="s">
        <v>160</v>
      </c>
      <c r="B68" s="0" t="s">
        <v>134</v>
      </c>
      <c r="C68" s="0" t="s">
        <v>161</v>
      </c>
      <c r="D68" s="0" t="n">
        <v>0</v>
      </c>
      <c r="E68" s="0" t="n">
        <v>110</v>
      </c>
      <c r="F68" s="0" t="n">
        <v>4</v>
      </c>
    </row>
    <row r="69" customFormat="false" ht="12.8" hidden="false" customHeight="false" outlineLevel="0" collapsed="false">
      <c r="A69" s="0" t="s">
        <v>162</v>
      </c>
      <c r="B69" s="0" t="s">
        <v>60</v>
      </c>
      <c r="C69" s="0" t="s">
        <v>163</v>
      </c>
      <c r="D69" s="0" t="n">
        <v>56</v>
      </c>
      <c r="E69" s="0" t="n">
        <v>60</v>
      </c>
      <c r="F69" s="0" t="n">
        <v>9</v>
      </c>
    </row>
    <row r="70" customFormat="false" ht="12.8" hidden="false" customHeight="false" outlineLevel="0" collapsed="false">
      <c r="A70" s="0" t="s">
        <v>164</v>
      </c>
      <c r="B70" s="0" t="s">
        <v>44</v>
      </c>
      <c r="C70" s="0" t="s">
        <v>165</v>
      </c>
      <c r="D70" s="0" t="n">
        <v>56</v>
      </c>
      <c r="E70" s="0" t="n">
        <v>60</v>
      </c>
      <c r="F70" s="0" t="n">
        <v>12.7</v>
      </c>
    </row>
    <row r="71" customFormat="false" ht="12.8" hidden="false" customHeight="false" outlineLevel="0" collapsed="false">
      <c r="A71" s="0" t="s">
        <v>166</v>
      </c>
      <c r="B71" s="0" t="s">
        <v>167</v>
      </c>
      <c r="C71" s="0" t="s">
        <v>168</v>
      </c>
      <c r="D71" s="0" t="n">
        <v>0</v>
      </c>
      <c r="E71" s="0" t="n">
        <v>120</v>
      </c>
      <c r="F71" s="0" t="n">
        <v>2</v>
      </c>
    </row>
    <row r="72" customFormat="false" ht="12.8" hidden="false" customHeight="false" outlineLevel="0" collapsed="false">
      <c r="A72" s="0" t="s">
        <v>169</v>
      </c>
      <c r="B72" s="0" t="s">
        <v>37</v>
      </c>
      <c r="C72" s="0" t="s">
        <v>168</v>
      </c>
      <c r="D72" s="0" t="n">
        <v>0</v>
      </c>
      <c r="E72" s="0" t="n">
        <v>120</v>
      </c>
      <c r="F72" s="0" t="n">
        <v>18</v>
      </c>
    </row>
    <row r="73" customFormat="false" ht="12.8" hidden="false" customHeight="false" outlineLevel="0" collapsed="false">
      <c r="A73" s="0" t="s">
        <v>170</v>
      </c>
      <c r="B73" s="0" t="s">
        <v>171</v>
      </c>
      <c r="C73" s="0" t="s">
        <v>172</v>
      </c>
      <c r="D73" s="0" t="n">
        <f aca="false">64.98 -0.05</f>
        <v>64.93</v>
      </c>
      <c r="E73" s="0" t="n">
        <f aca="false">64.98 + 0.05</f>
        <v>65.03</v>
      </c>
      <c r="F73" s="0" t="n">
        <v>150</v>
      </c>
    </row>
    <row r="74" customFormat="false" ht="12.8" hidden="false" customHeight="false" outlineLevel="0" collapsed="false">
      <c r="A74" s="0" t="s">
        <v>173</v>
      </c>
      <c r="B74" s="0" t="s">
        <v>90</v>
      </c>
      <c r="C74" s="0" t="s">
        <v>174</v>
      </c>
      <c r="D74" s="0" t="n">
        <v>55</v>
      </c>
      <c r="E74" s="0" t="n">
        <v>75</v>
      </c>
      <c r="F74" s="0" t="n">
        <v>6</v>
      </c>
    </row>
    <row r="75" customFormat="false" ht="12.8" hidden="false" customHeight="false" outlineLevel="0" collapsed="false">
      <c r="A75" s="0" t="s">
        <v>175</v>
      </c>
      <c r="B75" s="0" t="s">
        <v>176</v>
      </c>
      <c r="C75" s="0" t="s">
        <v>177</v>
      </c>
      <c r="D75" s="0" t="n">
        <f aca="false">65.17 - 0.64</f>
        <v>64.53</v>
      </c>
      <c r="E75" s="0" t="n">
        <f aca="false">65.17 + 0.64</f>
        <v>65.81</v>
      </c>
      <c r="F75" s="0" t="n">
        <v>24</v>
      </c>
    </row>
    <row r="76" customFormat="false" ht="12.8" hidden="false" customHeight="false" outlineLevel="0" collapsed="false">
      <c r="A76" s="0" t="s">
        <v>178</v>
      </c>
      <c r="B76" s="0" t="s">
        <v>12</v>
      </c>
      <c r="C76" s="0" t="s">
        <v>179</v>
      </c>
      <c r="D76" s="1" t="n">
        <f aca="false">70.3 - 2.2</f>
        <v>68.1</v>
      </c>
      <c r="E76" s="1" t="n">
        <f aca="false">70.3 + 2.2</f>
        <v>72.5</v>
      </c>
      <c r="F76" s="0" t="n">
        <v>65</v>
      </c>
    </row>
    <row r="77" customFormat="false" ht="12.8" hidden="false" customHeight="false" outlineLevel="0" collapsed="false">
      <c r="A77" s="0" t="s">
        <v>180</v>
      </c>
      <c r="B77" s="0" t="s">
        <v>181</v>
      </c>
      <c r="C77" s="0" t="s">
        <v>182</v>
      </c>
      <c r="D77" s="0" t="n">
        <f aca="false">74.1- 0.1</f>
        <v>74</v>
      </c>
      <c r="E77" s="1" t="n">
        <f aca="false">74.1+ 0.1</f>
        <v>74.2</v>
      </c>
      <c r="F77" s="0" t="n">
        <v>35</v>
      </c>
    </row>
    <row r="78" customFormat="false" ht="12.8" hidden="false" customHeight="false" outlineLevel="0" collapsed="false">
      <c r="A78" s="0" t="s">
        <v>183</v>
      </c>
      <c r="B78" s="0" t="s">
        <v>184</v>
      </c>
      <c r="C78" s="0" t="s">
        <v>185</v>
      </c>
      <c r="D78" s="0" t="n">
        <f aca="false">76.2 - 0.29</f>
        <v>75.91</v>
      </c>
      <c r="E78" s="0" t="n">
        <f aca="false">76.2 + 0.29</f>
        <v>76.49</v>
      </c>
      <c r="F78" s="0" t="n">
        <v>23</v>
      </c>
    </row>
    <row r="79" customFormat="false" ht="12.8" hidden="false" customHeight="false" outlineLevel="0" collapsed="false">
      <c r="A79" s="0" t="s">
        <v>186</v>
      </c>
      <c r="B79" s="0" t="s">
        <v>96</v>
      </c>
      <c r="C79" s="0" t="s">
        <v>187</v>
      </c>
      <c r="D79" s="0" t="n">
        <v>60</v>
      </c>
      <c r="E79" s="0" t="n">
        <v>100</v>
      </c>
      <c r="F79" s="0" t="n">
        <v>3.5</v>
      </c>
    </row>
    <row r="80" customFormat="false" ht="12.8" hidden="false" customHeight="false" outlineLevel="0" collapsed="false">
      <c r="A80" s="0" t="s">
        <v>188</v>
      </c>
      <c r="B80" s="0" t="s">
        <v>189</v>
      </c>
      <c r="C80" s="0" t="s">
        <v>190</v>
      </c>
      <c r="D80" s="0" t="n">
        <f aca="false">81 - 1.5</f>
        <v>79.5</v>
      </c>
      <c r="E80" s="0" t="n">
        <f aca="false">81 + 1.5</f>
        <v>82.5</v>
      </c>
      <c r="F80" s="0" t="n">
        <v>6.5</v>
      </c>
    </row>
    <row r="81" customFormat="false" ht="12.8" hidden="false" customHeight="false" outlineLevel="0" collapsed="false">
      <c r="A81" s="0" t="s">
        <v>191</v>
      </c>
      <c r="B81" s="0" t="s">
        <v>106</v>
      </c>
      <c r="C81" s="0" t="s">
        <v>192</v>
      </c>
      <c r="D81" s="0" t="n">
        <v>66</v>
      </c>
      <c r="E81" s="0" t="n">
        <v>100</v>
      </c>
      <c r="F81" s="0" t="n">
        <v>10</v>
      </c>
    </row>
    <row r="82" customFormat="false" ht="12.8" hidden="false" customHeight="false" outlineLevel="0" collapsed="false">
      <c r="A82" s="0" t="s">
        <v>193</v>
      </c>
      <c r="B82" s="0" t="s">
        <v>194</v>
      </c>
      <c r="C82" s="0" t="s">
        <v>195</v>
      </c>
      <c r="D82" s="0" t="n">
        <v>0</v>
      </c>
      <c r="E82" s="0" t="n">
        <v>170</v>
      </c>
      <c r="F82" s="0" t="n">
        <v>10</v>
      </c>
    </row>
    <row r="83" customFormat="false" ht="12.8" hidden="false" customHeight="false" outlineLevel="0" collapsed="false">
      <c r="A83" s="0" t="s">
        <v>196</v>
      </c>
      <c r="B83" s="0" t="s">
        <v>197</v>
      </c>
      <c r="C83" s="0" t="s">
        <v>198</v>
      </c>
      <c r="D83" s="0" t="n">
        <f aca="false">89 - 2.7</f>
        <v>86.3</v>
      </c>
      <c r="E83" s="0" t="n">
        <f aca="false">89 + 2.7</f>
        <v>91.7</v>
      </c>
      <c r="F83" s="0" t="n">
        <v>19</v>
      </c>
    </row>
    <row r="84" customFormat="false" ht="12.8" hidden="false" customHeight="false" outlineLevel="0" collapsed="false">
      <c r="A84" s="0" t="s">
        <v>199</v>
      </c>
      <c r="B84" s="0" t="s">
        <v>200</v>
      </c>
      <c r="C84" s="0" t="s">
        <v>201</v>
      </c>
      <c r="D84" s="0" t="n">
        <v>0</v>
      </c>
      <c r="E84" s="0" t="n">
        <v>180</v>
      </c>
      <c r="F84" s="0" t="n">
        <v>3.5</v>
      </c>
    </row>
    <row r="85" customFormat="false" ht="12.8" hidden="false" customHeight="false" outlineLevel="0" collapsed="false">
      <c r="A85" s="0" t="s">
        <v>202</v>
      </c>
      <c r="B85" s="0" t="s">
        <v>20</v>
      </c>
      <c r="C85" s="0" t="s">
        <v>203</v>
      </c>
      <c r="D85" s="0" t="n">
        <v>84</v>
      </c>
      <c r="E85" s="0" t="n">
        <v>98</v>
      </c>
      <c r="F85" s="0" t="n">
        <v>25</v>
      </c>
    </row>
    <row r="86" customFormat="false" ht="12.8" hidden="false" customHeight="false" outlineLevel="0" collapsed="false">
      <c r="A86" s="0" t="s">
        <v>204</v>
      </c>
      <c r="B86" s="0" t="s">
        <v>90</v>
      </c>
      <c r="C86" s="0" t="s">
        <v>205</v>
      </c>
      <c r="D86" s="0" t="n">
        <v>95</v>
      </c>
      <c r="E86" s="0" t="n">
        <v>103</v>
      </c>
      <c r="F86" s="0" t="n">
        <v>13</v>
      </c>
    </row>
    <row r="87" customFormat="false" ht="12.8" hidden="false" customHeight="false" outlineLevel="0" collapsed="false">
      <c r="A87" s="0" t="s">
        <v>206</v>
      </c>
      <c r="B87" s="0" t="s">
        <v>106</v>
      </c>
      <c r="C87" s="0" t="s">
        <v>207</v>
      </c>
      <c r="D87" s="0" t="n">
        <v>0</v>
      </c>
      <c r="E87" s="0" t="n">
        <v>200</v>
      </c>
      <c r="F87" s="0" t="n">
        <v>4.5</v>
      </c>
    </row>
    <row r="88" customFormat="false" ht="12.8" hidden="false" customHeight="false" outlineLevel="0" collapsed="false">
      <c r="A88" s="0" t="s">
        <v>208</v>
      </c>
      <c r="B88" s="0" t="s">
        <v>90</v>
      </c>
      <c r="C88" s="0" t="s">
        <v>209</v>
      </c>
      <c r="D88" s="0" t="n">
        <v>105</v>
      </c>
      <c r="E88" s="0" t="n">
        <v>125</v>
      </c>
      <c r="F88" s="0" t="n">
        <v>39</v>
      </c>
    </row>
    <row r="89" customFormat="false" ht="12.8" hidden="false" customHeight="false" outlineLevel="0" collapsed="false">
      <c r="A89" s="0" t="s">
        <v>210</v>
      </c>
      <c r="B89" s="0" t="s">
        <v>211</v>
      </c>
      <c r="C89" s="0" t="s">
        <v>212</v>
      </c>
      <c r="D89" s="0" t="n">
        <v>123</v>
      </c>
      <c r="E89" s="0" t="n">
        <v>113</v>
      </c>
      <c r="F89" s="0" t="n">
        <v>55</v>
      </c>
    </row>
    <row r="90" customFormat="false" ht="12.8" hidden="false" customHeight="false" outlineLevel="0" collapsed="false">
      <c r="A90" s="0" t="s">
        <v>213</v>
      </c>
      <c r="B90" s="0" t="s">
        <v>96</v>
      </c>
      <c r="C90" s="0" t="s">
        <v>214</v>
      </c>
      <c r="D90" s="0" t="n">
        <v>110</v>
      </c>
      <c r="E90" s="0" t="n">
        <v>130</v>
      </c>
      <c r="F90" s="0" t="n">
        <v>2.7</v>
      </c>
    </row>
    <row r="91" customFormat="false" ht="12.8" hidden="false" customHeight="false" outlineLevel="0" collapsed="false">
      <c r="A91" s="0" t="s">
        <v>215</v>
      </c>
      <c r="B91" s="0" t="s">
        <v>197</v>
      </c>
      <c r="C91" s="0" t="s">
        <v>216</v>
      </c>
      <c r="D91" s="0" t="n">
        <f aca="false">121 - 2.3</f>
        <v>118.7</v>
      </c>
      <c r="E91" s="0" t="n">
        <f aca="false">121 + 2.3</f>
        <v>123.3</v>
      </c>
      <c r="F91" s="0" t="n">
        <v>9</v>
      </c>
    </row>
    <row r="92" customFormat="false" ht="12.8" hidden="false" customHeight="false" outlineLevel="0" collapsed="false">
      <c r="A92" s="0" t="s">
        <v>217</v>
      </c>
      <c r="B92" s="0" t="s">
        <v>106</v>
      </c>
      <c r="C92" s="0" t="s">
        <v>218</v>
      </c>
      <c r="D92" s="0" t="n">
        <f aca="false">123 - 1.4</f>
        <v>121.6</v>
      </c>
      <c r="E92" s="0" t="n">
        <f aca="false">123 + 1.4</f>
        <v>124.4</v>
      </c>
      <c r="F92" s="0" t="n">
        <v>12</v>
      </c>
    </row>
    <row r="93" customFormat="false" ht="12.8" hidden="false" customHeight="false" outlineLevel="0" collapsed="false">
      <c r="A93" s="0" t="s">
        <v>219</v>
      </c>
      <c r="B93" s="0" t="s">
        <v>220</v>
      </c>
      <c r="C93" s="0" t="s">
        <v>221</v>
      </c>
      <c r="D93" s="0" t="n">
        <v>0</v>
      </c>
      <c r="E93" s="0" t="n">
        <v>280</v>
      </c>
      <c r="F93" s="0" t="n">
        <v>8</v>
      </c>
    </row>
    <row r="94" customFormat="false" ht="12.8" hidden="false" customHeight="false" outlineLevel="0" collapsed="false">
      <c r="A94" s="0" t="s">
        <v>222</v>
      </c>
      <c r="B94" s="0" t="s">
        <v>223</v>
      </c>
      <c r="C94" s="0" t="s">
        <v>224</v>
      </c>
      <c r="D94" s="0" t="n">
        <f aca="false">142 - 2.6</f>
        <v>139.4</v>
      </c>
      <c r="E94" s="0" t="n">
        <f aca="false">142 + 2.6</f>
        <v>144.6</v>
      </c>
      <c r="F94" s="0" t="n">
        <v>40</v>
      </c>
    </row>
    <row r="95" customFormat="false" ht="12.8" hidden="false" customHeight="false" outlineLevel="0" collapsed="false">
      <c r="A95" s="0" t="s">
        <v>225</v>
      </c>
      <c r="B95" s="0" t="s">
        <v>31</v>
      </c>
      <c r="C95" s="0" t="s">
        <v>226</v>
      </c>
      <c r="D95" s="0" t="n">
        <f aca="false">142.5 - 0.8</f>
        <v>141.7</v>
      </c>
      <c r="E95" s="0" t="n">
        <f aca="false">142.5 + 0.8</f>
        <v>143.3</v>
      </c>
      <c r="F95" s="0" t="n">
        <v>22</v>
      </c>
    </row>
    <row r="96" customFormat="false" ht="12.8" hidden="false" customHeight="false" outlineLevel="0" collapsed="false">
      <c r="A96" s="0" t="s">
        <v>227</v>
      </c>
      <c r="B96" s="0" t="s">
        <v>63</v>
      </c>
      <c r="C96" s="0" t="s">
        <v>228</v>
      </c>
      <c r="D96" s="0" t="n">
        <f aca="false">145 - 0.8</f>
        <v>144.2</v>
      </c>
      <c r="E96" s="0" t="n">
        <f aca="false">145 + 0.8</f>
        <v>145.8</v>
      </c>
      <c r="F96" s="0" t="n">
        <v>70</v>
      </c>
    </row>
    <row r="97" customFormat="false" ht="12.8" hidden="false" customHeight="false" outlineLevel="0" collapsed="false">
      <c r="A97" s="0" t="s">
        <v>229</v>
      </c>
      <c r="B97" s="0" t="s">
        <v>230</v>
      </c>
      <c r="C97" s="0" t="s">
        <v>231</v>
      </c>
      <c r="D97" s="0" t="n">
        <v>0</v>
      </c>
      <c r="E97" s="0" t="n">
        <v>300</v>
      </c>
      <c r="F97" s="0" t="n">
        <v>6</v>
      </c>
    </row>
    <row r="98" customFormat="false" ht="12.8" hidden="false" customHeight="false" outlineLevel="0" collapsed="false">
      <c r="A98" s="0" t="s">
        <v>232</v>
      </c>
      <c r="B98" s="0" t="s">
        <v>233</v>
      </c>
      <c r="C98" s="0" t="s">
        <v>231</v>
      </c>
      <c r="D98" s="0" t="n">
        <v>0</v>
      </c>
      <c r="E98" s="0" t="n">
        <v>300</v>
      </c>
      <c r="F98" s="0" t="n">
        <v>4</v>
      </c>
    </row>
    <row r="99" customFormat="false" ht="12.8" hidden="false" customHeight="false" outlineLevel="0" collapsed="false">
      <c r="A99" s="0" t="s">
        <v>234</v>
      </c>
      <c r="B99" s="0" t="s">
        <v>235</v>
      </c>
      <c r="C99" s="0" t="s">
        <v>236</v>
      </c>
      <c r="D99" s="0" t="n">
        <v>0</v>
      </c>
      <c r="E99" s="0" t="n">
        <v>300</v>
      </c>
      <c r="F99" s="0" t="n">
        <v>13</v>
      </c>
    </row>
    <row r="100" customFormat="false" ht="12.8" hidden="false" customHeight="false" outlineLevel="0" collapsed="false">
      <c r="A100" s="0" t="s">
        <v>237</v>
      </c>
      <c r="B100" s="0" t="s">
        <v>31</v>
      </c>
      <c r="C100" s="0" t="s">
        <v>238</v>
      </c>
      <c r="D100" s="0" t="n">
        <v>130</v>
      </c>
      <c r="E100" s="0" t="n">
        <v>170</v>
      </c>
      <c r="F100" s="0" t="n">
        <v>1.6</v>
      </c>
    </row>
    <row r="101" customFormat="false" ht="12.8" hidden="false" customHeight="false" outlineLevel="0" collapsed="false">
      <c r="A101" s="0" t="s">
        <v>239</v>
      </c>
      <c r="B101" s="0" t="s">
        <v>240</v>
      </c>
      <c r="C101" s="0" t="s">
        <v>231</v>
      </c>
      <c r="D101" s="0" t="n">
        <v>0</v>
      </c>
      <c r="E101" s="0" t="n">
        <v>300</v>
      </c>
      <c r="F101" s="0" t="n">
        <v>6</v>
      </c>
    </row>
    <row r="102" customFormat="false" ht="12.8" hidden="false" customHeight="false" outlineLevel="0" collapsed="false">
      <c r="A102" s="0" t="s">
        <v>241</v>
      </c>
      <c r="B102" s="0" t="s">
        <v>242</v>
      </c>
      <c r="C102" s="0" t="s">
        <v>243</v>
      </c>
      <c r="D102" s="0" t="n">
        <v>130</v>
      </c>
      <c r="E102" s="0" t="n">
        <v>170</v>
      </c>
      <c r="F102" s="0" t="n">
        <v>1.3</v>
      </c>
    </row>
    <row r="103" customFormat="false" ht="12.8" hidden="false" customHeight="false" outlineLevel="0" collapsed="false">
      <c r="A103" s="0" t="s">
        <v>244</v>
      </c>
      <c r="B103" s="0" t="s">
        <v>245</v>
      </c>
      <c r="C103" s="0" t="s">
        <v>246</v>
      </c>
      <c r="D103" s="0" t="n">
        <v>0</v>
      </c>
      <c r="E103" s="0" t="n">
        <v>320</v>
      </c>
      <c r="F103" s="0" t="n">
        <v>8</v>
      </c>
    </row>
    <row r="104" customFormat="false" ht="12.8" hidden="false" customHeight="false" outlineLevel="0" collapsed="false">
      <c r="A104" s="0" t="s">
        <v>247</v>
      </c>
      <c r="B104" s="0" t="s">
        <v>248</v>
      </c>
      <c r="C104" s="0" t="s">
        <v>249</v>
      </c>
      <c r="D104" s="0" t="n">
        <v>150</v>
      </c>
      <c r="E104" s="0" t="n">
        <v>170</v>
      </c>
      <c r="F104" s="0" t="n">
        <v>8</v>
      </c>
    </row>
    <row r="105" customFormat="false" ht="12.8" hidden="false" customHeight="false" outlineLevel="0" collapsed="false">
      <c r="A105" s="0" t="s">
        <v>250</v>
      </c>
      <c r="B105" s="0" t="s">
        <v>96</v>
      </c>
      <c r="C105" s="0" t="s">
        <v>251</v>
      </c>
      <c r="D105" s="0" t="n">
        <v>160</v>
      </c>
      <c r="E105" s="0" t="n">
        <v>170</v>
      </c>
      <c r="F105" s="0" t="n">
        <v>3.2</v>
      </c>
    </row>
    <row r="106" customFormat="false" ht="12.8" hidden="false" customHeight="false" outlineLevel="0" collapsed="false">
      <c r="A106" s="0" t="s">
        <v>252</v>
      </c>
      <c r="B106" s="0" t="s">
        <v>12</v>
      </c>
      <c r="C106" s="0" t="s">
        <v>253</v>
      </c>
      <c r="D106" s="0" t="n">
        <v>164</v>
      </c>
      <c r="E106" s="0" t="n">
        <v>170</v>
      </c>
      <c r="F106" s="0" t="n">
        <v>40</v>
      </c>
    </row>
    <row r="107" customFormat="false" ht="12.8" hidden="false" customHeight="false" outlineLevel="0" collapsed="false">
      <c r="A107" s="0" t="s">
        <v>254</v>
      </c>
      <c r="B107" s="0" t="s">
        <v>96</v>
      </c>
      <c r="C107" s="0" t="s">
        <v>255</v>
      </c>
      <c r="D107" s="0" t="n">
        <v>162</v>
      </c>
      <c r="E107" s="0" t="n">
        <v>176</v>
      </c>
      <c r="F107" s="0" t="n">
        <v>20</v>
      </c>
    </row>
    <row r="108" customFormat="false" ht="12.8" hidden="false" customHeight="false" outlineLevel="0" collapsed="false">
      <c r="A108" s="0" t="s">
        <v>256</v>
      </c>
      <c r="B108" s="0" t="s">
        <v>257</v>
      </c>
      <c r="C108" s="0" t="s">
        <v>258</v>
      </c>
      <c r="D108" s="0" t="n">
        <v>0</v>
      </c>
      <c r="E108" s="0" t="n">
        <v>345</v>
      </c>
      <c r="F108" s="0" t="n">
        <v>12.6</v>
      </c>
    </row>
    <row r="109" customFormat="false" ht="12.8" hidden="false" customHeight="false" outlineLevel="0" collapsed="false">
      <c r="A109" s="0" t="s">
        <v>259</v>
      </c>
      <c r="B109" s="0" t="s">
        <v>260</v>
      </c>
      <c r="C109" s="0" t="s">
        <v>258</v>
      </c>
      <c r="D109" s="0" t="n">
        <v>0</v>
      </c>
      <c r="E109" s="0" t="n">
        <v>345</v>
      </c>
      <c r="F109" s="0" t="n">
        <v>14</v>
      </c>
    </row>
    <row r="110" customFormat="false" ht="12.8" hidden="false" customHeight="false" outlineLevel="0" collapsed="false">
      <c r="A110" s="0" t="s">
        <v>261</v>
      </c>
      <c r="B110" s="0" t="s">
        <v>90</v>
      </c>
      <c r="C110" s="0" t="s">
        <v>262</v>
      </c>
      <c r="D110" s="0" t="n">
        <v>100</v>
      </c>
      <c r="E110" s="0" t="n">
        <v>250</v>
      </c>
      <c r="F110" s="0" t="n">
        <v>5</v>
      </c>
    </row>
    <row r="111" customFormat="false" ht="12.8" hidden="false" customHeight="false" outlineLevel="0" collapsed="false">
      <c r="A111" s="0" t="s">
        <v>263</v>
      </c>
      <c r="B111" s="0" t="s">
        <v>60</v>
      </c>
      <c r="C111" s="0" t="s">
        <v>264</v>
      </c>
      <c r="D111" s="0" t="n">
        <v>0</v>
      </c>
      <c r="E111" s="0" t="n">
        <v>360</v>
      </c>
      <c r="F111" s="0" t="n">
        <v>7</v>
      </c>
    </row>
    <row r="112" customFormat="false" ht="12.8" hidden="false" customHeight="false" outlineLevel="0" collapsed="false">
      <c r="A112" s="0" t="s">
        <v>265</v>
      </c>
      <c r="B112" s="0" t="s">
        <v>266</v>
      </c>
      <c r="C112" s="0" t="s">
        <v>267</v>
      </c>
      <c r="D112" s="0" t="n">
        <v>160</v>
      </c>
      <c r="E112" s="0" t="n">
        <v>220</v>
      </c>
      <c r="F112" s="0" t="n">
        <v>7</v>
      </c>
    </row>
    <row r="113" customFormat="false" ht="12.8" hidden="false" customHeight="false" outlineLevel="0" collapsed="false">
      <c r="A113" s="0" t="s">
        <v>268</v>
      </c>
      <c r="B113" s="0" t="s">
        <v>90</v>
      </c>
      <c r="C113" s="0" t="s">
        <v>269</v>
      </c>
      <c r="D113" s="0" t="n">
        <v>170</v>
      </c>
      <c r="E113" s="0" t="n">
        <v>210</v>
      </c>
      <c r="F113" s="0" t="n">
        <v>2.5</v>
      </c>
    </row>
    <row r="114" customFormat="false" ht="12.8" hidden="false" customHeight="false" outlineLevel="0" collapsed="false">
      <c r="A114" s="0" t="s">
        <v>270</v>
      </c>
      <c r="B114" s="0" t="s">
        <v>271</v>
      </c>
      <c r="C114" s="0" t="s">
        <v>272</v>
      </c>
      <c r="D114" s="0" t="n">
        <v>0</v>
      </c>
      <c r="E114" s="0" t="n">
        <v>400</v>
      </c>
      <c r="F114" s="0" t="n">
        <v>12.5</v>
      </c>
    </row>
    <row r="115" customFormat="false" ht="12.8" hidden="false" customHeight="false" outlineLevel="0" collapsed="false">
      <c r="A115" s="0" t="s">
        <v>273</v>
      </c>
      <c r="B115" s="0" t="s">
        <v>80</v>
      </c>
      <c r="C115" s="0" t="s">
        <v>274</v>
      </c>
      <c r="D115" s="0" t="n">
        <v>175</v>
      </c>
      <c r="E115" s="0" t="n">
        <v>225</v>
      </c>
      <c r="F115" s="0" t="n">
        <v>9</v>
      </c>
    </row>
    <row r="116" customFormat="false" ht="12.8" hidden="false" customHeight="false" outlineLevel="0" collapsed="false">
      <c r="A116" s="0" t="s">
        <v>275</v>
      </c>
      <c r="B116" s="0" t="s">
        <v>106</v>
      </c>
      <c r="C116" s="0" t="s">
        <v>231</v>
      </c>
      <c r="D116" s="0" t="n">
        <v>100</v>
      </c>
      <c r="E116" s="0" t="n">
        <v>300</v>
      </c>
      <c r="F116" s="0" t="n">
        <v>12</v>
      </c>
    </row>
    <row r="117" customFormat="false" ht="12.8" hidden="false" customHeight="false" outlineLevel="0" collapsed="false">
      <c r="A117" s="0" t="s">
        <v>276</v>
      </c>
      <c r="B117" s="0" t="s">
        <v>277</v>
      </c>
      <c r="C117" s="0" t="s">
        <v>278</v>
      </c>
      <c r="D117" s="0" t="n">
        <v>100</v>
      </c>
      <c r="E117" s="0" t="n">
        <v>300</v>
      </c>
      <c r="F117" s="0" t="n">
        <v>12</v>
      </c>
    </row>
    <row r="118" customFormat="false" ht="12.8" hidden="false" customHeight="false" outlineLevel="0" collapsed="false">
      <c r="A118" s="0" t="s">
        <v>279</v>
      </c>
      <c r="B118" s="0" t="s">
        <v>280</v>
      </c>
      <c r="C118" s="0" t="s">
        <v>281</v>
      </c>
      <c r="D118" s="0" t="n">
        <v>199</v>
      </c>
      <c r="E118" s="0" t="n">
        <v>203</v>
      </c>
      <c r="F118" s="0" t="n">
        <v>23</v>
      </c>
    </row>
    <row r="119" customFormat="false" ht="12.8" hidden="false" customHeight="false" outlineLevel="0" collapsed="false">
      <c r="A119" s="0" t="s">
        <v>282</v>
      </c>
      <c r="B119" s="0" t="s">
        <v>233</v>
      </c>
      <c r="C119" s="0" t="s">
        <v>283</v>
      </c>
      <c r="D119" s="0" t="n">
        <v>213</v>
      </c>
      <c r="E119" s="0" t="n">
        <v>215</v>
      </c>
      <c r="F119" s="0" t="n">
        <v>85</v>
      </c>
    </row>
    <row r="120" customFormat="false" ht="12.8" hidden="false" customHeight="false" outlineLevel="0" collapsed="false">
      <c r="A120" s="0" t="s">
        <v>284</v>
      </c>
      <c r="B120" s="0" t="s">
        <v>220</v>
      </c>
      <c r="C120" s="0" t="s">
        <v>285</v>
      </c>
      <c r="D120" s="0" t="n">
        <v>0</v>
      </c>
      <c r="E120" s="0" t="n">
        <v>430</v>
      </c>
      <c r="F120" s="0" t="n">
        <v>4</v>
      </c>
    </row>
    <row r="121" customFormat="false" ht="12.8" hidden="false" customHeight="false" outlineLevel="0" collapsed="false">
      <c r="A121" s="0" t="s">
        <v>286</v>
      </c>
      <c r="B121" s="0" t="s">
        <v>287</v>
      </c>
      <c r="C121" s="0" t="s">
        <v>288</v>
      </c>
      <c r="D121" s="0" t="n">
        <f aca="false">220 - 32</f>
        <v>188</v>
      </c>
      <c r="E121" s="0" t="n">
        <f aca="false">220 + 32</f>
        <v>252</v>
      </c>
      <c r="F121" s="0" t="n">
        <v>40</v>
      </c>
    </row>
    <row r="122" customFormat="false" ht="12.8" hidden="false" customHeight="false" outlineLevel="0" collapsed="false">
      <c r="A122" s="0" t="s">
        <v>289</v>
      </c>
      <c r="B122" s="0" t="s">
        <v>184</v>
      </c>
      <c r="C122" s="0" t="n">
        <v>230</v>
      </c>
      <c r="D122" s="0" t="n">
        <f aca="false">C122-C122/5</f>
        <v>184</v>
      </c>
      <c r="E122" s="1" t="n">
        <f aca="false">C122+C122/5</f>
        <v>276</v>
      </c>
      <c r="F122" s="0" t="n">
        <v>1.5</v>
      </c>
    </row>
    <row r="123" customFormat="false" ht="12.8" hidden="false" customHeight="false" outlineLevel="0" collapsed="false">
      <c r="A123" s="0" t="s">
        <v>290</v>
      </c>
      <c r="B123" s="0" t="s">
        <v>14</v>
      </c>
      <c r="C123" s="0" t="s">
        <v>291</v>
      </c>
      <c r="D123" s="0" t="n">
        <v>70</v>
      </c>
      <c r="E123" s="0" t="n">
        <v>410</v>
      </c>
      <c r="F123" s="0" t="n">
        <v>34</v>
      </c>
    </row>
    <row r="124" customFormat="false" ht="12.8" hidden="false" customHeight="false" outlineLevel="0" collapsed="false">
      <c r="A124" s="0" t="s">
        <v>292</v>
      </c>
      <c r="B124" s="0" t="s">
        <v>293</v>
      </c>
      <c r="C124" s="0" t="s">
        <v>294</v>
      </c>
      <c r="D124" s="0" t="n">
        <v>0</v>
      </c>
      <c r="E124" s="0" t="n">
        <v>500</v>
      </c>
      <c r="F124" s="0" t="n">
        <v>8</v>
      </c>
    </row>
    <row r="125" customFormat="false" ht="12.8" hidden="false" customHeight="false" outlineLevel="0" collapsed="false">
      <c r="A125" s="0" t="s">
        <v>295</v>
      </c>
      <c r="B125" s="0" t="s">
        <v>12</v>
      </c>
      <c r="C125" s="0" t="s">
        <v>296</v>
      </c>
      <c r="D125" s="0" t="n">
        <f aca="false">250 - 80</f>
        <v>170</v>
      </c>
      <c r="E125" s="0" t="n">
        <f aca="false">250 + 80</f>
        <v>330</v>
      </c>
      <c r="F125" s="0" t="n">
        <v>6</v>
      </c>
    </row>
    <row r="126" customFormat="false" ht="12.8" hidden="false" customHeight="false" outlineLevel="0" collapsed="false">
      <c r="A126" s="0" t="s">
        <v>297</v>
      </c>
      <c r="B126" s="0" t="s">
        <v>233</v>
      </c>
      <c r="C126" s="0" t="s">
        <v>294</v>
      </c>
      <c r="D126" s="0" t="n">
        <v>0</v>
      </c>
      <c r="E126" s="0" t="n">
        <v>500</v>
      </c>
      <c r="F126" s="0" t="n">
        <v>3.2</v>
      </c>
    </row>
    <row r="127" customFormat="false" ht="12.8" hidden="false" customHeight="false" outlineLevel="0" collapsed="false">
      <c r="A127" s="0" t="s">
        <v>298</v>
      </c>
      <c r="B127" s="0" t="s">
        <v>233</v>
      </c>
      <c r="C127" s="0" t="s">
        <v>294</v>
      </c>
      <c r="D127" s="0" t="n">
        <v>0</v>
      </c>
      <c r="E127" s="0" t="n">
        <v>500</v>
      </c>
      <c r="F127" s="0" t="n">
        <v>24</v>
      </c>
    </row>
    <row r="128" customFormat="false" ht="12.8" hidden="false" customHeight="false" outlineLevel="0" collapsed="false">
      <c r="A128" s="0" t="s">
        <v>299</v>
      </c>
      <c r="B128" s="0" t="s">
        <v>184</v>
      </c>
      <c r="C128" s="0" t="n">
        <v>250</v>
      </c>
      <c r="D128" s="0" t="n">
        <f aca="false">C128-C128/5</f>
        <v>200</v>
      </c>
      <c r="E128" s="1" t="n">
        <f aca="false">C128+C128/5</f>
        <v>300</v>
      </c>
      <c r="F128" s="0" t="n">
        <v>3.8</v>
      </c>
    </row>
    <row r="129" customFormat="false" ht="12.8" hidden="false" customHeight="false" outlineLevel="0" collapsed="false">
      <c r="A129" s="0" t="s">
        <v>300</v>
      </c>
      <c r="B129" s="0" t="s">
        <v>293</v>
      </c>
      <c r="C129" s="0" t="s">
        <v>301</v>
      </c>
      <c r="D129" s="0" t="n">
        <v>0</v>
      </c>
      <c r="E129" s="0" t="n">
        <v>505</v>
      </c>
      <c r="F129" s="0" t="n">
        <v>6</v>
      </c>
    </row>
    <row r="130" customFormat="false" ht="12.8" hidden="false" customHeight="false" outlineLevel="0" collapsed="false">
      <c r="A130" s="0" t="s">
        <v>302</v>
      </c>
      <c r="B130" s="0" t="s">
        <v>60</v>
      </c>
      <c r="C130" s="0" t="s">
        <v>303</v>
      </c>
      <c r="D130" s="0" t="n">
        <v>0</v>
      </c>
      <c r="E130" s="0" t="n">
        <v>508</v>
      </c>
      <c r="F130" s="0" t="n">
        <v>19</v>
      </c>
    </row>
    <row r="131" customFormat="false" ht="12.8" hidden="false" customHeight="false" outlineLevel="0" collapsed="false">
      <c r="A131" s="0" t="s">
        <v>304</v>
      </c>
      <c r="B131" s="0" t="s">
        <v>106</v>
      </c>
      <c r="C131" s="0" t="s">
        <v>305</v>
      </c>
      <c r="D131" s="0" t="n">
        <f aca="false">254.7 - 2.5</f>
        <v>252.2</v>
      </c>
      <c r="E131" s="0" t="n">
        <f aca="false">254.7 + 2.5</f>
        <v>257.2</v>
      </c>
      <c r="F131" s="0" t="n">
        <v>40</v>
      </c>
    </row>
    <row r="132" customFormat="false" ht="12.8" hidden="false" customHeight="false" outlineLevel="0" collapsed="false">
      <c r="A132" s="0" t="s">
        <v>306</v>
      </c>
      <c r="B132" s="0" t="s">
        <v>96</v>
      </c>
      <c r="C132" s="0" t="s">
        <v>307</v>
      </c>
      <c r="D132" s="0" t="n">
        <v>270</v>
      </c>
      <c r="E132" s="0" t="n">
        <v>290</v>
      </c>
      <c r="F132" s="0" t="n">
        <v>11</v>
      </c>
    </row>
    <row r="133" customFormat="false" ht="12.8" hidden="false" customHeight="false" outlineLevel="0" collapsed="false">
      <c r="A133" s="0" t="s">
        <v>308</v>
      </c>
      <c r="B133" s="0" t="s">
        <v>309</v>
      </c>
      <c r="C133" s="0" t="s">
        <v>310</v>
      </c>
      <c r="D133" s="0" t="n">
        <v>0</v>
      </c>
      <c r="E133" s="0" t="n">
        <v>573</v>
      </c>
      <c r="F133" s="0" t="n">
        <v>17</v>
      </c>
    </row>
    <row r="134" customFormat="false" ht="12.8" hidden="false" customHeight="false" outlineLevel="0" collapsed="false">
      <c r="A134" s="0" t="s">
        <v>311</v>
      </c>
      <c r="B134" s="0" t="s">
        <v>233</v>
      </c>
      <c r="C134" s="0" t="s">
        <v>312</v>
      </c>
      <c r="D134" s="0" t="n">
        <v>270</v>
      </c>
      <c r="E134" s="0" t="n">
        <v>310</v>
      </c>
      <c r="F134" s="0" t="n">
        <v>36</v>
      </c>
    </row>
    <row r="135" customFormat="false" ht="12.8" hidden="false" customHeight="false" outlineLevel="0" collapsed="false">
      <c r="A135" s="0" t="s">
        <v>313</v>
      </c>
      <c r="B135" s="0" t="s">
        <v>314</v>
      </c>
      <c r="C135" s="0" t="s">
        <v>315</v>
      </c>
      <c r="D135" s="0" t="n">
        <f aca="false">290 - 35</f>
        <v>255</v>
      </c>
      <c r="E135" s="0" t="n">
        <f aca="false">290 + 35</f>
        <v>325</v>
      </c>
      <c r="F135" s="0" t="n">
        <v>4.5</v>
      </c>
    </row>
    <row r="136" customFormat="false" ht="12.8" hidden="false" customHeight="false" outlineLevel="0" collapsed="false">
      <c r="A136" s="0" t="s">
        <v>316</v>
      </c>
      <c r="B136" s="0" t="s">
        <v>317</v>
      </c>
      <c r="C136" s="0" t="s">
        <v>318</v>
      </c>
      <c r="D136" s="0" t="n">
        <v>130</v>
      </c>
      <c r="E136" s="0" t="n">
        <v>450</v>
      </c>
      <c r="F136" s="0" t="n">
        <v>25</v>
      </c>
    </row>
    <row r="137" customFormat="false" ht="12.8" hidden="false" customHeight="false" outlineLevel="0" collapsed="false">
      <c r="A137" s="0" t="s">
        <v>319</v>
      </c>
      <c r="B137" s="0" t="s">
        <v>12</v>
      </c>
      <c r="C137" s="0" t="s">
        <v>320</v>
      </c>
      <c r="D137" s="0" t="n">
        <v>250</v>
      </c>
      <c r="E137" s="0" t="n">
        <v>350</v>
      </c>
      <c r="F137" s="0" t="n">
        <v>2.5</v>
      </c>
    </row>
    <row r="138" customFormat="false" ht="12.8" hidden="false" customHeight="false" outlineLevel="0" collapsed="false">
      <c r="A138" s="0" t="s">
        <v>321</v>
      </c>
      <c r="B138" s="0" t="s">
        <v>230</v>
      </c>
      <c r="C138" s="0" t="s">
        <v>322</v>
      </c>
      <c r="D138" s="1" t="n">
        <f aca="false">320 - 80</f>
        <v>240</v>
      </c>
      <c r="E138" s="0" t="n">
        <f aca="false">320 + 80</f>
        <v>400</v>
      </c>
      <c r="F138" s="0" t="n">
        <v>7</v>
      </c>
    </row>
    <row r="139" customFormat="false" ht="12.8" hidden="false" customHeight="false" outlineLevel="0" collapsed="false">
      <c r="A139" s="0" t="s">
        <v>323</v>
      </c>
      <c r="B139" s="0" t="s">
        <v>233</v>
      </c>
      <c r="C139" s="0" t="s">
        <v>324</v>
      </c>
      <c r="D139" s="0" t="n">
        <f aca="false">342 - 15</f>
        <v>327</v>
      </c>
      <c r="E139" s="0" t="n">
        <f aca="false">342 + 15</f>
        <v>357</v>
      </c>
      <c r="F139" s="0" t="n">
        <v>54</v>
      </c>
    </row>
    <row r="140" customFormat="false" ht="12.8" hidden="false" customHeight="false" outlineLevel="0" collapsed="false">
      <c r="A140" s="0" t="s">
        <v>325</v>
      </c>
      <c r="B140" s="0" t="s">
        <v>287</v>
      </c>
      <c r="C140" s="0" t="s">
        <v>326</v>
      </c>
      <c r="D140" s="0" t="n">
        <f aca="false">351 - 20</f>
        <v>331</v>
      </c>
      <c r="E140" s="0" t="n">
        <f aca="false">351 + 20</f>
        <v>371</v>
      </c>
      <c r="F140" s="0" t="n">
        <v>2.44</v>
      </c>
    </row>
    <row r="141" customFormat="false" ht="12.8" hidden="false" customHeight="false" outlineLevel="0" collapsed="false">
      <c r="A141" s="0" t="s">
        <v>327</v>
      </c>
      <c r="B141" s="0" t="s">
        <v>277</v>
      </c>
      <c r="C141" s="0" t="s">
        <v>328</v>
      </c>
      <c r="D141" s="1" t="n">
        <f aca="false">360 - 20</f>
        <v>340</v>
      </c>
      <c r="E141" s="0" t="n">
        <f aca="false">360 + 20</f>
        <v>380</v>
      </c>
      <c r="F141" s="0" t="n">
        <v>3.8</v>
      </c>
    </row>
    <row r="142" customFormat="false" ht="12.8" hidden="false" customHeight="false" outlineLevel="0" collapsed="false">
      <c r="A142" s="0" t="s">
        <v>329</v>
      </c>
      <c r="B142" s="0" t="s">
        <v>60</v>
      </c>
      <c r="C142" s="0" t="s">
        <v>330</v>
      </c>
      <c r="D142" s="0" t="n">
        <f aca="false">364 - 8</f>
        <v>356</v>
      </c>
      <c r="E142" s="0" t="n">
        <f aca="false">364 + 8</f>
        <v>372</v>
      </c>
      <c r="F142" s="0" t="n">
        <v>40</v>
      </c>
    </row>
    <row r="143" customFormat="false" ht="12.8" hidden="false" customHeight="false" outlineLevel="0" collapsed="false">
      <c r="A143" s="0" t="s">
        <v>331</v>
      </c>
      <c r="B143" s="0" t="s">
        <v>197</v>
      </c>
      <c r="C143" s="0" t="s">
        <v>332</v>
      </c>
      <c r="D143" s="0" t="n">
        <f aca="false">376.8 - 1.7</f>
        <v>375.1</v>
      </c>
      <c r="E143" s="0" t="n">
        <f aca="false">376.8 + 1.7</f>
        <v>378.5</v>
      </c>
      <c r="F143" s="0" t="n">
        <v>52</v>
      </c>
    </row>
    <row r="144" customFormat="false" ht="12.8" hidden="false" customHeight="false" outlineLevel="0" collapsed="false">
      <c r="A144" s="0" t="s">
        <v>333</v>
      </c>
      <c r="B144" s="0" t="s">
        <v>96</v>
      </c>
      <c r="C144" s="0" t="s">
        <v>334</v>
      </c>
      <c r="D144" s="0" t="n">
        <f aca="false">378 - 5</f>
        <v>373</v>
      </c>
      <c r="E144" s="0" t="n">
        <f aca="false">378 + 5</f>
        <v>383</v>
      </c>
      <c r="F144" s="0" t="n">
        <v>8.5</v>
      </c>
    </row>
    <row r="145" customFormat="false" ht="12.8" hidden="false" customHeight="false" outlineLevel="0" collapsed="false">
      <c r="A145" s="0" t="s">
        <v>335</v>
      </c>
      <c r="B145" s="0" t="s">
        <v>12</v>
      </c>
      <c r="C145" s="0" t="s">
        <v>336</v>
      </c>
      <c r="D145" s="0" t="n">
        <v>375</v>
      </c>
      <c r="E145" s="0" t="n">
        <v>385</v>
      </c>
      <c r="F145" s="0" t="n">
        <v>15</v>
      </c>
    </row>
    <row r="146" customFormat="false" ht="12.8" hidden="false" customHeight="false" outlineLevel="0" collapsed="false">
      <c r="A146" s="0" t="s">
        <v>337</v>
      </c>
      <c r="B146" s="0" t="s">
        <v>12</v>
      </c>
      <c r="C146" s="0" t="s">
        <v>338</v>
      </c>
      <c r="D146" s="0" t="n">
        <f aca="false">395 - 25</f>
        <v>370</v>
      </c>
      <c r="E146" s="0" t="n">
        <f aca="false">395 + 25</f>
        <v>420</v>
      </c>
      <c r="F146" s="0" t="n">
        <v>8</v>
      </c>
    </row>
    <row r="147" customFormat="false" ht="12.8" hidden="false" customHeight="false" outlineLevel="0" collapsed="false">
      <c r="A147" s="0" t="s">
        <v>339</v>
      </c>
      <c r="B147" s="0" t="s">
        <v>233</v>
      </c>
      <c r="C147" s="0" t="s">
        <v>340</v>
      </c>
      <c r="D147" s="0" t="n">
        <v>350</v>
      </c>
      <c r="E147" s="0" t="n">
        <v>450</v>
      </c>
      <c r="F147" s="0" t="n">
        <v>8</v>
      </c>
    </row>
    <row r="148" customFormat="false" ht="12.8" hidden="false" customHeight="false" outlineLevel="0" collapsed="false">
      <c r="A148" s="0" t="s">
        <v>341</v>
      </c>
      <c r="B148" s="0" t="s">
        <v>123</v>
      </c>
      <c r="C148" s="0" t="n">
        <v>414</v>
      </c>
      <c r="D148" s="0" t="n">
        <f aca="false">414-20</f>
        <v>394</v>
      </c>
      <c r="E148" s="0" t="n">
        <v>434</v>
      </c>
      <c r="F148" s="0" t="n">
        <v>3.8</v>
      </c>
    </row>
    <row r="149" customFormat="false" ht="12.8" hidden="false" customHeight="false" outlineLevel="0" collapsed="false">
      <c r="A149" s="0" t="s">
        <v>342</v>
      </c>
      <c r="B149" s="0" t="s">
        <v>233</v>
      </c>
      <c r="C149" s="0" t="s">
        <v>343</v>
      </c>
      <c r="D149" s="0" t="n">
        <v>405</v>
      </c>
      <c r="E149" s="0" t="n">
        <v>455</v>
      </c>
      <c r="F149" s="0" t="n">
        <v>8</v>
      </c>
    </row>
    <row r="150" customFormat="false" ht="12.8" hidden="false" customHeight="false" outlineLevel="0" collapsed="false">
      <c r="A150" s="0" t="s">
        <v>344</v>
      </c>
      <c r="B150" s="0" t="s">
        <v>271</v>
      </c>
      <c r="C150" s="0" t="s">
        <v>345</v>
      </c>
      <c r="D150" s="0" t="n">
        <v>443</v>
      </c>
      <c r="E150" s="0" t="n">
        <v>447</v>
      </c>
      <c r="F150" s="0" t="n">
        <v>6</v>
      </c>
    </row>
    <row r="151" customFormat="false" ht="12.8" hidden="false" customHeight="false" outlineLevel="0" collapsed="false">
      <c r="A151" s="0" t="s">
        <v>346</v>
      </c>
      <c r="B151" s="0" t="s">
        <v>347</v>
      </c>
      <c r="C151" s="0" t="s">
        <v>348</v>
      </c>
      <c r="D151" s="0" t="n">
        <v>440</v>
      </c>
      <c r="E151" s="0" t="n">
        <v>460</v>
      </c>
      <c r="F151" s="0" t="n">
        <v>8.5</v>
      </c>
    </row>
    <row r="152" customFormat="false" ht="12.8" hidden="false" customHeight="false" outlineLevel="0" collapsed="false">
      <c r="A152" s="0" t="s">
        <v>349</v>
      </c>
      <c r="B152" s="0" t="s">
        <v>123</v>
      </c>
      <c r="C152" s="0" t="n">
        <v>450</v>
      </c>
      <c r="D152" s="0" t="n">
        <f aca="false">C152-C152/5</f>
        <v>360</v>
      </c>
      <c r="E152" s="1" t="n">
        <f aca="false">C152+C152/5</f>
        <v>540</v>
      </c>
      <c r="F152" s="0" t="n">
        <v>30</v>
      </c>
    </row>
    <row r="153" customFormat="false" ht="12.8" hidden="false" customHeight="false" outlineLevel="0" collapsed="false">
      <c r="A153" s="0" t="s">
        <v>350</v>
      </c>
      <c r="B153" s="0" t="s">
        <v>197</v>
      </c>
      <c r="C153" s="0" t="s">
        <v>351</v>
      </c>
      <c r="D153" s="0" t="n">
        <v>433</v>
      </c>
      <c r="E153" s="0" t="n">
        <v>470</v>
      </c>
      <c r="F153" s="0" t="n">
        <v>1.2</v>
      </c>
    </row>
    <row r="154" customFormat="false" ht="12.8" hidden="false" customHeight="false" outlineLevel="0" collapsed="false">
      <c r="A154" s="0" t="s">
        <v>352</v>
      </c>
      <c r="B154" s="0" t="s">
        <v>28</v>
      </c>
      <c r="C154" s="0" t="n">
        <v>455</v>
      </c>
      <c r="D154" s="0" t="n">
        <f aca="false">C154-C154/5</f>
        <v>364</v>
      </c>
      <c r="E154" s="1" t="n">
        <f aca="false">C154+C154/5</f>
        <v>546</v>
      </c>
      <c r="F154" s="0" t="n">
        <v>4</v>
      </c>
    </row>
    <row r="155" customFormat="false" ht="12.8" hidden="false" customHeight="false" outlineLevel="0" collapsed="false">
      <c r="A155" s="0" t="s">
        <v>353</v>
      </c>
      <c r="B155" s="0" t="s">
        <v>197</v>
      </c>
      <c r="C155" s="0" t="n">
        <v>455</v>
      </c>
      <c r="D155" s="0" t="n">
        <f aca="false">C155-C155/5</f>
        <v>364</v>
      </c>
      <c r="E155" s="1" t="n">
        <f aca="false">C155+C155/5</f>
        <v>546</v>
      </c>
      <c r="F155" s="0" t="n">
        <v>2</v>
      </c>
    </row>
    <row r="156" customFormat="false" ht="12.8" hidden="false" customHeight="false" outlineLevel="0" collapsed="false">
      <c r="A156" s="0" t="s">
        <v>354</v>
      </c>
      <c r="B156" s="0" t="s">
        <v>197</v>
      </c>
      <c r="C156" s="0" t="n">
        <v>458</v>
      </c>
      <c r="D156" s="0" t="n">
        <f aca="false">C156-C156/5</f>
        <v>366.4</v>
      </c>
      <c r="E156" s="1" t="n">
        <f aca="false">C156+C156/5</f>
        <v>549.6</v>
      </c>
      <c r="F156" s="0" t="n">
        <v>7.5</v>
      </c>
    </row>
    <row r="157" customFormat="false" ht="12.8" hidden="false" customHeight="false" outlineLevel="0" collapsed="false">
      <c r="A157" s="0" t="s">
        <v>355</v>
      </c>
      <c r="B157" s="0" t="s">
        <v>197</v>
      </c>
      <c r="C157" s="0" t="n">
        <v>458</v>
      </c>
      <c r="D157" s="0" t="n">
        <f aca="false">C157-C157/5</f>
        <v>366.4</v>
      </c>
      <c r="E157" s="1" t="n">
        <f aca="false">C157+C157/5</f>
        <v>549.6</v>
      </c>
      <c r="F157" s="0" t="n">
        <v>1</v>
      </c>
    </row>
    <row r="158" customFormat="false" ht="12.8" hidden="false" customHeight="false" outlineLevel="0" collapsed="false">
      <c r="A158" s="0" t="s">
        <v>356</v>
      </c>
      <c r="B158" s="0" t="s">
        <v>233</v>
      </c>
      <c r="C158" s="0" t="s">
        <v>357</v>
      </c>
      <c r="D158" s="0" t="n">
        <v>460</v>
      </c>
      <c r="E158" s="0" t="n">
        <v>470</v>
      </c>
      <c r="F158" s="0" t="n">
        <v>26</v>
      </c>
    </row>
    <row r="159" customFormat="false" ht="12.8" hidden="false" customHeight="false" outlineLevel="0" collapsed="false">
      <c r="A159" s="0" t="s">
        <v>358</v>
      </c>
      <c r="B159" s="0" t="s">
        <v>359</v>
      </c>
      <c r="C159" s="0" t="s">
        <v>360</v>
      </c>
      <c r="D159" s="0" t="n">
        <v>440</v>
      </c>
      <c r="E159" s="0" t="n">
        <v>500</v>
      </c>
      <c r="F159" s="0" t="n">
        <v>16</v>
      </c>
    </row>
    <row r="160" customFormat="false" ht="12.8" hidden="false" customHeight="false" outlineLevel="0" collapsed="false">
      <c r="A160" s="0" t="s">
        <v>361</v>
      </c>
      <c r="B160" s="0" t="s">
        <v>197</v>
      </c>
      <c r="C160" s="0" t="n">
        <v>470</v>
      </c>
      <c r="D160" s="0" t="n">
        <f aca="false">C160-C160/5</f>
        <v>376</v>
      </c>
      <c r="E160" s="1" t="n">
        <f aca="false">C160+C160/5</f>
        <v>564</v>
      </c>
      <c r="F160" s="0" t="n">
        <v>3</v>
      </c>
    </row>
    <row r="161" customFormat="false" ht="12.8" hidden="false" customHeight="false" outlineLevel="0" collapsed="false">
      <c r="A161" s="0" t="s">
        <v>362</v>
      </c>
      <c r="B161" s="0" t="s">
        <v>223</v>
      </c>
      <c r="C161" s="0" t="s">
        <v>363</v>
      </c>
      <c r="D161" s="0" t="n">
        <v>490</v>
      </c>
      <c r="E161" s="0" t="n">
        <v>510</v>
      </c>
      <c r="F161" s="0" t="n">
        <v>5</v>
      </c>
    </row>
    <row r="162" customFormat="false" ht="12.8" hidden="false" customHeight="false" outlineLevel="0" collapsed="false">
      <c r="A162" s="0" t="s">
        <v>364</v>
      </c>
      <c r="B162" s="0" t="s">
        <v>248</v>
      </c>
      <c r="C162" s="0" t="s">
        <v>365</v>
      </c>
      <c r="D162" s="0" t="n">
        <v>480</v>
      </c>
      <c r="E162" s="0" t="n">
        <v>520</v>
      </c>
      <c r="F162" s="0" t="n">
        <v>5</v>
      </c>
    </row>
    <row r="163" customFormat="false" ht="12.8" hidden="false" customHeight="false" outlineLevel="0" collapsed="false">
      <c r="A163" s="0" t="s">
        <v>366</v>
      </c>
      <c r="B163" s="0" t="s">
        <v>184</v>
      </c>
      <c r="C163" s="0" t="s">
        <v>367</v>
      </c>
      <c r="D163" s="0" t="n">
        <v>0</v>
      </c>
      <c r="E163" s="0" t="n">
        <v>1000</v>
      </c>
      <c r="F163" s="0" t="n">
        <v>4</v>
      </c>
    </row>
    <row r="164" customFormat="false" ht="12.8" hidden="false" customHeight="false" outlineLevel="0" collapsed="false">
      <c r="A164" s="0" t="s">
        <v>368</v>
      </c>
      <c r="B164" s="0" t="s">
        <v>223</v>
      </c>
      <c r="C164" s="0" t="s">
        <v>369</v>
      </c>
      <c r="D164" s="0" t="n">
        <v>500</v>
      </c>
      <c r="E164" s="0" t="n">
        <v>540</v>
      </c>
      <c r="F164" s="0" t="n">
        <v>2.7</v>
      </c>
    </row>
    <row r="165" customFormat="false" ht="12.8" hidden="false" customHeight="false" outlineLevel="0" collapsed="false">
      <c r="A165" s="0" t="s">
        <v>370</v>
      </c>
      <c r="B165" s="0" t="s">
        <v>211</v>
      </c>
      <c r="C165" s="0" t="s">
        <v>371</v>
      </c>
      <c r="D165" s="0" t="n">
        <v>506</v>
      </c>
      <c r="E165" s="0" t="n">
        <v>540</v>
      </c>
      <c r="F165" s="0" t="n">
        <v>18</v>
      </c>
    </row>
    <row r="166" customFormat="false" ht="12.8" hidden="false" customHeight="false" outlineLevel="0" collapsed="false">
      <c r="A166" s="0" t="s">
        <v>372</v>
      </c>
      <c r="B166" s="0" t="s">
        <v>28</v>
      </c>
      <c r="C166" s="0" t="n">
        <v>535</v>
      </c>
      <c r="D166" s="0" t="n">
        <f aca="false">C166-C166/5</f>
        <v>428</v>
      </c>
      <c r="E166" s="1" t="n">
        <f aca="false">C166+C166/5</f>
        <v>642</v>
      </c>
      <c r="F166" s="0" t="n">
        <v>8</v>
      </c>
    </row>
    <row r="167" customFormat="false" ht="12.8" hidden="false" customHeight="false" outlineLevel="0" collapsed="false">
      <c r="A167" s="0" t="s">
        <v>373</v>
      </c>
      <c r="B167" s="0" t="s">
        <v>123</v>
      </c>
      <c r="C167" s="0" t="s">
        <v>374</v>
      </c>
      <c r="D167" s="0" t="n">
        <v>450</v>
      </c>
      <c r="E167" s="0" t="n">
        <v>650</v>
      </c>
      <c r="F167" s="0" t="n">
        <v>2.35</v>
      </c>
    </row>
    <row r="168" customFormat="false" ht="12.8" hidden="false" customHeight="false" outlineLevel="0" collapsed="false">
      <c r="A168" s="0" t="s">
        <v>375</v>
      </c>
      <c r="B168" s="0" t="s">
        <v>184</v>
      </c>
      <c r="C168" s="0" t="n">
        <v>560</v>
      </c>
      <c r="D168" s="0" t="n">
        <f aca="false">C168-C168/5</f>
        <v>448</v>
      </c>
      <c r="E168" s="1" t="n">
        <f aca="false">C168+C168/5</f>
        <v>672</v>
      </c>
      <c r="F168" s="0" t="n">
        <v>6</v>
      </c>
    </row>
    <row r="169" customFormat="false" ht="12.8" hidden="false" customHeight="false" outlineLevel="0" collapsed="false">
      <c r="A169" s="0" t="s">
        <v>376</v>
      </c>
      <c r="B169" s="0" t="s">
        <v>134</v>
      </c>
      <c r="C169" s="0" t="n">
        <v>590</v>
      </c>
      <c r="D169" s="0" t="n">
        <f aca="false">C169-C169/5</f>
        <v>472</v>
      </c>
      <c r="E169" s="1" t="n">
        <f aca="false">C169+C169/5</f>
        <v>708</v>
      </c>
      <c r="F169" s="0" t="n">
        <v>90</v>
      </c>
    </row>
    <row r="170" customFormat="false" ht="12.8" hidden="false" customHeight="false" outlineLevel="0" collapsed="false">
      <c r="A170" s="0" t="s">
        <v>377</v>
      </c>
      <c r="B170" s="0" t="s">
        <v>12</v>
      </c>
      <c r="C170" s="0" t="n">
        <v>600</v>
      </c>
      <c r="D170" s="0" t="n">
        <f aca="false">C170-C170/5</f>
        <v>480</v>
      </c>
      <c r="E170" s="1" t="n">
        <f aca="false">C170+C170/5</f>
        <v>720</v>
      </c>
      <c r="F170" s="0" t="n">
        <v>60</v>
      </c>
    </row>
    <row r="171" customFormat="false" ht="12.8" hidden="false" customHeight="false" outlineLevel="0" collapsed="false">
      <c r="A171" s="0" t="s">
        <v>378</v>
      </c>
      <c r="B171" s="0" t="s">
        <v>184</v>
      </c>
      <c r="C171" s="0" t="n">
        <v>600</v>
      </c>
      <c r="D171" s="0" t="n">
        <f aca="false">C171-C171/5</f>
        <v>480</v>
      </c>
      <c r="E171" s="1" t="n">
        <f aca="false">C171+C171/5</f>
        <v>720</v>
      </c>
      <c r="F171" s="0" t="n">
        <v>1.5</v>
      </c>
    </row>
    <row r="172" customFormat="false" ht="12.8" hidden="false" customHeight="false" outlineLevel="0" collapsed="false">
      <c r="A172" s="0" t="s">
        <v>379</v>
      </c>
      <c r="B172" s="0" t="s">
        <v>380</v>
      </c>
      <c r="C172" s="0" t="s">
        <v>381</v>
      </c>
      <c r="D172" s="0" t="n">
        <v>0</v>
      </c>
      <c r="E172" s="0" t="n">
        <v>1200</v>
      </c>
      <c r="F172" s="0" t="n">
        <v>9</v>
      </c>
    </row>
    <row r="173" customFormat="false" ht="12.8" hidden="false" customHeight="false" outlineLevel="0" collapsed="false">
      <c r="A173" s="0" t="s">
        <v>382</v>
      </c>
      <c r="B173" s="0" t="s">
        <v>184</v>
      </c>
      <c r="C173" s="0" t="n">
        <v>600</v>
      </c>
      <c r="D173" s="0" t="n">
        <f aca="false">C173-C173/5</f>
        <v>480</v>
      </c>
      <c r="E173" s="1" t="n">
        <f aca="false">C173+C173/5</f>
        <v>720</v>
      </c>
      <c r="F173" s="0" t="n">
        <v>6.6</v>
      </c>
    </row>
    <row r="174" customFormat="false" ht="12.8" hidden="false" customHeight="false" outlineLevel="0" collapsed="false">
      <c r="A174" s="0" t="s">
        <v>383</v>
      </c>
      <c r="B174" s="0" t="s">
        <v>31</v>
      </c>
      <c r="C174" s="0" t="s">
        <v>384</v>
      </c>
      <c r="D174" s="0" t="n">
        <f aca="false">646 - 42</f>
        <v>604</v>
      </c>
      <c r="E174" s="0" t="n">
        <f aca="false">646 + 42</f>
        <v>688</v>
      </c>
      <c r="F174" s="0" t="n">
        <v>25</v>
      </c>
    </row>
    <row r="175" customFormat="false" ht="12.8" hidden="false" customHeight="false" outlineLevel="0" collapsed="false">
      <c r="A175" s="0" t="s">
        <v>385</v>
      </c>
      <c r="B175" s="0" t="s">
        <v>31</v>
      </c>
      <c r="C175" s="0" t="s">
        <v>386</v>
      </c>
      <c r="D175" s="0" t="n">
        <v>545</v>
      </c>
      <c r="E175" s="0" t="n">
        <v>850</v>
      </c>
      <c r="F175" s="0" t="n">
        <v>6</v>
      </c>
    </row>
    <row r="176" customFormat="false" ht="12.8" hidden="false" customHeight="false" outlineLevel="0" collapsed="false">
      <c r="A176" s="0" t="s">
        <v>387</v>
      </c>
      <c r="B176" s="0" t="s">
        <v>388</v>
      </c>
      <c r="C176" s="0" t="s">
        <v>389</v>
      </c>
      <c r="D176" s="0" t="n">
        <v>0</v>
      </c>
      <c r="E176" s="0" t="n">
        <v>1400</v>
      </c>
      <c r="F176" s="0" t="n">
        <v>3</v>
      </c>
    </row>
    <row r="177" customFormat="false" ht="12.8" hidden="false" customHeight="false" outlineLevel="0" collapsed="false">
      <c r="A177" s="0" t="s">
        <v>390</v>
      </c>
      <c r="B177" s="0" t="s">
        <v>12</v>
      </c>
      <c r="C177" s="0" t="s">
        <v>391</v>
      </c>
      <c r="D177" s="0" t="n">
        <v>695</v>
      </c>
      <c r="E177" s="0" t="n">
        <v>705</v>
      </c>
      <c r="F177" s="0" t="n">
        <v>14</v>
      </c>
    </row>
    <row r="178" customFormat="false" ht="12.8" hidden="false" customHeight="false" outlineLevel="0" collapsed="false">
      <c r="A178" s="0" t="s">
        <v>392</v>
      </c>
      <c r="B178" s="0" t="s">
        <v>60</v>
      </c>
      <c r="C178" s="0" t="s">
        <v>393</v>
      </c>
      <c r="D178" s="0" t="n">
        <v>570</v>
      </c>
      <c r="E178" s="0" t="n">
        <v>900</v>
      </c>
      <c r="F178" s="0" t="n">
        <v>13</v>
      </c>
    </row>
    <row r="179" customFormat="false" ht="12.8" hidden="false" customHeight="false" outlineLevel="0" collapsed="false">
      <c r="A179" s="0" t="s">
        <v>394</v>
      </c>
      <c r="B179" s="0" t="s">
        <v>184</v>
      </c>
      <c r="C179" s="0" t="s">
        <v>395</v>
      </c>
      <c r="D179" s="0" t="n">
        <v>0</v>
      </c>
      <c r="E179" s="0" t="n">
        <v>1800</v>
      </c>
      <c r="F179" s="0" t="n">
        <v>30</v>
      </c>
    </row>
    <row r="180" customFormat="false" ht="12.8" hidden="false" customHeight="false" outlineLevel="0" collapsed="false">
      <c r="A180" s="0" t="s">
        <v>396</v>
      </c>
      <c r="B180" s="0" t="s">
        <v>184</v>
      </c>
      <c r="C180" s="0" t="s">
        <v>395</v>
      </c>
      <c r="D180" s="0" t="n">
        <v>0</v>
      </c>
      <c r="E180" s="0" t="n">
        <v>1800</v>
      </c>
      <c r="F180" s="0" t="n">
        <v>10</v>
      </c>
    </row>
    <row r="181" customFormat="false" ht="12.8" hidden="false" customHeight="false" outlineLevel="0" collapsed="false">
      <c r="A181" s="0" t="s">
        <v>397</v>
      </c>
      <c r="B181" s="0" t="s">
        <v>184</v>
      </c>
      <c r="C181" s="0" t="n">
        <v>1000</v>
      </c>
      <c r="D181" s="0" t="n">
        <f aca="false">C181-C181/5</f>
        <v>800</v>
      </c>
      <c r="E181" s="1" t="n">
        <f aca="false">C181+C181/5</f>
        <v>1200</v>
      </c>
      <c r="F181" s="0" t="n">
        <v>9</v>
      </c>
    </row>
    <row r="182" customFormat="false" ht="12.8" hidden="false" customHeight="false" outlineLevel="0" collapsed="false">
      <c r="A182" s="0" t="s">
        <v>398</v>
      </c>
      <c r="B182" s="0" t="s">
        <v>184</v>
      </c>
      <c r="C182" s="0" t="s">
        <v>399</v>
      </c>
      <c r="D182" s="0" t="n">
        <v>900</v>
      </c>
      <c r="E182" s="0" t="n">
        <v>1200</v>
      </c>
      <c r="F182" s="0" t="n">
        <v>3</v>
      </c>
    </row>
    <row r="183" customFormat="false" ht="12.8" hidden="false" customHeight="false" outlineLevel="0" collapsed="false">
      <c r="A183" s="0" t="s">
        <v>400</v>
      </c>
      <c r="B183" s="0" t="s">
        <v>31</v>
      </c>
      <c r="C183" s="0" t="s">
        <v>401</v>
      </c>
      <c r="D183" s="0" t="n">
        <v>550</v>
      </c>
      <c r="E183" s="0" t="n">
        <v>1600</v>
      </c>
      <c r="F183" s="0" t="n">
        <v>10</v>
      </c>
    </row>
    <row r="184" customFormat="false" ht="12.8" hidden="false" customHeight="false" outlineLevel="0" collapsed="false">
      <c r="A184" s="0" t="s">
        <v>402</v>
      </c>
      <c r="B184" s="0" t="s">
        <v>31</v>
      </c>
      <c r="C184" s="0" t="s">
        <v>403</v>
      </c>
      <c r="D184" s="0" t="n">
        <v>600</v>
      </c>
      <c r="E184" s="0" t="n">
        <v>1640</v>
      </c>
      <c r="F184" s="0" t="n">
        <v>20</v>
      </c>
    </row>
    <row r="185" customFormat="false" ht="12.8" hidden="false" customHeight="false" outlineLevel="0" collapsed="false">
      <c r="A185" s="0" t="s">
        <v>404</v>
      </c>
      <c r="B185" s="0" t="s">
        <v>388</v>
      </c>
      <c r="C185" s="0" t="s">
        <v>405</v>
      </c>
      <c r="D185" s="0" t="n">
        <f aca="false">1402 - 440</f>
        <v>962</v>
      </c>
      <c r="E185" s="0" t="n">
        <f aca="false">1402 + 440</f>
        <v>1842</v>
      </c>
      <c r="F185" s="0" t="n">
        <v>7.5</v>
      </c>
    </row>
    <row r="186" customFormat="false" ht="12.8" hidden="false" customHeight="false" outlineLevel="0" collapsed="false">
      <c r="A186" s="0" t="s">
        <v>406</v>
      </c>
      <c r="B186" s="0" t="s">
        <v>60</v>
      </c>
      <c r="C186" s="0" t="s">
        <v>407</v>
      </c>
      <c r="D186" s="0" t="n">
        <v>568</v>
      </c>
      <c r="E186" s="0" t="n">
        <v>2648</v>
      </c>
      <c r="F186" s="0" t="n">
        <v>30</v>
      </c>
    </row>
    <row r="187" customFormat="false" ht="12.8" hidden="false" customHeight="false" outlineLevel="0" collapsed="false">
      <c r="A187" s="0" t="s">
        <v>408</v>
      </c>
      <c r="B187" s="0" t="s">
        <v>123</v>
      </c>
      <c r="C187" s="0" t="s">
        <v>409</v>
      </c>
      <c r="D187" s="0" t="n">
        <f aca="false">1850 - 3</f>
        <v>1847</v>
      </c>
      <c r="E187" s="0" t="n">
        <f aca="false">1850 + 3</f>
        <v>1853</v>
      </c>
      <c r="F187" s="0" t="n">
        <v>130</v>
      </c>
    </row>
    <row r="188" customFormat="false" ht="12.8" hidden="false" customHeight="false" outlineLevel="0" collapsed="false">
      <c r="A188" s="0" t="s">
        <v>410</v>
      </c>
      <c r="B188" s="0" t="s">
        <v>54</v>
      </c>
      <c r="C188" s="0" t="s">
        <v>411</v>
      </c>
      <c r="D188" s="0" t="n">
        <v>1700</v>
      </c>
      <c r="E188" s="0" t="n">
        <v>2100</v>
      </c>
      <c r="F188" s="0" t="n">
        <v>11</v>
      </c>
    </row>
    <row r="189" customFormat="false" ht="12.8" hidden="false" customHeight="false" outlineLevel="0" collapsed="false">
      <c r="A189" s="0" t="s">
        <v>412</v>
      </c>
      <c r="B189" s="0" t="s">
        <v>60</v>
      </c>
      <c r="C189" s="0" t="n">
        <v>2000</v>
      </c>
      <c r="D189" s="0" t="n">
        <f aca="false">C189-C189/5</f>
        <v>1600</v>
      </c>
      <c r="E189" s="1" t="n">
        <f aca="false">C189+C189/5</f>
        <v>2400</v>
      </c>
      <c r="F189" s="0" t="n">
        <v>30</v>
      </c>
    </row>
    <row r="190" customFormat="false" ht="12.8" hidden="false" customHeight="false" outlineLevel="0" collapsed="false">
      <c r="A190" s="0" t="s">
        <v>413</v>
      </c>
      <c r="B190" s="0" t="s">
        <v>63</v>
      </c>
      <c r="C190" s="0" t="s">
        <v>414</v>
      </c>
      <c r="D190" s="0" t="n">
        <v>2019</v>
      </c>
      <c r="E190" s="0" t="n">
        <v>2027</v>
      </c>
      <c r="F190" s="0" t="n">
        <v>160</v>
      </c>
    </row>
    <row r="191" customFormat="false" ht="12.8" hidden="false" customHeight="false" outlineLevel="0" collapsed="false">
      <c r="A191" s="0" t="s">
        <v>415</v>
      </c>
      <c r="B191" s="0" t="s">
        <v>12</v>
      </c>
      <c r="C191" s="0" t="n">
        <v>2400</v>
      </c>
      <c r="D191" s="0" t="n">
        <f aca="false">C191-C191/5</f>
        <v>1920</v>
      </c>
      <c r="E191" s="1" t="n">
        <f aca="false">C191+C191/5</f>
        <v>2880</v>
      </c>
      <c r="F191" s="0" t="n">
        <v>16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</TotalTime>
  <Application>LibreOffice/5.1.5.2$MacOSX_X86_64 LibreOffice_project/7a864d8825610a8c07cfc3bc01dd4fce6a9447e5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2017-08-22T15:58:47Z</dcterms:modified>
  <cp:revision>4</cp:revision>
  <dc:subject/>
  <dc:title/>
</cp:coreProperties>
</file>