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namedSheetViews/namedSheetView1.xml" ContentType="application/vnd.ms-excel.namedsheetviews+xml"/>
  <Override PartName="/xl/comments1.xml" ContentType="application/vnd.openxmlformats-officedocument.spreadsheetml.comments+xml"/>
  <Override PartName="/xl/namedSheetViews/namedSheetView2.xml" ContentType="application/vnd.ms-excel.namedsheetview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24226"/>
  <mc:AlternateContent xmlns:mc="http://schemas.openxmlformats.org/markup-compatibility/2006">
    <mc:Choice Requires="x15">
      <x15ac:absPath xmlns:x15ac="http://schemas.microsoft.com/office/spreadsheetml/2010/11/ac" url="https://atos365-my.sharepoint.com/personal/maximilian_brenke_atos_net/Documents/Atos/Java,_Python_Groovy_more/Python/Excel Evaluation Tool/"/>
    </mc:Choice>
  </mc:AlternateContent>
  <xr:revisionPtr revIDLastSave="4559" documentId="1_{9DD61A8F-9D97-4B3A-8386-B7134730289C}" xr6:coauthVersionLast="47" xr6:coauthVersionMax="47" xr10:uidLastSave="{3B3C04EB-6D4C-48E6-8FBD-6F5BA8020071}"/>
  <bookViews>
    <workbookView xWindow="-120" yWindow="-16320" windowWidth="29040" windowHeight="15720" tabRatio="529" activeTab="2" xr2:uid="{00000000-000D-0000-FFFF-FFFF00000000}"/>
  </bookViews>
  <sheets>
    <sheet name="Dashboard" sheetId="13" r:id="rId1"/>
    <sheet name="Status" sheetId="11" r:id="rId2"/>
    <sheet name="aktive Schnittstellen" sheetId="1" r:id="rId3"/>
    <sheet name="Jahre2023In" sheetId="8" r:id="rId4"/>
    <sheet name="Jahr2023" sheetId="6" r:id="rId5"/>
    <sheet name="Jahr2022" sheetId="5" r:id="rId6"/>
    <sheet name="Jahre2023Out" sheetId="7" r:id="rId7"/>
    <sheet name="gelöschte Schnittstellen" sheetId="4" r:id="rId8"/>
    <sheet name="inaktive Schnittstellen" sheetId="3" r:id="rId9"/>
    <sheet name="Calc Fields" sheetId="10" r:id="rId10"/>
    <sheet name="Fixvalues" sheetId="12" r:id="rId11"/>
  </sheets>
  <definedNames>
    <definedName name="_xlnm._FilterDatabase" localSheetId="2" hidden="1">'aktive Schnittstellen'!$A$4:$BI$213</definedName>
    <definedName name="_xlnm._FilterDatabase" localSheetId="7" hidden="1">'gelöschte Schnittstellen'!$A$3:$W$204</definedName>
    <definedName name="_xlnm._FilterDatabase" localSheetId="8" hidden="1">'inaktive Schnittstellen'!$A$4:$AK$4</definedName>
    <definedName name="_xlnm._FilterDatabase" localSheetId="5" hidden="1">Jahr2022!$A$5:$F$311</definedName>
    <definedName name="_xlnm._FilterDatabase" localSheetId="4" hidden="1">Jahr2023!$A$5:$D$259</definedName>
    <definedName name="_xlnm._FilterDatabase" localSheetId="1" hidden="1">Status!$A$1:$AD$205</definedName>
    <definedName name="_xlnm.Print_Area" localSheetId="2">'aktive Schnittstellen'!$A$1:$V$41</definedName>
    <definedName name="_xlnm.Print_Titles" localSheetId="2">'aktive Schnittstellen'!$1:$3</definedName>
    <definedName name="Name" localSheetId="2">'aktive Schnittstellen'!$S$29</definedName>
    <definedName name="Z_8F213ECA_C4F0_4708_BFC5_5A81799E8474_.wvu.FilterData" localSheetId="2" hidden="1">'aktive Schnittstellen'!$C$5:$T$23</definedName>
    <definedName name="Z_8F213ECA_C4F0_4708_BFC5_5A81799E8474_.wvu.PrintTitles" localSheetId="2" hidden="1">'aktive Schnittstellen'!$2:$3</definedName>
  </definedNames>
  <calcPr calcId="191028"/>
  <customWorkbookViews>
    <customWorkbookView name="1" guid="{8F213ECA-C4F0-4708-BFC5-5A81799E8474}" maximized="1" windowWidth="1020" windowHeight="60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2" i="11" l="1"/>
  <c r="V22" i="11"/>
  <c r="V21" i="11"/>
  <c r="D199" i="11" l="1"/>
  <c r="J18" i="11"/>
  <c r="J19" i="11"/>
  <c r="B28" i="11"/>
  <c r="J151" i="11"/>
  <c r="J150" i="11"/>
  <c r="V128" i="11"/>
  <c r="V136" i="11"/>
  <c r="V33" i="11" l="1"/>
  <c r="D15" i="11"/>
  <c r="D51" i="11"/>
  <c r="D61" i="11"/>
  <c r="J4" i="11"/>
  <c r="V70" i="11"/>
  <c r="D150" i="11"/>
  <c r="K30" i="11"/>
  <c r="J80" i="11"/>
  <c r="K53" i="11"/>
  <c r="J24" i="11"/>
  <c r="A28" i="11"/>
  <c r="D28" i="11"/>
  <c r="F28" i="11"/>
  <c r="G28" i="11"/>
  <c r="H28" i="11"/>
  <c r="J28" i="11"/>
  <c r="K28" i="11"/>
  <c r="P28" i="11"/>
  <c r="V28" i="11"/>
  <c r="D22" i="11"/>
  <c r="J54" i="11"/>
  <c r="J27" i="11"/>
  <c r="K3" i="11" l="1"/>
  <c r="K4" i="11"/>
  <c r="K5" i="11"/>
  <c r="K6" i="11"/>
  <c r="K7" i="11"/>
  <c r="K8" i="11"/>
  <c r="K9" i="11"/>
  <c r="K10" i="11"/>
  <c r="K11" i="11"/>
  <c r="K12" i="11"/>
  <c r="K13" i="11"/>
  <c r="K14" i="11"/>
  <c r="K15" i="11"/>
  <c r="K16" i="11"/>
  <c r="K17" i="11"/>
  <c r="K18" i="11"/>
  <c r="K19" i="11"/>
  <c r="K20" i="11"/>
  <c r="K21" i="11"/>
  <c r="K22" i="11"/>
  <c r="K23" i="11"/>
  <c r="K24" i="11"/>
  <c r="K25" i="11"/>
  <c r="K26" i="11"/>
  <c r="K27" i="11"/>
  <c r="K29" i="11"/>
  <c r="K31" i="11"/>
  <c r="K32" i="11"/>
  <c r="K33" i="11"/>
  <c r="K34" i="11"/>
  <c r="K35" i="11"/>
  <c r="K36" i="11"/>
  <c r="K37" i="11"/>
  <c r="K38" i="11"/>
  <c r="K39" i="11"/>
  <c r="K40" i="11"/>
  <c r="K41" i="11"/>
  <c r="K42" i="11"/>
  <c r="K43" i="11"/>
  <c r="K44" i="11"/>
  <c r="K45" i="11"/>
  <c r="K46" i="11"/>
  <c r="K47" i="11"/>
  <c r="K48" i="11"/>
  <c r="K49" i="11"/>
  <c r="K50" i="11"/>
  <c r="K51" i="11"/>
  <c r="K52"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 i="11"/>
  <c r="J3" i="11"/>
  <c r="J5" i="11"/>
  <c r="J6" i="11"/>
  <c r="J7" i="11"/>
  <c r="J8" i="11"/>
  <c r="J9" i="11"/>
  <c r="J10" i="11"/>
  <c r="J11" i="11"/>
  <c r="J12" i="11"/>
  <c r="J13" i="11"/>
  <c r="J14" i="11"/>
  <c r="J15" i="11"/>
  <c r="J16" i="11"/>
  <c r="J17" i="11"/>
  <c r="J20" i="11"/>
  <c r="J21" i="11"/>
  <c r="J22" i="11"/>
  <c r="J23" i="11"/>
  <c r="J25" i="11"/>
  <c r="J26"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 i="11"/>
  <c r="H3" i="11"/>
  <c r="H4" i="11"/>
  <c r="H5" i="11"/>
  <c r="H6" i="11"/>
  <c r="H7" i="11"/>
  <c r="H8" i="11"/>
  <c r="H9" i="11"/>
  <c r="H10" i="11"/>
  <c r="H11" i="11"/>
  <c r="H12" i="11"/>
  <c r="H13" i="11"/>
  <c r="H14" i="11"/>
  <c r="H15" i="11"/>
  <c r="H16" i="11"/>
  <c r="H17" i="11"/>
  <c r="H18" i="11"/>
  <c r="H19" i="11"/>
  <c r="H20" i="11"/>
  <c r="H21" i="11"/>
  <c r="H22" i="11"/>
  <c r="H23" i="11"/>
  <c r="H24" i="11"/>
  <c r="H25" i="11"/>
  <c r="H26" i="11"/>
  <c r="H27"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 i="11"/>
  <c r="G3" i="11"/>
  <c r="G4" i="11"/>
  <c r="G5" i="11"/>
  <c r="G6" i="11"/>
  <c r="G7" i="11"/>
  <c r="G8" i="11"/>
  <c r="G9" i="11"/>
  <c r="G10" i="11"/>
  <c r="G11" i="11"/>
  <c r="G12" i="11"/>
  <c r="G13" i="11"/>
  <c r="G14" i="11"/>
  <c r="G15" i="11"/>
  <c r="G16" i="11"/>
  <c r="G17" i="11"/>
  <c r="G18" i="11"/>
  <c r="G19" i="11"/>
  <c r="G20" i="11"/>
  <c r="G21" i="11"/>
  <c r="G22" i="11"/>
  <c r="G23" i="11"/>
  <c r="G24" i="11"/>
  <c r="G25" i="11"/>
  <c r="G26" i="11"/>
  <c r="G27"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 i="11"/>
  <c r="V191" i="11"/>
  <c r="V150" i="11"/>
  <c r="D173" i="11"/>
  <c r="D112" i="11"/>
  <c r="D33" i="11"/>
  <c r="D19" i="11"/>
  <c r="D5" i="11"/>
  <c r="D21" i="11"/>
  <c r="D25" i="11"/>
  <c r="BI1" i="1" l="1"/>
  <c r="BG6" i="1"/>
  <c r="BG5" i="1"/>
  <c r="C37" i="13"/>
  <c r="C26" i="13"/>
  <c r="C15" i="13"/>
  <c r="B13" i="13"/>
  <c r="B46" i="13"/>
  <c r="B35" i="13"/>
  <c r="B24" i="13"/>
  <c r="B12" i="13"/>
  <c r="P3" i="11"/>
  <c r="P4" i="11"/>
  <c r="P5" i="11"/>
  <c r="P6" i="11"/>
  <c r="P7" i="11"/>
  <c r="P8" i="11"/>
  <c r="P9" i="11"/>
  <c r="P10" i="11"/>
  <c r="P11" i="11"/>
  <c r="P12" i="11"/>
  <c r="P13" i="11"/>
  <c r="P14" i="11"/>
  <c r="P15" i="11"/>
  <c r="P16" i="11"/>
  <c r="P17" i="11"/>
  <c r="P18" i="11"/>
  <c r="P19" i="11"/>
  <c r="P20" i="11"/>
  <c r="P21" i="11"/>
  <c r="P22" i="11"/>
  <c r="P23" i="11"/>
  <c r="P24" i="11"/>
  <c r="P25" i="11"/>
  <c r="P26" i="11"/>
  <c r="P27"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P140" i="11"/>
  <c r="P141" i="11"/>
  <c r="P142" i="11"/>
  <c r="P143" i="11"/>
  <c r="P144" i="11"/>
  <c r="P145" i="11"/>
  <c r="P146" i="11"/>
  <c r="P147" i="11"/>
  <c r="P148" i="11"/>
  <c r="P149" i="11"/>
  <c r="P150" i="11"/>
  <c r="P151" i="11"/>
  <c r="P152" i="11"/>
  <c r="P153" i="11"/>
  <c r="P154" i="11"/>
  <c r="P155" i="11"/>
  <c r="P156" i="11"/>
  <c r="P157" i="11"/>
  <c r="P158" i="11"/>
  <c r="P159" i="11"/>
  <c r="P160" i="11"/>
  <c r="P161" i="11"/>
  <c r="P162" i="11"/>
  <c r="P163" i="11"/>
  <c r="P164" i="11"/>
  <c r="P165" i="11"/>
  <c r="P166" i="11"/>
  <c r="P167" i="11"/>
  <c r="P168" i="11"/>
  <c r="P169" i="11"/>
  <c r="P170" i="11"/>
  <c r="P171" i="11"/>
  <c r="P172" i="11"/>
  <c r="P173" i="11"/>
  <c r="P174" i="11"/>
  <c r="P175" i="11"/>
  <c r="P176" i="11"/>
  <c r="P177" i="11"/>
  <c r="P178" i="11"/>
  <c r="P179" i="11"/>
  <c r="P180" i="11"/>
  <c r="P181" i="11"/>
  <c r="P182" i="11"/>
  <c r="P183" i="11"/>
  <c r="P184" i="11"/>
  <c r="P185" i="11"/>
  <c r="P186" i="11"/>
  <c r="P187" i="11"/>
  <c r="P188" i="11"/>
  <c r="P189" i="11"/>
  <c r="P190" i="11"/>
  <c r="P191" i="11"/>
  <c r="P192" i="11"/>
  <c r="P193" i="11"/>
  <c r="P194" i="11"/>
  <c r="P195" i="11"/>
  <c r="P196" i="11"/>
  <c r="P197" i="11"/>
  <c r="P198" i="11"/>
  <c r="P199" i="11"/>
  <c r="P200" i="11"/>
  <c r="P201" i="11"/>
  <c r="P202" i="11"/>
  <c r="P203" i="11"/>
  <c r="P204" i="11"/>
  <c r="P205" i="11"/>
  <c r="P2" i="11"/>
  <c r="A57" i="13"/>
  <c r="B33" i="13"/>
  <c r="B44" i="13"/>
  <c r="B22" i="13"/>
  <c r="B10" i="13"/>
  <c r="D64" i="11"/>
  <c r="V90" i="11"/>
  <c r="D88" i="11" l="1"/>
  <c r="D2" i="11"/>
  <c r="F192" i="11" l="1"/>
  <c r="B24" i="11" l="1"/>
  <c r="V3" i="11"/>
  <c r="V4" i="11"/>
  <c r="V5" i="11"/>
  <c r="V6" i="11"/>
  <c r="V7" i="11"/>
  <c r="V8" i="11"/>
  <c r="V9" i="11"/>
  <c r="V10" i="11"/>
  <c r="V11" i="11"/>
  <c r="V12" i="11"/>
  <c r="V13" i="11"/>
  <c r="V14" i="11"/>
  <c r="V15" i="11"/>
  <c r="V16" i="11"/>
  <c r="V17" i="11"/>
  <c r="V18" i="11"/>
  <c r="V19" i="11"/>
  <c r="V20" i="11"/>
  <c r="V23" i="11"/>
  <c r="V24" i="11"/>
  <c r="V25" i="11"/>
  <c r="V26" i="11"/>
  <c r="V27" i="11"/>
  <c r="V29" i="11"/>
  <c r="V30" i="11"/>
  <c r="V31"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1" i="11"/>
  <c r="V72" i="11"/>
  <c r="V73" i="11"/>
  <c r="V74" i="11"/>
  <c r="V75" i="11"/>
  <c r="V76" i="11"/>
  <c r="V77" i="11"/>
  <c r="V78" i="11"/>
  <c r="V79" i="11"/>
  <c r="V80" i="11"/>
  <c r="V81" i="11"/>
  <c r="V82" i="11"/>
  <c r="V83" i="11"/>
  <c r="V84" i="11"/>
  <c r="V85" i="11"/>
  <c r="V86" i="11"/>
  <c r="V87" i="11"/>
  <c r="V88" i="11"/>
  <c r="V89"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9" i="11"/>
  <c r="V130" i="11"/>
  <c r="V131" i="11"/>
  <c r="V132" i="11"/>
  <c r="V133" i="11"/>
  <c r="V134" i="11"/>
  <c r="V135" i="11"/>
  <c r="V137" i="11"/>
  <c r="V138" i="11"/>
  <c r="V139" i="11"/>
  <c r="V140" i="11"/>
  <c r="V141" i="11"/>
  <c r="V142" i="11"/>
  <c r="V143" i="11"/>
  <c r="V144" i="11"/>
  <c r="V145" i="11"/>
  <c r="V146" i="11"/>
  <c r="V147" i="11"/>
  <c r="V148" i="11"/>
  <c r="V149"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2" i="11"/>
  <c r="V193" i="11"/>
  <c r="V194" i="11"/>
  <c r="V195" i="11"/>
  <c r="V196" i="11"/>
  <c r="V197" i="11"/>
  <c r="V198" i="11"/>
  <c r="V199" i="11"/>
  <c r="V200" i="11"/>
  <c r="V201" i="11"/>
  <c r="V202" i="11"/>
  <c r="V203" i="11"/>
  <c r="V204" i="11"/>
  <c r="V205" i="11"/>
  <c r="V2" i="11"/>
  <c r="B11" i="13"/>
  <c r="B45" i="13"/>
  <c r="B43" i="13"/>
  <c r="B34" i="13"/>
  <c r="B23" i="13"/>
  <c r="B32" i="11"/>
  <c r="B42" i="13"/>
  <c r="B41" i="13"/>
  <c r="B32" i="13"/>
  <c r="B31" i="13"/>
  <c r="B30" i="13"/>
  <c r="B21" i="13"/>
  <c r="B19" i="13"/>
  <c r="B20" i="13"/>
  <c r="B9" i="13"/>
  <c r="B8" i="13"/>
  <c r="B7" i="13"/>
  <c r="C57" i="13" l="1"/>
  <c r="C56" i="13"/>
  <c r="E56" i="13"/>
  <c r="E57" i="13"/>
  <c r="D56" i="13"/>
  <c r="D57" i="13"/>
  <c r="C30" i="13"/>
  <c r="D53" i="13" s="1"/>
  <c r="C19" i="13"/>
  <c r="C53" i="13" s="1"/>
  <c r="C24" i="13"/>
  <c r="C59" i="13" s="1"/>
  <c r="C41" i="13"/>
  <c r="E53" i="13" s="1"/>
  <c r="C43" i="13"/>
  <c r="E55" i="13" s="1"/>
  <c r="C42" i="13"/>
  <c r="E54" i="13" s="1"/>
  <c r="C46" i="13"/>
  <c r="E59" i="13" s="1"/>
  <c r="C34" i="13"/>
  <c r="C45" i="13"/>
  <c r="C23" i="13"/>
  <c r="C22" i="13"/>
  <c r="C32" i="13"/>
  <c r="D55" i="13" s="1"/>
  <c r="C44" i="13"/>
  <c r="C31" i="13"/>
  <c r="D54" i="13" s="1"/>
  <c r="C20" i="13"/>
  <c r="C54" i="13" s="1"/>
  <c r="C33" i="13"/>
  <c r="C21" i="13"/>
  <c r="C55" i="13" s="1"/>
  <c r="C35" i="13"/>
  <c r="D59" i="13" s="1"/>
  <c r="B40" i="13"/>
  <c r="C40" i="13" s="1"/>
  <c r="E52" i="13" s="1"/>
  <c r="B29" i="13"/>
  <c r="C29" i="13" s="1"/>
  <c r="D52" i="13" s="1"/>
  <c r="B18" i="13"/>
  <c r="C18" i="13" s="1"/>
  <c r="C52" i="13" s="1"/>
  <c r="D110" i="11"/>
  <c r="A3" i="11"/>
  <c r="A4" i="11"/>
  <c r="A5" i="11"/>
  <c r="A6" i="11"/>
  <c r="A7" i="11"/>
  <c r="A8" i="11"/>
  <c r="A9" i="11"/>
  <c r="A10" i="11"/>
  <c r="A11" i="11"/>
  <c r="A12" i="11"/>
  <c r="A13" i="11"/>
  <c r="A14" i="11"/>
  <c r="A15" i="11"/>
  <c r="A16" i="11"/>
  <c r="A17" i="11"/>
  <c r="A18" i="11"/>
  <c r="A19" i="11"/>
  <c r="A20" i="11"/>
  <c r="A21" i="11"/>
  <c r="A22" i="11"/>
  <c r="A23" i="11"/>
  <c r="A24" i="11"/>
  <c r="A25" i="11"/>
  <c r="A26" i="11"/>
  <c r="A27"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 i="11"/>
  <c r="B3" i="11"/>
  <c r="D3" i="11"/>
  <c r="F3" i="11"/>
  <c r="B4" i="11"/>
  <c r="D4" i="11"/>
  <c r="F4" i="11"/>
  <c r="B5" i="11"/>
  <c r="F5" i="11"/>
  <c r="B6" i="11"/>
  <c r="D6" i="11"/>
  <c r="F6" i="11"/>
  <c r="B7" i="11"/>
  <c r="D7" i="11"/>
  <c r="F7" i="11"/>
  <c r="B8" i="11"/>
  <c r="D8" i="11"/>
  <c r="F8" i="11"/>
  <c r="B9" i="11"/>
  <c r="D9" i="11"/>
  <c r="F9" i="11"/>
  <c r="B10" i="11"/>
  <c r="D10" i="11"/>
  <c r="F10" i="11"/>
  <c r="B11" i="11"/>
  <c r="D11" i="11"/>
  <c r="F11" i="11"/>
  <c r="B12" i="11"/>
  <c r="D12" i="11"/>
  <c r="F12" i="11"/>
  <c r="B13" i="11"/>
  <c r="D13" i="11"/>
  <c r="F13" i="11"/>
  <c r="B14" i="11"/>
  <c r="D14" i="11"/>
  <c r="F14" i="11"/>
  <c r="B15" i="11"/>
  <c r="F15" i="11"/>
  <c r="B16" i="11"/>
  <c r="D16" i="11"/>
  <c r="F16" i="11"/>
  <c r="B17" i="11"/>
  <c r="D17" i="11"/>
  <c r="F17" i="11"/>
  <c r="B18" i="11"/>
  <c r="D18" i="11"/>
  <c r="F18" i="11"/>
  <c r="B19" i="11"/>
  <c r="F19" i="11"/>
  <c r="B20" i="11"/>
  <c r="D20" i="11"/>
  <c r="F20" i="11"/>
  <c r="B21" i="11"/>
  <c r="F21" i="11"/>
  <c r="B22" i="11"/>
  <c r="F22" i="11"/>
  <c r="B23" i="11"/>
  <c r="D23" i="11"/>
  <c r="F23" i="11"/>
  <c r="D24" i="11"/>
  <c r="F24" i="11"/>
  <c r="B25" i="11"/>
  <c r="F25" i="11"/>
  <c r="B26" i="11"/>
  <c r="D26" i="11"/>
  <c r="F26" i="11"/>
  <c r="B27" i="11"/>
  <c r="D27" i="11"/>
  <c r="F27" i="11"/>
  <c r="B29" i="11"/>
  <c r="D29" i="11"/>
  <c r="F29" i="11"/>
  <c r="B30" i="11"/>
  <c r="D30" i="11"/>
  <c r="F30" i="11"/>
  <c r="B31" i="11"/>
  <c r="D31" i="11"/>
  <c r="F31" i="11"/>
  <c r="D32" i="11"/>
  <c r="F32" i="11"/>
  <c r="B33" i="11"/>
  <c r="F33" i="11"/>
  <c r="B34" i="11"/>
  <c r="D34" i="11"/>
  <c r="F34" i="11"/>
  <c r="B35" i="11"/>
  <c r="D35" i="11"/>
  <c r="F35" i="11"/>
  <c r="B36" i="11"/>
  <c r="D36" i="11"/>
  <c r="F36" i="11"/>
  <c r="B37" i="11"/>
  <c r="D37" i="11"/>
  <c r="F37" i="11"/>
  <c r="B38" i="11"/>
  <c r="D38" i="11"/>
  <c r="F38" i="11"/>
  <c r="B39" i="11"/>
  <c r="D39" i="11"/>
  <c r="F39" i="11"/>
  <c r="B40" i="11"/>
  <c r="D40" i="11"/>
  <c r="F40" i="11"/>
  <c r="B41" i="11"/>
  <c r="D41" i="11"/>
  <c r="F41" i="11"/>
  <c r="B42" i="11"/>
  <c r="D42" i="11"/>
  <c r="F42" i="11"/>
  <c r="B43" i="11"/>
  <c r="D43" i="11"/>
  <c r="F43" i="11"/>
  <c r="B44" i="11"/>
  <c r="D44" i="11"/>
  <c r="F44" i="11"/>
  <c r="B45" i="11"/>
  <c r="D45" i="11"/>
  <c r="F45" i="11"/>
  <c r="B46" i="11"/>
  <c r="D46" i="11"/>
  <c r="F46" i="11"/>
  <c r="B47" i="11"/>
  <c r="D47" i="11"/>
  <c r="F47" i="11"/>
  <c r="B48" i="11"/>
  <c r="D48" i="11"/>
  <c r="F48" i="11"/>
  <c r="B49" i="11"/>
  <c r="D49" i="11"/>
  <c r="F49" i="11"/>
  <c r="B50" i="11"/>
  <c r="D50" i="11"/>
  <c r="F50" i="11"/>
  <c r="B51" i="11"/>
  <c r="F51" i="11"/>
  <c r="B52" i="11"/>
  <c r="D52" i="11"/>
  <c r="F52" i="11"/>
  <c r="B53" i="11"/>
  <c r="D53" i="11"/>
  <c r="F53" i="11"/>
  <c r="B54" i="11"/>
  <c r="D54" i="11"/>
  <c r="F54" i="11"/>
  <c r="B55" i="11"/>
  <c r="D55" i="11"/>
  <c r="F55" i="11"/>
  <c r="B56" i="11"/>
  <c r="D56" i="11"/>
  <c r="F56" i="11"/>
  <c r="B57" i="11"/>
  <c r="D57" i="11"/>
  <c r="F57" i="11"/>
  <c r="B58" i="11"/>
  <c r="D58" i="11"/>
  <c r="F58" i="11"/>
  <c r="B59" i="11"/>
  <c r="D59" i="11"/>
  <c r="F59" i="11"/>
  <c r="B60" i="11"/>
  <c r="D60" i="11"/>
  <c r="F60" i="11"/>
  <c r="B61" i="11"/>
  <c r="F61" i="11"/>
  <c r="B62" i="11"/>
  <c r="D62" i="11"/>
  <c r="F62" i="11"/>
  <c r="B63" i="11"/>
  <c r="D63" i="11"/>
  <c r="F63" i="11"/>
  <c r="B64" i="11"/>
  <c r="F64" i="11"/>
  <c r="B65" i="11"/>
  <c r="D65" i="11"/>
  <c r="F65" i="11"/>
  <c r="B66" i="11"/>
  <c r="D66" i="11"/>
  <c r="F66" i="11"/>
  <c r="B67" i="11"/>
  <c r="D67" i="11"/>
  <c r="F67" i="11"/>
  <c r="B68" i="11"/>
  <c r="D68" i="11"/>
  <c r="F68" i="11"/>
  <c r="B69" i="11"/>
  <c r="D69" i="11"/>
  <c r="B70" i="11"/>
  <c r="D70" i="11"/>
  <c r="F70" i="11"/>
  <c r="B71" i="11"/>
  <c r="D71" i="11"/>
  <c r="F71" i="11"/>
  <c r="B72" i="11"/>
  <c r="D72" i="11"/>
  <c r="F72" i="11"/>
  <c r="B73" i="11"/>
  <c r="D73" i="11"/>
  <c r="F73" i="11"/>
  <c r="B74" i="11"/>
  <c r="D74" i="11"/>
  <c r="F74" i="11"/>
  <c r="B75" i="11"/>
  <c r="D75" i="11"/>
  <c r="F75" i="11"/>
  <c r="B76" i="11"/>
  <c r="D76" i="11"/>
  <c r="F76" i="11"/>
  <c r="B77" i="11"/>
  <c r="D77" i="11"/>
  <c r="F77" i="11"/>
  <c r="B78" i="11"/>
  <c r="D78" i="11"/>
  <c r="F78" i="11"/>
  <c r="B79" i="11"/>
  <c r="D79" i="11"/>
  <c r="F79" i="11"/>
  <c r="B80" i="11"/>
  <c r="D80" i="11"/>
  <c r="F80" i="11"/>
  <c r="B81" i="11"/>
  <c r="D81" i="11"/>
  <c r="F81" i="11"/>
  <c r="B82" i="11"/>
  <c r="D82" i="11"/>
  <c r="F82" i="11"/>
  <c r="B83" i="11"/>
  <c r="D83" i="11"/>
  <c r="F83" i="11"/>
  <c r="B84" i="11"/>
  <c r="D84" i="11"/>
  <c r="F84" i="11"/>
  <c r="B85" i="11"/>
  <c r="D85" i="11"/>
  <c r="F85" i="11"/>
  <c r="B86" i="11"/>
  <c r="D86" i="11"/>
  <c r="F86" i="11"/>
  <c r="B87" i="11"/>
  <c r="D87" i="11"/>
  <c r="F87" i="11"/>
  <c r="B88" i="11"/>
  <c r="F88" i="11"/>
  <c r="B89" i="11"/>
  <c r="D89" i="11"/>
  <c r="F89" i="11"/>
  <c r="B90" i="11"/>
  <c r="D90" i="11"/>
  <c r="F90" i="11"/>
  <c r="B91" i="11"/>
  <c r="D91" i="11"/>
  <c r="F91" i="11"/>
  <c r="B92" i="11"/>
  <c r="D92" i="11"/>
  <c r="F92" i="11"/>
  <c r="B93" i="11"/>
  <c r="D93" i="11"/>
  <c r="F93" i="11"/>
  <c r="B94" i="11"/>
  <c r="D94" i="11"/>
  <c r="F94" i="11"/>
  <c r="B95" i="11"/>
  <c r="D95" i="11"/>
  <c r="F95" i="11"/>
  <c r="B96" i="11"/>
  <c r="D96" i="11"/>
  <c r="F96" i="11"/>
  <c r="B97" i="11"/>
  <c r="D97" i="11"/>
  <c r="F97" i="11"/>
  <c r="B98" i="11"/>
  <c r="D98" i="11"/>
  <c r="F98" i="11"/>
  <c r="B99" i="11"/>
  <c r="D99" i="11"/>
  <c r="F99" i="11"/>
  <c r="B100" i="11"/>
  <c r="D100" i="11"/>
  <c r="F100" i="11"/>
  <c r="B101" i="11"/>
  <c r="D101" i="11"/>
  <c r="F101" i="11"/>
  <c r="B102" i="11"/>
  <c r="D102" i="11"/>
  <c r="F102" i="11"/>
  <c r="B103" i="11"/>
  <c r="D103" i="11"/>
  <c r="F103" i="11"/>
  <c r="B104" i="11"/>
  <c r="D104" i="11"/>
  <c r="F104" i="11"/>
  <c r="B105" i="11"/>
  <c r="D105" i="11"/>
  <c r="F105" i="11"/>
  <c r="B106" i="11"/>
  <c r="D106" i="11"/>
  <c r="F106" i="11"/>
  <c r="B107" i="11"/>
  <c r="D107" i="11"/>
  <c r="F107" i="11"/>
  <c r="B108" i="11"/>
  <c r="D108" i="11"/>
  <c r="F108" i="11"/>
  <c r="B109" i="11"/>
  <c r="D109" i="11"/>
  <c r="F109" i="11"/>
  <c r="B110" i="11"/>
  <c r="F110" i="11"/>
  <c r="B111" i="11"/>
  <c r="D111" i="11"/>
  <c r="F111" i="11"/>
  <c r="B112" i="11"/>
  <c r="F112" i="11"/>
  <c r="B113" i="11"/>
  <c r="D113" i="11"/>
  <c r="F113" i="11"/>
  <c r="B114" i="11"/>
  <c r="D114" i="11"/>
  <c r="F114" i="11"/>
  <c r="B115" i="11"/>
  <c r="D115" i="11"/>
  <c r="F115" i="11"/>
  <c r="B116" i="11"/>
  <c r="D116" i="11"/>
  <c r="F116" i="11"/>
  <c r="B117" i="11"/>
  <c r="D117" i="11"/>
  <c r="F117" i="11"/>
  <c r="B118" i="11"/>
  <c r="D118" i="11"/>
  <c r="F118" i="11"/>
  <c r="B119" i="11"/>
  <c r="D119" i="11"/>
  <c r="F119" i="11"/>
  <c r="B120" i="11"/>
  <c r="D120" i="11"/>
  <c r="F120" i="11"/>
  <c r="B121" i="11"/>
  <c r="D121" i="11"/>
  <c r="F121" i="11"/>
  <c r="B122" i="11"/>
  <c r="D122" i="11"/>
  <c r="F122" i="11"/>
  <c r="B123" i="11"/>
  <c r="D123" i="11"/>
  <c r="F123" i="11"/>
  <c r="B124" i="11"/>
  <c r="D124" i="11"/>
  <c r="F124" i="11"/>
  <c r="B125" i="11"/>
  <c r="D125" i="11"/>
  <c r="F125" i="11"/>
  <c r="B126" i="11"/>
  <c r="D126" i="11"/>
  <c r="F126" i="11"/>
  <c r="B127" i="11"/>
  <c r="D127" i="11"/>
  <c r="F127" i="11"/>
  <c r="B128" i="11"/>
  <c r="D128" i="11"/>
  <c r="F128" i="11"/>
  <c r="B129" i="11"/>
  <c r="D129" i="11"/>
  <c r="F129" i="11"/>
  <c r="B130" i="11"/>
  <c r="D130" i="11"/>
  <c r="F130" i="11"/>
  <c r="B131" i="11"/>
  <c r="D131" i="11"/>
  <c r="F131" i="11"/>
  <c r="B132" i="11"/>
  <c r="D132" i="11"/>
  <c r="F132" i="11"/>
  <c r="B133" i="11"/>
  <c r="D133" i="11"/>
  <c r="F133" i="11"/>
  <c r="B134" i="11"/>
  <c r="D134" i="11"/>
  <c r="F134" i="11"/>
  <c r="B135" i="11"/>
  <c r="D135" i="11"/>
  <c r="F135" i="11"/>
  <c r="B136" i="11"/>
  <c r="D136" i="11"/>
  <c r="F136" i="11"/>
  <c r="B137" i="11"/>
  <c r="D137" i="11"/>
  <c r="F137" i="11"/>
  <c r="B138" i="11"/>
  <c r="D138" i="11"/>
  <c r="F138" i="11"/>
  <c r="B139" i="11"/>
  <c r="D139" i="11"/>
  <c r="F139" i="11"/>
  <c r="B140" i="11"/>
  <c r="D140" i="11"/>
  <c r="F140" i="11"/>
  <c r="B141" i="11"/>
  <c r="D141" i="11"/>
  <c r="F141" i="11"/>
  <c r="B142" i="11"/>
  <c r="D142" i="11"/>
  <c r="F142" i="11"/>
  <c r="B143" i="11"/>
  <c r="D143" i="11"/>
  <c r="F143" i="11"/>
  <c r="B144" i="11"/>
  <c r="D144" i="11"/>
  <c r="F144" i="11"/>
  <c r="B145" i="11"/>
  <c r="D145" i="11"/>
  <c r="F145" i="11"/>
  <c r="B146" i="11"/>
  <c r="D146" i="11"/>
  <c r="F146" i="11"/>
  <c r="B147" i="11"/>
  <c r="D147" i="11"/>
  <c r="F147" i="11"/>
  <c r="B148" i="11"/>
  <c r="D148" i="11"/>
  <c r="F148" i="11"/>
  <c r="B149" i="11"/>
  <c r="D149" i="11"/>
  <c r="F149" i="11"/>
  <c r="B150" i="11"/>
  <c r="F150" i="11"/>
  <c r="B151" i="11"/>
  <c r="D151" i="11"/>
  <c r="F151" i="11"/>
  <c r="B152" i="11"/>
  <c r="D152" i="11"/>
  <c r="F152" i="11"/>
  <c r="B153" i="11"/>
  <c r="D153" i="11"/>
  <c r="F153" i="11"/>
  <c r="B154" i="11"/>
  <c r="D154" i="11"/>
  <c r="F154" i="11"/>
  <c r="B155" i="11"/>
  <c r="D155" i="11"/>
  <c r="F155" i="11"/>
  <c r="B156" i="11"/>
  <c r="D156" i="11"/>
  <c r="F156" i="11"/>
  <c r="B157" i="11"/>
  <c r="D157" i="11"/>
  <c r="F157" i="11"/>
  <c r="B158" i="11"/>
  <c r="D158" i="11"/>
  <c r="F158" i="11"/>
  <c r="B159" i="11"/>
  <c r="D159" i="11"/>
  <c r="F159" i="11"/>
  <c r="B160" i="11"/>
  <c r="D160" i="11"/>
  <c r="F160" i="11"/>
  <c r="B161" i="11"/>
  <c r="D161" i="11"/>
  <c r="F161" i="11"/>
  <c r="B162" i="11"/>
  <c r="D162" i="11"/>
  <c r="F162" i="11"/>
  <c r="B163" i="11"/>
  <c r="D163" i="11"/>
  <c r="F163" i="11"/>
  <c r="B164" i="11"/>
  <c r="D164" i="11"/>
  <c r="F164" i="11"/>
  <c r="B165" i="11"/>
  <c r="D165" i="11"/>
  <c r="F165" i="11"/>
  <c r="B166" i="11"/>
  <c r="D166" i="11"/>
  <c r="F166" i="11"/>
  <c r="B167" i="11"/>
  <c r="D167" i="11"/>
  <c r="F167" i="11"/>
  <c r="B168" i="11"/>
  <c r="D168" i="11"/>
  <c r="F168" i="11"/>
  <c r="B169" i="11"/>
  <c r="D169" i="11"/>
  <c r="F169" i="11"/>
  <c r="B170" i="11"/>
  <c r="D170" i="11"/>
  <c r="F170" i="11"/>
  <c r="B171" i="11"/>
  <c r="D171" i="11"/>
  <c r="F171" i="11"/>
  <c r="B172" i="11"/>
  <c r="D172" i="11"/>
  <c r="F172" i="11"/>
  <c r="B173" i="11"/>
  <c r="F173" i="11"/>
  <c r="B174" i="11"/>
  <c r="D174" i="11"/>
  <c r="F174" i="11"/>
  <c r="B175" i="11"/>
  <c r="D175" i="11"/>
  <c r="F175" i="11"/>
  <c r="B176" i="11"/>
  <c r="D176" i="11"/>
  <c r="F176" i="11"/>
  <c r="B177" i="11"/>
  <c r="D177" i="11"/>
  <c r="F177" i="11"/>
  <c r="B178" i="11"/>
  <c r="D178" i="11"/>
  <c r="F178" i="11"/>
  <c r="B179" i="11"/>
  <c r="D179" i="11"/>
  <c r="F179" i="11"/>
  <c r="B180" i="11"/>
  <c r="D180" i="11"/>
  <c r="F180" i="11"/>
  <c r="B181" i="11"/>
  <c r="D181" i="11"/>
  <c r="F181" i="11"/>
  <c r="B182" i="11"/>
  <c r="D182" i="11"/>
  <c r="F182" i="11"/>
  <c r="B183" i="11"/>
  <c r="D183" i="11"/>
  <c r="F183" i="11"/>
  <c r="B184" i="11"/>
  <c r="D184" i="11"/>
  <c r="F184" i="11"/>
  <c r="B185" i="11"/>
  <c r="D185" i="11"/>
  <c r="F185" i="11"/>
  <c r="B186" i="11"/>
  <c r="D186" i="11"/>
  <c r="F186" i="11"/>
  <c r="B187" i="11"/>
  <c r="D187" i="11"/>
  <c r="F187" i="11"/>
  <c r="B188" i="11"/>
  <c r="D188" i="11"/>
  <c r="F188" i="11"/>
  <c r="B189" i="11"/>
  <c r="D189" i="11"/>
  <c r="F189" i="11"/>
  <c r="B190" i="11"/>
  <c r="D190" i="11"/>
  <c r="F190" i="11"/>
  <c r="B191" i="11"/>
  <c r="D191" i="11"/>
  <c r="F191" i="11"/>
  <c r="B192" i="11"/>
  <c r="D192" i="11"/>
  <c r="B193" i="11"/>
  <c r="D193" i="11"/>
  <c r="F193" i="11"/>
  <c r="B194" i="11"/>
  <c r="D194" i="11"/>
  <c r="F194" i="11"/>
  <c r="B195" i="11"/>
  <c r="D195" i="11"/>
  <c r="F195" i="11"/>
  <c r="B196" i="11"/>
  <c r="D196" i="11"/>
  <c r="F196" i="11"/>
  <c r="B197" i="11"/>
  <c r="D197" i="11"/>
  <c r="F197" i="11"/>
  <c r="B198" i="11"/>
  <c r="D198" i="11"/>
  <c r="F198" i="11"/>
  <c r="B199" i="11"/>
  <c r="F199" i="11"/>
  <c r="B200" i="11"/>
  <c r="D200" i="11"/>
  <c r="F200" i="11"/>
  <c r="B201" i="11"/>
  <c r="D201" i="11"/>
  <c r="F201" i="11"/>
  <c r="B202" i="11"/>
  <c r="D202" i="11"/>
  <c r="F202" i="11"/>
  <c r="B203" i="11"/>
  <c r="D203" i="11"/>
  <c r="F203" i="11"/>
  <c r="B204" i="11"/>
  <c r="D204" i="11"/>
  <c r="F204" i="11"/>
  <c r="B205" i="11"/>
  <c r="D205" i="11"/>
  <c r="F205" i="11"/>
  <c r="F2" i="11"/>
  <c r="B2" i="11"/>
  <c r="BI2" i="1"/>
  <c r="A3" i="10"/>
  <c r="B3" i="10"/>
  <c r="C3" i="10"/>
  <c r="D3" i="10"/>
  <c r="A4" i="10"/>
  <c r="B4" i="10"/>
  <c r="C4" i="10"/>
  <c r="D4" i="10"/>
  <c r="A5" i="10"/>
  <c r="B5" i="10"/>
  <c r="C5" i="10"/>
  <c r="D5" i="10"/>
  <c r="A6" i="10"/>
  <c r="B6" i="10"/>
  <c r="C6" i="10"/>
  <c r="D6" i="10"/>
  <c r="A7" i="10"/>
  <c r="B7" i="10"/>
  <c r="C7" i="10"/>
  <c r="D7" i="10"/>
  <c r="A8" i="10"/>
  <c r="B8" i="10"/>
  <c r="C8" i="10"/>
  <c r="D8" i="10"/>
  <c r="A9" i="10"/>
  <c r="B9" i="10"/>
  <c r="C9" i="10"/>
  <c r="D9" i="10"/>
  <c r="A10" i="10"/>
  <c r="B10" i="10"/>
  <c r="C10" i="10"/>
  <c r="D10" i="10"/>
  <c r="A11" i="10"/>
  <c r="B11" i="10"/>
  <c r="C11" i="10"/>
  <c r="D11" i="10"/>
  <c r="A12" i="10"/>
  <c r="B12" i="10"/>
  <c r="C12" i="10"/>
  <c r="D12" i="10"/>
  <c r="A13" i="10"/>
  <c r="B13" i="10"/>
  <c r="C13" i="10"/>
  <c r="D13" i="10"/>
  <c r="A14" i="10"/>
  <c r="B14" i="10"/>
  <c r="C14" i="10"/>
  <c r="D14" i="10"/>
  <c r="A15" i="10"/>
  <c r="B15" i="10"/>
  <c r="C15" i="10"/>
  <c r="D15" i="10"/>
  <c r="A16" i="10"/>
  <c r="B16" i="10"/>
  <c r="C16" i="10"/>
  <c r="D16" i="10"/>
  <c r="A17" i="10"/>
  <c r="B17" i="10"/>
  <c r="C17" i="10"/>
  <c r="D17" i="10"/>
  <c r="A18" i="10"/>
  <c r="B18" i="10"/>
  <c r="C18" i="10"/>
  <c r="D18" i="10"/>
  <c r="A19" i="10"/>
  <c r="B19" i="10"/>
  <c r="C19" i="10"/>
  <c r="D19" i="10"/>
  <c r="A20" i="10"/>
  <c r="B20" i="10"/>
  <c r="C20" i="10"/>
  <c r="D20" i="10"/>
  <c r="A21" i="10"/>
  <c r="B21" i="10"/>
  <c r="C21" i="10"/>
  <c r="D21" i="10"/>
  <c r="A22" i="10"/>
  <c r="B22" i="10"/>
  <c r="C22" i="10"/>
  <c r="D22" i="10"/>
  <c r="A23" i="10"/>
  <c r="B23" i="10"/>
  <c r="C23" i="10"/>
  <c r="D23" i="10"/>
  <c r="A24" i="10"/>
  <c r="B24" i="10"/>
  <c r="C24" i="10"/>
  <c r="D24" i="10"/>
  <c r="A25" i="10"/>
  <c r="B25" i="10"/>
  <c r="C25" i="10"/>
  <c r="D25" i="10"/>
  <c r="A26" i="10"/>
  <c r="B26" i="10"/>
  <c r="C26" i="10"/>
  <c r="D26" i="10"/>
  <c r="A27" i="10"/>
  <c r="B27" i="10"/>
  <c r="C27" i="10"/>
  <c r="D27" i="10"/>
  <c r="A28" i="10"/>
  <c r="B28" i="10"/>
  <c r="C28" i="10"/>
  <c r="D28" i="10"/>
  <c r="A29" i="10"/>
  <c r="B29" i="10"/>
  <c r="C29" i="10"/>
  <c r="D29" i="10"/>
  <c r="A30" i="10"/>
  <c r="B30" i="10"/>
  <c r="C30" i="10"/>
  <c r="D30" i="10"/>
  <c r="A31" i="10"/>
  <c r="B31" i="10"/>
  <c r="C31" i="10"/>
  <c r="D31" i="10"/>
  <c r="A32" i="10"/>
  <c r="B32" i="10"/>
  <c r="C32" i="10"/>
  <c r="D32" i="10"/>
  <c r="A33" i="10"/>
  <c r="B33" i="10"/>
  <c r="C33" i="10"/>
  <c r="D33" i="10"/>
  <c r="A34" i="10"/>
  <c r="B34" i="10"/>
  <c r="C34" i="10"/>
  <c r="D34" i="10"/>
  <c r="A35" i="10"/>
  <c r="B35" i="10"/>
  <c r="C35" i="10"/>
  <c r="D35" i="10"/>
  <c r="A36" i="10"/>
  <c r="B36" i="10"/>
  <c r="C36" i="10"/>
  <c r="D36" i="10"/>
  <c r="A37" i="10"/>
  <c r="B37" i="10"/>
  <c r="C37" i="10"/>
  <c r="D37" i="10"/>
  <c r="A38" i="10"/>
  <c r="B38" i="10"/>
  <c r="C38" i="10"/>
  <c r="D38" i="10"/>
  <c r="A39" i="10"/>
  <c r="B39" i="10"/>
  <c r="C39" i="10"/>
  <c r="D39" i="10"/>
  <c r="A40" i="10"/>
  <c r="B40" i="10"/>
  <c r="C40" i="10"/>
  <c r="D40" i="10"/>
  <c r="A41" i="10"/>
  <c r="B41" i="10"/>
  <c r="C41" i="10"/>
  <c r="D41" i="10"/>
  <c r="A42" i="10"/>
  <c r="B42" i="10"/>
  <c r="C42" i="10"/>
  <c r="D42" i="10"/>
  <c r="A43" i="10"/>
  <c r="B43" i="10"/>
  <c r="C43" i="10"/>
  <c r="D43" i="10"/>
  <c r="A44" i="10"/>
  <c r="B44" i="10"/>
  <c r="C44" i="10"/>
  <c r="D44" i="10"/>
  <c r="A45" i="10"/>
  <c r="B45" i="10"/>
  <c r="C45" i="10"/>
  <c r="D45" i="10"/>
  <c r="A46" i="10"/>
  <c r="B46" i="10"/>
  <c r="C46" i="10"/>
  <c r="D46" i="10"/>
  <c r="A47" i="10"/>
  <c r="B47" i="10"/>
  <c r="C47" i="10"/>
  <c r="D47" i="10"/>
  <c r="A48" i="10"/>
  <c r="B48" i="10"/>
  <c r="C48" i="10"/>
  <c r="D48" i="10"/>
  <c r="A49" i="10"/>
  <c r="B49" i="10"/>
  <c r="C49" i="10"/>
  <c r="D49" i="10"/>
  <c r="A50" i="10"/>
  <c r="B50" i="10"/>
  <c r="C50" i="10"/>
  <c r="D50" i="10"/>
  <c r="A51" i="10"/>
  <c r="B51" i="10"/>
  <c r="C51" i="10"/>
  <c r="D51" i="10"/>
  <c r="A52" i="10"/>
  <c r="B52" i="10"/>
  <c r="C52" i="10"/>
  <c r="D52" i="10"/>
  <c r="A53" i="10"/>
  <c r="B53" i="10"/>
  <c r="C53" i="10"/>
  <c r="D53" i="10"/>
  <c r="A54" i="10"/>
  <c r="B54" i="10"/>
  <c r="C54" i="10"/>
  <c r="D54" i="10"/>
  <c r="A55" i="10"/>
  <c r="B55" i="10"/>
  <c r="C55" i="10"/>
  <c r="D55" i="10"/>
  <c r="A56" i="10"/>
  <c r="B56" i="10"/>
  <c r="C56" i="10"/>
  <c r="D56" i="10"/>
  <c r="A57" i="10"/>
  <c r="B57" i="10"/>
  <c r="C57" i="10"/>
  <c r="D57" i="10"/>
  <c r="A58" i="10"/>
  <c r="B58" i="10"/>
  <c r="C58" i="10"/>
  <c r="D58" i="10"/>
  <c r="A59" i="10"/>
  <c r="B59" i="10"/>
  <c r="C59" i="10"/>
  <c r="D59" i="10"/>
  <c r="A60" i="10"/>
  <c r="B60" i="10"/>
  <c r="C60" i="10"/>
  <c r="D60" i="10"/>
  <c r="A61" i="10"/>
  <c r="B61" i="10"/>
  <c r="C61" i="10"/>
  <c r="D61" i="10"/>
  <c r="A62" i="10"/>
  <c r="B62" i="10"/>
  <c r="C62" i="10"/>
  <c r="D62" i="10"/>
  <c r="A63" i="10"/>
  <c r="B63" i="10"/>
  <c r="C63" i="10"/>
  <c r="D63" i="10"/>
  <c r="A64" i="10"/>
  <c r="B64" i="10"/>
  <c r="C64" i="10"/>
  <c r="D64" i="10"/>
  <c r="A65" i="10"/>
  <c r="B65" i="10"/>
  <c r="C65" i="10"/>
  <c r="D65" i="10"/>
  <c r="A66" i="10"/>
  <c r="B66" i="10"/>
  <c r="C66" i="10"/>
  <c r="D66" i="10"/>
  <c r="A67" i="10"/>
  <c r="B67" i="10"/>
  <c r="C67" i="10"/>
  <c r="D67" i="10"/>
  <c r="A68" i="10"/>
  <c r="B68" i="10"/>
  <c r="C68" i="10"/>
  <c r="D68" i="10"/>
  <c r="A69" i="10"/>
  <c r="B69" i="10"/>
  <c r="C69" i="10"/>
  <c r="D69" i="10"/>
  <c r="A70" i="10"/>
  <c r="B70" i="10"/>
  <c r="C70" i="10"/>
  <c r="D70" i="10"/>
  <c r="A71" i="10"/>
  <c r="B71" i="10"/>
  <c r="C71" i="10"/>
  <c r="D71" i="10"/>
  <c r="A72" i="10"/>
  <c r="B72" i="10"/>
  <c r="C72" i="10"/>
  <c r="D72" i="10"/>
  <c r="A73" i="10"/>
  <c r="B73" i="10"/>
  <c r="C73" i="10"/>
  <c r="D73" i="10"/>
  <c r="A74" i="10"/>
  <c r="B74" i="10"/>
  <c r="C74" i="10"/>
  <c r="D74" i="10"/>
  <c r="A75" i="10"/>
  <c r="B75" i="10"/>
  <c r="C75" i="10"/>
  <c r="D75" i="10"/>
  <c r="A76" i="10"/>
  <c r="B76" i="10"/>
  <c r="C76" i="10"/>
  <c r="D76" i="10"/>
  <c r="A77" i="10"/>
  <c r="B77" i="10"/>
  <c r="C77" i="10"/>
  <c r="D77" i="10"/>
  <c r="A78" i="10"/>
  <c r="B78" i="10"/>
  <c r="C78" i="10"/>
  <c r="D78" i="10"/>
  <c r="A79" i="10"/>
  <c r="B79" i="10"/>
  <c r="C79" i="10"/>
  <c r="D79" i="10"/>
  <c r="A80" i="10"/>
  <c r="B80" i="10"/>
  <c r="C80" i="10"/>
  <c r="D80" i="10"/>
  <c r="A81" i="10"/>
  <c r="B81" i="10"/>
  <c r="C81" i="10"/>
  <c r="D81" i="10"/>
  <c r="A82" i="10"/>
  <c r="B82" i="10"/>
  <c r="C82" i="10"/>
  <c r="D82" i="10"/>
  <c r="A83" i="10"/>
  <c r="B83" i="10"/>
  <c r="C83" i="10"/>
  <c r="D83" i="10"/>
  <c r="A84" i="10"/>
  <c r="B84" i="10"/>
  <c r="C84" i="10"/>
  <c r="D84" i="10"/>
  <c r="A85" i="10"/>
  <c r="B85" i="10"/>
  <c r="C85" i="10"/>
  <c r="D85" i="10"/>
  <c r="A86" i="10"/>
  <c r="B86" i="10"/>
  <c r="C86" i="10"/>
  <c r="D86" i="10"/>
  <c r="A87" i="10"/>
  <c r="B87" i="10"/>
  <c r="C87" i="10"/>
  <c r="D87" i="10"/>
  <c r="A88" i="10"/>
  <c r="B88" i="10"/>
  <c r="C88" i="10"/>
  <c r="D88" i="10"/>
  <c r="A89" i="10"/>
  <c r="B89" i="10"/>
  <c r="C89" i="10"/>
  <c r="D89" i="10"/>
  <c r="A90" i="10"/>
  <c r="B90" i="10"/>
  <c r="C90" i="10"/>
  <c r="D90" i="10"/>
  <c r="A91" i="10"/>
  <c r="B91" i="10"/>
  <c r="C91" i="10"/>
  <c r="D91" i="10"/>
  <c r="A92" i="10"/>
  <c r="B92" i="10"/>
  <c r="C92" i="10"/>
  <c r="D92" i="10"/>
  <c r="A93" i="10"/>
  <c r="B93" i="10"/>
  <c r="C93" i="10"/>
  <c r="D93" i="10"/>
  <c r="A94" i="10"/>
  <c r="B94" i="10"/>
  <c r="C94" i="10"/>
  <c r="D94" i="10"/>
  <c r="A95" i="10"/>
  <c r="B95" i="10"/>
  <c r="C95" i="10"/>
  <c r="D95" i="10"/>
  <c r="A96" i="10"/>
  <c r="B96" i="10"/>
  <c r="C96" i="10"/>
  <c r="D96" i="10"/>
  <c r="A97" i="10"/>
  <c r="B97" i="10"/>
  <c r="C97" i="10"/>
  <c r="D97" i="10"/>
  <c r="A98" i="10"/>
  <c r="B98" i="10"/>
  <c r="C98" i="10"/>
  <c r="D98" i="10"/>
  <c r="A99" i="10"/>
  <c r="B99" i="10"/>
  <c r="C99" i="10"/>
  <c r="D99" i="10"/>
  <c r="A100" i="10"/>
  <c r="B100" i="10"/>
  <c r="C100" i="10"/>
  <c r="D100" i="10"/>
  <c r="A101" i="10"/>
  <c r="B101" i="10"/>
  <c r="C101" i="10"/>
  <c r="D101" i="10"/>
  <c r="A102" i="10"/>
  <c r="B102" i="10"/>
  <c r="C102" i="10"/>
  <c r="D102" i="10"/>
  <c r="A103" i="10"/>
  <c r="B103" i="10"/>
  <c r="C103" i="10"/>
  <c r="D103" i="10"/>
  <c r="A104" i="10"/>
  <c r="B104" i="10"/>
  <c r="C104" i="10"/>
  <c r="D104" i="10"/>
  <c r="A105" i="10"/>
  <c r="B105" i="10"/>
  <c r="C105" i="10"/>
  <c r="D105" i="10"/>
  <c r="A106" i="10"/>
  <c r="B106" i="10"/>
  <c r="C106" i="10"/>
  <c r="D106" i="10"/>
  <c r="A107" i="10"/>
  <c r="B107" i="10"/>
  <c r="C107" i="10"/>
  <c r="D107" i="10"/>
  <c r="A108" i="10"/>
  <c r="B108" i="10"/>
  <c r="C108" i="10"/>
  <c r="D108" i="10"/>
  <c r="A109" i="10"/>
  <c r="B109" i="10"/>
  <c r="C109" i="10"/>
  <c r="D109" i="10"/>
  <c r="A110" i="10"/>
  <c r="B110" i="10"/>
  <c r="C110" i="10"/>
  <c r="D110" i="10"/>
  <c r="A111" i="10"/>
  <c r="B111" i="10"/>
  <c r="C111" i="10"/>
  <c r="D111" i="10"/>
  <c r="A112" i="10"/>
  <c r="B112" i="10"/>
  <c r="C112" i="10"/>
  <c r="D112" i="10"/>
  <c r="A113" i="10"/>
  <c r="B113" i="10"/>
  <c r="C113" i="10"/>
  <c r="D113" i="10"/>
  <c r="A114" i="10"/>
  <c r="B114" i="10"/>
  <c r="C114" i="10"/>
  <c r="D114" i="10"/>
  <c r="A115" i="10"/>
  <c r="B115" i="10"/>
  <c r="C115" i="10"/>
  <c r="D115" i="10"/>
  <c r="A116" i="10"/>
  <c r="B116" i="10"/>
  <c r="C116" i="10"/>
  <c r="D116" i="10"/>
  <c r="A117" i="10"/>
  <c r="B117" i="10"/>
  <c r="C117" i="10"/>
  <c r="D117" i="10"/>
  <c r="A118" i="10"/>
  <c r="B118" i="10"/>
  <c r="C118" i="10"/>
  <c r="D118" i="10"/>
  <c r="A119" i="10"/>
  <c r="B119" i="10"/>
  <c r="C119" i="10"/>
  <c r="D119" i="10"/>
  <c r="A120" i="10"/>
  <c r="B120" i="10"/>
  <c r="C120" i="10"/>
  <c r="D120" i="10"/>
  <c r="A121" i="10"/>
  <c r="B121" i="10"/>
  <c r="C121" i="10"/>
  <c r="D121" i="10"/>
  <c r="A122" i="10"/>
  <c r="B122" i="10"/>
  <c r="C122" i="10"/>
  <c r="D122" i="10"/>
  <c r="A123" i="10"/>
  <c r="B123" i="10"/>
  <c r="C123" i="10"/>
  <c r="D123" i="10"/>
  <c r="A124" i="10"/>
  <c r="B124" i="10"/>
  <c r="C124" i="10"/>
  <c r="D124" i="10"/>
  <c r="A125" i="10"/>
  <c r="B125" i="10"/>
  <c r="C125" i="10"/>
  <c r="D125" i="10"/>
  <c r="A126" i="10"/>
  <c r="B126" i="10"/>
  <c r="C126" i="10"/>
  <c r="D126" i="10"/>
  <c r="A127" i="10"/>
  <c r="B127" i="10"/>
  <c r="C127" i="10"/>
  <c r="D127" i="10"/>
  <c r="A128" i="10"/>
  <c r="B128" i="10"/>
  <c r="C128" i="10"/>
  <c r="D128" i="10"/>
  <c r="A129" i="10"/>
  <c r="B129" i="10"/>
  <c r="C129" i="10"/>
  <c r="D129" i="10"/>
  <c r="A130" i="10"/>
  <c r="B130" i="10"/>
  <c r="C130" i="10"/>
  <c r="D130" i="10"/>
  <c r="A131" i="10"/>
  <c r="B131" i="10"/>
  <c r="C131" i="10"/>
  <c r="D131" i="10"/>
  <c r="A132" i="10"/>
  <c r="B132" i="10"/>
  <c r="C132" i="10"/>
  <c r="D132" i="10"/>
  <c r="A133" i="10"/>
  <c r="B133" i="10"/>
  <c r="C133" i="10"/>
  <c r="D133" i="10"/>
  <c r="A134" i="10"/>
  <c r="B134" i="10"/>
  <c r="C134" i="10"/>
  <c r="D134" i="10"/>
  <c r="A135" i="10"/>
  <c r="B135" i="10"/>
  <c r="C135" i="10"/>
  <c r="D135" i="10"/>
  <c r="A136" i="10"/>
  <c r="B136" i="10"/>
  <c r="C136" i="10"/>
  <c r="D136" i="10"/>
  <c r="A137" i="10"/>
  <c r="B137" i="10"/>
  <c r="C137" i="10"/>
  <c r="D137" i="10"/>
  <c r="A138" i="10"/>
  <c r="B138" i="10"/>
  <c r="C138" i="10"/>
  <c r="D138" i="10"/>
  <c r="A139" i="10"/>
  <c r="B139" i="10"/>
  <c r="C139" i="10"/>
  <c r="D139" i="10"/>
  <c r="A140" i="10"/>
  <c r="B140" i="10"/>
  <c r="C140" i="10"/>
  <c r="D140" i="10"/>
  <c r="A141" i="10"/>
  <c r="B141" i="10"/>
  <c r="C141" i="10"/>
  <c r="D141" i="10"/>
  <c r="A142" i="10"/>
  <c r="B142" i="10"/>
  <c r="C142" i="10"/>
  <c r="D142" i="10"/>
  <c r="A143" i="10"/>
  <c r="B143" i="10"/>
  <c r="C143" i="10"/>
  <c r="D143" i="10"/>
  <c r="A144" i="10"/>
  <c r="B144" i="10"/>
  <c r="C144" i="10"/>
  <c r="D144" i="10"/>
  <c r="A145" i="10"/>
  <c r="B145" i="10"/>
  <c r="C145" i="10"/>
  <c r="D145" i="10"/>
  <c r="A146" i="10"/>
  <c r="B146" i="10"/>
  <c r="C146" i="10"/>
  <c r="D146" i="10"/>
  <c r="A147" i="10"/>
  <c r="B147" i="10"/>
  <c r="C147" i="10"/>
  <c r="D147" i="10"/>
  <c r="A148" i="10"/>
  <c r="B148" i="10"/>
  <c r="C148" i="10"/>
  <c r="D148" i="10"/>
  <c r="A149" i="10"/>
  <c r="B149" i="10"/>
  <c r="C149" i="10"/>
  <c r="D149" i="10"/>
  <c r="A150" i="10"/>
  <c r="B150" i="10"/>
  <c r="C150" i="10"/>
  <c r="D150" i="10"/>
  <c r="A151" i="10"/>
  <c r="B151" i="10"/>
  <c r="C151" i="10"/>
  <c r="D151" i="10"/>
  <c r="A152" i="10"/>
  <c r="B152" i="10"/>
  <c r="C152" i="10"/>
  <c r="D152" i="10"/>
  <c r="A153" i="10"/>
  <c r="B153" i="10"/>
  <c r="C153" i="10"/>
  <c r="D153" i="10"/>
  <c r="A154" i="10"/>
  <c r="B154" i="10"/>
  <c r="C154" i="10"/>
  <c r="D154" i="10"/>
  <c r="A155" i="10"/>
  <c r="B155" i="10"/>
  <c r="C155" i="10"/>
  <c r="D155" i="10"/>
  <c r="A156" i="10"/>
  <c r="B156" i="10"/>
  <c r="C156" i="10"/>
  <c r="D156" i="10"/>
  <c r="A157" i="10"/>
  <c r="B157" i="10"/>
  <c r="C157" i="10"/>
  <c r="D157" i="10"/>
  <c r="A158" i="10"/>
  <c r="B158" i="10"/>
  <c r="C158" i="10"/>
  <c r="D158" i="10"/>
  <c r="A159" i="10"/>
  <c r="B159" i="10"/>
  <c r="C159" i="10"/>
  <c r="D159" i="10"/>
  <c r="A160" i="10"/>
  <c r="B160" i="10"/>
  <c r="C160" i="10"/>
  <c r="D160" i="10"/>
  <c r="A161" i="10"/>
  <c r="B161" i="10"/>
  <c r="C161" i="10"/>
  <c r="D161" i="10"/>
  <c r="A162" i="10"/>
  <c r="B162" i="10"/>
  <c r="C162" i="10"/>
  <c r="D162" i="10"/>
  <c r="A163" i="10"/>
  <c r="B163" i="10"/>
  <c r="C163" i="10"/>
  <c r="D163" i="10"/>
  <c r="A164" i="10"/>
  <c r="B164" i="10"/>
  <c r="C164" i="10"/>
  <c r="D164" i="10"/>
  <c r="A165" i="10"/>
  <c r="B165" i="10"/>
  <c r="C165" i="10"/>
  <c r="D165" i="10"/>
  <c r="A166" i="10"/>
  <c r="B166" i="10"/>
  <c r="C166" i="10"/>
  <c r="D166" i="10"/>
  <c r="A167" i="10"/>
  <c r="B167" i="10"/>
  <c r="C167" i="10"/>
  <c r="D167" i="10"/>
  <c r="A168" i="10"/>
  <c r="B168" i="10"/>
  <c r="C168" i="10"/>
  <c r="D168" i="10"/>
  <c r="A169" i="10"/>
  <c r="B169" i="10"/>
  <c r="C169" i="10"/>
  <c r="D169" i="10"/>
  <c r="A170" i="10"/>
  <c r="B170" i="10"/>
  <c r="C170" i="10"/>
  <c r="D170" i="10"/>
  <c r="A171" i="10"/>
  <c r="B171" i="10"/>
  <c r="C171" i="10"/>
  <c r="D171" i="10"/>
  <c r="A172" i="10"/>
  <c r="B172" i="10"/>
  <c r="C172" i="10"/>
  <c r="D172" i="10"/>
  <c r="A173" i="10"/>
  <c r="B173" i="10"/>
  <c r="C173" i="10"/>
  <c r="D173" i="10"/>
  <c r="A174" i="10"/>
  <c r="B174" i="10"/>
  <c r="C174" i="10"/>
  <c r="D174" i="10"/>
  <c r="A175" i="10"/>
  <c r="B175" i="10"/>
  <c r="C175" i="10"/>
  <c r="D175" i="10"/>
  <c r="A176" i="10"/>
  <c r="B176" i="10"/>
  <c r="C176" i="10"/>
  <c r="D176" i="10"/>
  <c r="A177" i="10"/>
  <c r="B177" i="10"/>
  <c r="C177" i="10"/>
  <c r="D177" i="10"/>
  <c r="A178" i="10"/>
  <c r="B178" i="10"/>
  <c r="C178" i="10"/>
  <c r="D178" i="10"/>
  <c r="A179" i="10"/>
  <c r="B179" i="10"/>
  <c r="C179" i="10"/>
  <c r="D179" i="10"/>
  <c r="A180" i="10"/>
  <c r="B180" i="10"/>
  <c r="C180" i="10"/>
  <c r="D180" i="10"/>
  <c r="A181" i="10"/>
  <c r="B181" i="10"/>
  <c r="C181" i="10"/>
  <c r="D181" i="10"/>
  <c r="A182" i="10"/>
  <c r="B182" i="10"/>
  <c r="C182" i="10"/>
  <c r="D182" i="10"/>
  <c r="A183" i="10"/>
  <c r="B183" i="10"/>
  <c r="C183" i="10"/>
  <c r="D183" i="10"/>
  <c r="A184" i="10"/>
  <c r="B184" i="10"/>
  <c r="C184" i="10"/>
  <c r="D184" i="10"/>
  <c r="A185" i="10"/>
  <c r="B185" i="10"/>
  <c r="C185" i="10"/>
  <c r="D185" i="10"/>
  <c r="A186" i="10"/>
  <c r="B186" i="10"/>
  <c r="C186" i="10"/>
  <c r="D186" i="10"/>
  <c r="A187" i="10"/>
  <c r="B187" i="10"/>
  <c r="C187" i="10"/>
  <c r="D187" i="10"/>
  <c r="A188" i="10"/>
  <c r="B188" i="10"/>
  <c r="C188" i="10"/>
  <c r="D188" i="10"/>
  <c r="A189" i="10"/>
  <c r="B189" i="10"/>
  <c r="C189" i="10"/>
  <c r="D189" i="10"/>
  <c r="A190" i="10"/>
  <c r="B190" i="10"/>
  <c r="C190" i="10"/>
  <c r="D190" i="10"/>
  <c r="A191" i="10"/>
  <c r="B191" i="10"/>
  <c r="C191" i="10"/>
  <c r="D191" i="10"/>
  <c r="A192" i="10"/>
  <c r="B192" i="10"/>
  <c r="C192" i="10"/>
  <c r="D192" i="10"/>
  <c r="A193" i="10"/>
  <c r="B193" i="10"/>
  <c r="C193" i="10"/>
  <c r="D193" i="10"/>
  <c r="A194" i="10"/>
  <c r="B194" i="10"/>
  <c r="C194" i="10"/>
  <c r="D194" i="10"/>
  <c r="A195" i="10"/>
  <c r="B195" i="10"/>
  <c r="C195" i="10"/>
  <c r="D195" i="10"/>
  <c r="A196" i="10"/>
  <c r="B196" i="10"/>
  <c r="C196" i="10"/>
  <c r="D196" i="10"/>
  <c r="A197" i="10"/>
  <c r="B197" i="10"/>
  <c r="C197" i="10"/>
  <c r="D197" i="10"/>
  <c r="A198" i="10"/>
  <c r="B198" i="10"/>
  <c r="C198" i="10"/>
  <c r="D198" i="10"/>
  <c r="A199" i="10"/>
  <c r="B199" i="10"/>
  <c r="C199" i="10"/>
  <c r="D199" i="10"/>
  <c r="A200" i="10"/>
  <c r="B200" i="10"/>
  <c r="C200" i="10"/>
  <c r="D200" i="10"/>
  <c r="A201" i="10"/>
  <c r="B201" i="10"/>
  <c r="C201" i="10"/>
  <c r="D201" i="10"/>
  <c r="A202" i="10"/>
  <c r="B202" i="10"/>
  <c r="C202" i="10"/>
  <c r="D202" i="10"/>
  <c r="A203" i="10"/>
  <c r="B203" i="10"/>
  <c r="C203" i="10"/>
  <c r="D203" i="10"/>
  <c r="A204" i="10"/>
  <c r="B204" i="10"/>
  <c r="C204" i="10"/>
  <c r="D204" i="10"/>
  <c r="A205" i="10"/>
  <c r="B205" i="10"/>
  <c r="C205" i="10"/>
  <c r="D205" i="10"/>
  <c r="D2" i="10"/>
  <c r="C2" i="10"/>
  <c r="A2" i="10"/>
  <c r="B2" i="10"/>
  <c r="C58" i="13" l="1"/>
  <c r="E58" i="13"/>
  <c r="D58" i="13"/>
  <c r="AX46" i="1"/>
  <c r="BB6" i="1"/>
  <c r="BC6" i="1"/>
  <c r="BD6" i="1"/>
  <c r="BE6" i="1"/>
  <c r="BF6" i="1"/>
  <c r="BB7" i="1"/>
  <c r="BC7" i="1"/>
  <c r="BD7" i="1"/>
  <c r="BE7" i="1"/>
  <c r="BF7" i="1"/>
  <c r="BG7" i="1"/>
  <c r="BB8" i="1"/>
  <c r="BC8" i="1"/>
  <c r="BD8" i="1"/>
  <c r="BE8" i="1"/>
  <c r="BF8" i="1"/>
  <c r="BG8" i="1"/>
  <c r="BB9" i="1"/>
  <c r="BC9" i="1"/>
  <c r="BD9" i="1"/>
  <c r="BE9" i="1"/>
  <c r="BF9" i="1"/>
  <c r="BG9" i="1"/>
  <c r="BB10" i="1"/>
  <c r="BC10" i="1"/>
  <c r="BD10" i="1"/>
  <c r="BE10" i="1"/>
  <c r="BF10" i="1"/>
  <c r="BG10" i="1"/>
  <c r="BB11" i="1"/>
  <c r="BC11" i="1"/>
  <c r="BD11" i="1"/>
  <c r="BE11" i="1"/>
  <c r="BF11" i="1"/>
  <c r="BG11" i="1"/>
  <c r="BB12" i="1"/>
  <c r="BC12" i="1"/>
  <c r="BD12" i="1"/>
  <c r="BE12" i="1"/>
  <c r="BF12" i="1"/>
  <c r="BG12" i="1"/>
  <c r="BB13" i="1"/>
  <c r="BC13" i="1"/>
  <c r="BD13" i="1"/>
  <c r="BE13" i="1"/>
  <c r="BF13" i="1"/>
  <c r="BG13" i="1"/>
  <c r="BB14" i="1"/>
  <c r="BC14" i="1"/>
  <c r="BD14" i="1"/>
  <c r="BE14" i="1"/>
  <c r="BF14" i="1"/>
  <c r="BG14" i="1"/>
  <c r="BB15" i="1"/>
  <c r="BC15" i="1"/>
  <c r="BD15" i="1"/>
  <c r="BE15" i="1"/>
  <c r="BF15" i="1"/>
  <c r="BG15" i="1"/>
  <c r="BB16" i="1"/>
  <c r="BC16" i="1"/>
  <c r="BD16" i="1"/>
  <c r="BE16" i="1"/>
  <c r="BF16" i="1"/>
  <c r="BG16" i="1"/>
  <c r="BB17" i="1"/>
  <c r="BC17" i="1"/>
  <c r="BD17" i="1"/>
  <c r="BE17" i="1"/>
  <c r="BF17" i="1"/>
  <c r="BG17" i="1"/>
  <c r="BB18" i="1"/>
  <c r="BC18" i="1"/>
  <c r="BD18" i="1"/>
  <c r="BE18" i="1"/>
  <c r="BF18" i="1"/>
  <c r="BG18" i="1"/>
  <c r="BB19" i="1"/>
  <c r="BC19" i="1"/>
  <c r="BD19" i="1"/>
  <c r="BE19" i="1"/>
  <c r="BF19" i="1"/>
  <c r="BG19" i="1"/>
  <c r="BB20" i="1"/>
  <c r="BC20" i="1"/>
  <c r="BD20" i="1"/>
  <c r="BE20" i="1"/>
  <c r="BF20" i="1"/>
  <c r="BG20" i="1"/>
  <c r="BB21" i="1"/>
  <c r="BC21" i="1"/>
  <c r="BD21" i="1"/>
  <c r="BE21" i="1"/>
  <c r="BF21" i="1"/>
  <c r="BG21" i="1"/>
  <c r="BB22" i="1"/>
  <c r="BC22" i="1"/>
  <c r="BD22" i="1"/>
  <c r="BE22" i="1"/>
  <c r="BF22" i="1"/>
  <c r="BG22" i="1"/>
  <c r="BB23" i="1"/>
  <c r="BC23" i="1"/>
  <c r="BD23" i="1"/>
  <c r="BE23" i="1"/>
  <c r="BF23" i="1"/>
  <c r="BG23" i="1"/>
  <c r="BB24" i="1"/>
  <c r="BC24" i="1"/>
  <c r="BD24" i="1"/>
  <c r="BE24" i="1"/>
  <c r="BF24" i="1"/>
  <c r="BG24" i="1"/>
  <c r="BB25" i="1"/>
  <c r="BC25" i="1"/>
  <c r="BD25" i="1"/>
  <c r="BE25" i="1"/>
  <c r="BF25" i="1"/>
  <c r="BG25" i="1"/>
  <c r="BB26" i="1"/>
  <c r="BC26" i="1"/>
  <c r="BD26" i="1"/>
  <c r="BE26" i="1"/>
  <c r="BF26" i="1"/>
  <c r="BG26" i="1"/>
  <c r="BB27" i="1"/>
  <c r="BC27" i="1"/>
  <c r="BD27" i="1"/>
  <c r="BE27" i="1"/>
  <c r="BF27" i="1"/>
  <c r="BG27" i="1"/>
  <c r="BB28" i="1"/>
  <c r="BC28" i="1"/>
  <c r="BD28" i="1"/>
  <c r="BE28" i="1"/>
  <c r="BF28" i="1"/>
  <c r="BG28" i="1"/>
  <c r="BB29" i="1"/>
  <c r="BC29" i="1"/>
  <c r="BD29" i="1"/>
  <c r="BE29" i="1"/>
  <c r="BF29" i="1"/>
  <c r="BG29" i="1"/>
  <c r="BB30" i="1"/>
  <c r="BC30" i="1"/>
  <c r="BD30" i="1"/>
  <c r="BE30" i="1"/>
  <c r="BF30" i="1"/>
  <c r="BG30" i="1"/>
  <c r="BB31" i="1"/>
  <c r="BC31" i="1"/>
  <c r="BD31" i="1"/>
  <c r="BE31" i="1"/>
  <c r="BF31" i="1"/>
  <c r="BG31" i="1"/>
  <c r="BB32" i="1"/>
  <c r="BC32" i="1"/>
  <c r="BD32" i="1"/>
  <c r="BE32" i="1"/>
  <c r="BF32" i="1"/>
  <c r="BG32" i="1"/>
  <c r="BB33" i="1"/>
  <c r="BC33" i="1"/>
  <c r="BD33" i="1"/>
  <c r="BE33" i="1"/>
  <c r="BF33" i="1"/>
  <c r="BG33" i="1"/>
  <c r="BB34" i="1"/>
  <c r="BC34" i="1"/>
  <c r="BD34" i="1"/>
  <c r="BE34" i="1"/>
  <c r="BF34" i="1"/>
  <c r="BG34" i="1"/>
  <c r="BB35" i="1"/>
  <c r="BC35" i="1"/>
  <c r="BD35" i="1"/>
  <c r="BE35" i="1"/>
  <c r="BF35" i="1"/>
  <c r="BG35" i="1"/>
  <c r="BB36" i="1"/>
  <c r="BC36" i="1"/>
  <c r="BD36" i="1"/>
  <c r="BE36" i="1"/>
  <c r="BF36" i="1"/>
  <c r="BG36" i="1"/>
  <c r="BB37" i="1"/>
  <c r="BC37" i="1"/>
  <c r="BD37" i="1"/>
  <c r="BE37" i="1"/>
  <c r="BF37" i="1"/>
  <c r="BG37" i="1"/>
  <c r="BB38" i="1"/>
  <c r="BC38" i="1"/>
  <c r="BD38" i="1"/>
  <c r="BE38" i="1"/>
  <c r="BF38" i="1"/>
  <c r="BG38" i="1"/>
  <c r="BB39" i="1"/>
  <c r="BC39" i="1"/>
  <c r="BD39" i="1"/>
  <c r="BE39" i="1"/>
  <c r="BF39" i="1"/>
  <c r="BG39" i="1"/>
  <c r="BB40" i="1"/>
  <c r="BC40" i="1"/>
  <c r="BD40" i="1"/>
  <c r="BE40" i="1"/>
  <c r="BF40" i="1"/>
  <c r="BG40" i="1"/>
  <c r="BB41" i="1"/>
  <c r="BC41" i="1"/>
  <c r="BD41" i="1"/>
  <c r="BE41" i="1"/>
  <c r="BF41" i="1"/>
  <c r="BG41" i="1"/>
  <c r="BB42" i="1"/>
  <c r="BC42" i="1"/>
  <c r="BD42" i="1"/>
  <c r="BE42" i="1"/>
  <c r="BF42" i="1"/>
  <c r="BG42" i="1"/>
  <c r="BB43" i="1"/>
  <c r="BC43" i="1"/>
  <c r="BD43" i="1"/>
  <c r="BE43" i="1"/>
  <c r="BF43" i="1"/>
  <c r="BG43" i="1"/>
  <c r="BB44" i="1"/>
  <c r="BC44" i="1"/>
  <c r="BD44" i="1"/>
  <c r="BE44" i="1"/>
  <c r="BF44" i="1"/>
  <c r="BG44" i="1"/>
  <c r="BB45" i="1"/>
  <c r="BC45" i="1"/>
  <c r="BD45" i="1"/>
  <c r="BE45" i="1"/>
  <c r="BF45" i="1"/>
  <c r="BG45" i="1"/>
  <c r="BB46" i="1"/>
  <c r="BC46" i="1"/>
  <c r="BD46" i="1"/>
  <c r="BE46" i="1"/>
  <c r="BF46" i="1"/>
  <c r="BG46" i="1"/>
  <c r="BB47" i="1"/>
  <c r="BC47" i="1"/>
  <c r="BD47" i="1"/>
  <c r="BE47" i="1"/>
  <c r="BF47" i="1"/>
  <c r="BG47" i="1"/>
  <c r="BB48" i="1"/>
  <c r="BC48" i="1"/>
  <c r="BD48" i="1"/>
  <c r="BE48" i="1"/>
  <c r="BF48" i="1"/>
  <c r="BG48" i="1"/>
  <c r="BB49" i="1"/>
  <c r="BC49" i="1"/>
  <c r="BD49" i="1"/>
  <c r="BE49" i="1"/>
  <c r="BF49" i="1"/>
  <c r="BG49" i="1"/>
  <c r="BB50" i="1"/>
  <c r="BC50" i="1"/>
  <c r="BD50" i="1"/>
  <c r="BE50" i="1"/>
  <c r="BF50" i="1"/>
  <c r="BG50" i="1"/>
  <c r="BB51" i="1"/>
  <c r="BC51" i="1"/>
  <c r="BD51" i="1"/>
  <c r="BE51" i="1"/>
  <c r="BF51" i="1"/>
  <c r="BG51" i="1"/>
  <c r="BB52" i="1"/>
  <c r="BC52" i="1"/>
  <c r="BD52" i="1"/>
  <c r="BE52" i="1"/>
  <c r="BF52" i="1"/>
  <c r="BG52" i="1"/>
  <c r="BB53" i="1"/>
  <c r="BC53" i="1"/>
  <c r="BD53" i="1"/>
  <c r="BE53" i="1"/>
  <c r="BF53" i="1"/>
  <c r="BG53" i="1"/>
  <c r="BB54" i="1"/>
  <c r="BC54" i="1"/>
  <c r="BD54" i="1"/>
  <c r="BE54" i="1"/>
  <c r="BF54" i="1"/>
  <c r="BG54" i="1"/>
  <c r="BB55" i="1"/>
  <c r="BC55" i="1"/>
  <c r="BD55" i="1"/>
  <c r="BE55" i="1"/>
  <c r="BF55" i="1"/>
  <c r="BG55" i="1"/>
  <c r="BB56" i="1"/>
  <c r="BC56" i="1"/>
  <c r="BD56" i="1"/>
  <c r="BE56" i="1"/>
  <c r="BF56" i="1"/>
  <c r="BG56" i="1"/>
  <c r="BB57" i="1"/>
  <c r="BC57" i="1"/>
  <c r="BD57" i="1"/>
  <c r="BE57" i="1"/>
  <c r="BF57" i="1"/>
  <c r="BG57" i="1"/>
  <c r="BB58" i="1"/>
  <c r="BC58" i="1"/>
  <c r="BD58" i="1"/>
  <c r="BE58" i="1"/>
  <c r="BF58" i="1"/>
  <c r="BG58" i="1"/>
  <c r="BB59" i="1"/>
  <c r="BC59" i="1"/>
  <c r="BD59" i="1"/>
  <c r="BE59" i="1"/>
  <c r="BF59" i="1"/>
  <c r="BG59" i="1"/>
  <c r="BB60" i="1"/>
  <c r="BC60" i="1"/>
  <c r="BD60" i="1"/>
  <c r="BE60" i="1"/>
  <c r="BF60" i="1"/>
  <c r="BG60" i="1"/>
  <c r="BB61" i="1"/>
  <c r="BC61" i="1"/>
  <c r="BD61" i="1"/>
  <c r="BE61" i="1"/>
  <c r="BF61" i="1"/>
  <c r="BG61" i="1"/>
  <c r="BB62" i="1"/>
  <c r="BC62" i="1"/>
  <c r="BD62" i="1"/>
  <c r="BE62" i="1"/>
  <c r="BF62" i="1"/>
  <c r="BG62" i="1"/>
  <c r="BB63" i="1"/>
  <c r="BC63" i="1"/>
  <c r="BD63" i="1"/>
  <c r="BE63" i="1"/>
  <c r="BF63" i="1"/>
  <c r="BG63" i="1"/>
  <c r="BB64" i="1"/>
  <c r="BC64" i="1"/>
  <c r="BD64" i="1"/>
  <c r="BE64" i="1"/>
  <c r="BF64" i="1"/>
  <c r="BG64" i="1"/>
  <c r="BB65" i="1"/>
  <c r="BC65" i="1"/>
  <c r="BD65" i="1"/>
  <c r="BE65" i="1"/>
  <c r="BF65" i="1"/>
  <c r="BG65" i="1"/>
  <c r="BB66" i="1"/>
  <c r="BC66" i="1"/>
  <c r="BD66" i="1"/>
  <c r="BE66" i="1"/>
  <c r="BF66" i="1"/>
  <c r="BG66" i="1"/>
  <c r="BB67" i="1"/>
  <c r="BC67" i="1"/>
  <c r="BD67" i="1"/>
  <c r="BE67" i="1"/>
  <c r="BF67" i="1"/>
  <c r="BG67" i="1"/>
  <c r="BB68" i="1"/>
  <c r="BC68" i="1"/>
  <c r="BD68" i="1"/>
  <c r="BE68" i="1"/>
  <c r="BF68" i="1"/>
  <c r="BG68" i="1"/>
  <c r="BB69" i="1"/>
  <c r="BC69" i="1"/>
  <c r="BD69" i="1"/>
  <c r="BE69" i="1"/>
  <c r="BF69" i="1"/>
  <c r="BG69" i="1"/>
  <c r="BB70" i="1"/>
  <c r="BC70" i="1"/>
  <c r="BD70" i="1"/>
  <c r="BE70" i="1"/>
  <c r="BF70" i="1"/>
  <c r="BG70" i="1"/>
  <c r="BB71" i="1"/>
  <c r="BC71" i="1"/>
  <c r="BD71" i="1"/>
  <c r="BE71" i="1"/>
  <c r="BF71" i="1"/>
  <c r="BG71" i="1"/>
  <c r="BB72" i="1"/>
  <c r="BC72" i="1"/>
  <c r="BD72" i="1"/>
  <c r="BE72" i="1"/>
  <c r="BF72" i="1"/>
  <c r="BG72" i="1"/>
  <c r="BB73" i="1"/>
  <c r="BC73" i="1"/>
  <c r="BD73" i="1"/>
  <c r="BE73" i="1"/>
  <c r="BF73" i="1"/>
  <c r="BG73" i="1"/>
  <c r="BB74" i="1"/>
  <c r="BC74" i="1"/>
  <c r="BD74" i="1"/>
  <c r="BE74" i="1"/>
  <c r="BF74" i="1"/>
  <c r="BG74" i="1"/>
  <c r="BB75" i="1"/>
  <c r="BC75" i="1"/>
  <c r="BD75" i="1"/>
  <c r="BE75" i="1"/>
  <c r="BF75" i="1"/>
  <c r="BG75" i="1"/>
  <c r="BB76" i="1"/>
  <c r="BC76" i="1"/>
  <c r="BD76" i="1"/>
  <c r="BE76" i="1"/>
  <c r="BF76" i="1"/>
  <c r="BG76" i="1"/>
  <c r="BB77" i="1"/>
  <c r="BC77" i="1"/>
  <c r="BD77" i="1"/>
  <c r="BE77" i="1"/>
  <c r="BF77" i="1"/>
  <c r="BG77" i="1"/>
  <c r="BB78" i="1"/>
  <c r="BC78" i="1"/>
  <c r="BD78" i="1"/>
  <c r="BE78" i="1"/>
  <c r="BF78" i="1"/>
  <c r="BG78" i="1"/>
  <c r="BB79" i="1"/>
  <c r="BC79" i="1"/>
  <c r="BD79" i="1"/>
  <c r="BE79" i="1"/>
  <c r="BF79" i="1"/>
  <c r="BG79" i="1"/>
  <c r="BB80" i="1"/>
  <c r="BC80" i="1"/>
  <c r="BD80" i="1"/>
  <c r="BE80" i="1"/>
  <c r="BF80" i="1"/>
  <c r="BG80" i="1"/>
  <c r="BB81" i="1"/>
  <c r="BC81" i="1"/>
  <c r="BD81" i="1"/>
  <c r="BE81" i="1"/>
  <c r="BF81" i="1"/>
  <c r="BG81" i="1"/>
  <c r="BB82" i="1"/>
  <c r="BC82" i="1"/>
  <c r="BD82" i="1"/>
  <c r="BE82" i="1"/>
  <c r="BF82" i="1"/>
  <c r="BG82" i="1"/>
  <c r="BB83" i="1"/>
  <c r="BC83" i="1"/>
  <c r="BD83" i="1"/>
  <c r="BE83" i="1"/>
  <c r="BF83" i="1"/>
  <c r="BG83" i="1"/>
  <c r="BB84" i="1"/>
  <c r="BC84" i="1"/>
  <c r="BD84" i="1"/>
  <c r="BE84" i="1"/>
  <c r="BF84" i="1"/>
  <c r="BG84" i="1"/>
  <c r="BB85" i="1"/>
  <c r="BC85" i="1"/>
  <c r="BD85" i="1"/>
  <c r="BE85" i="1"/>
  <c r="BF85" i="1"/>
  <c r="BG85" i="1"/>
  <c r="BB86" i="1"/>
  <c r="BC86" i="1"/>
  <c r="BD86" i="1"/>
  <c r="BE86" i="1"/>
  <c r="BF86" i="1"/>
  <c r="BG86" i="1"/>
  <c r="BB87" i="1"/>
  <c r="BC87" i="1"/>
  <c r="BD87" i="1"/>
  <c r="BE87" i="1"/>
  <c r="BF87" i="1"/>
  <c r="BG87" i="1"/>
  <c r="BB88" i="1"/>
  <c r="BC88" i="1"/>
  <c r="BD88" i="1"/>
  <c r="BE88" i="1"/>
  <c r="BF88" i="1"/>
  <c r="BG88" i="1"/>
  <c r="BB89" i="1"/>
  <c r="BC89" i="1"/>
  <c r="BD89" i="1"/>
  <c r="BE89" i="1"/>
  <c r="BF89" i="1"/>
  <c r="BG89" i="1"/>
  <c r="BB90" i="1"/>
  <c r="BC90" i="1"/>
  <c r="BD90" i="1"/>
  <c r="BE90" i="1"/>
  <c r="BF90" i="1"/>
  <c r="BG90" i="1"/>
  <c r="BB91" i="1"/>
  <c r="BC91" i="1"/>
  <c r="BD91" i="1"/>
  <c r="BE91" i="1"/>
  <c r="BF91" i="1"/>
  <c r="BG91" i="1"/>
  <c r="BB92" i="1"/>
  <c r="BC92" i="1"/>
  <c r="BD92" i="1"/>
  <c r="BE92" i="1"/>
  <c r="BF92" i="1"/>
  <c r="BG92" i="1"/>
  <c r="BB93" i="1"/>
  <c r="BC93" i="1"/>
  <c r="BD93" i="1"/>
  <c r="BE93" i="1"/>
  <c r="BF93" i="1"/>
  <c r="BG93" i="1"/>
  <c r="BB94" i="1"/>
  <c r="BC94" i="1"/>
  <c r="BD94" i="1"/>
  <c r="BE94" i="1"/>
  <c r="BF94" i="1"/>
  <c r="BG94" i="1"/>
  <c r="BB95" i="1"/>
  <c r="BC95" i="1"/>
  <c r="BD95" i="1"/>
  <c r="BE95" i="1"/>
  <c r="BF95" i="1"/>
  <c r="BG95" i="1"/>
  <c r="BB96" i="1"/>
  <c r="BC96" i="1"/>
  <c r="BD96" i="1"/>
  <c r="BE96" i="1"/>
  <c r="BF96" i="1"/>
  <c r="BG96" i="1"/>
  <c r="BB97" i="1"/>
  <c r="BC97" i="1"/>
  <c r="BD97" i="1"/>
  <c r="BE97" i="1"/>
  <c r="BF97" i="1"/>
  <c r="BG97" i="1"/>
  <c r="BB98" i="1"/>
  <c r="BC98" i="1"/>
  <c r="BD98" i="1"/>
  <c r="BE98" i="1"/>
  <c r="BF98" i="1"/>
  <c r="BG98" i="1"/>
  <c r="BB99" i="1"/>
  <c r="BC99" i="1"/>
  <c r="BD99" i="1"/>
  <c r="BE99" i="1"/>
  <c r="BF99" i="1"/>
  <c r="BG99" i="1"/>
  <c r="BB100" i="1"/>
  <c r="BC100" i="1"/>
  <c r="BD100" i="1"/>
  <c r="BE100" i="1"/>
  <c r="BF100" i="1"/>
  <c r="BG100" i="1"/>
  <c r="BB101" i="1"/>
  <c r="BC101" i="1"/>
  <c r="BD101" i="1"/>
  <c r="BE101" i="1"/>
  <c r="BF101" i="1"/>
  <c r="BG101" i="1"/>
  <c r="BB102" i="1"/>
  <c r="BC102" i="1"/>
  <c r="BD102" i="1"/>
  <c r="BE102" i="1"/>
  <c r="BF102" i="1"/>
  <c r="BG102" i="1"/>
  <c r="BB103" i="1"/>
  <c r="BC103" i="1"/>
  <c r="BD103" i="1"/>
  <c r="BE103" i="1"/>
  <c r="BF103" i="1"/>
  <c r="BG103" i="1"/>
  <c r="BB104" i="1"/>
  <c r="BC104" i="1"/>
  <c r="BD104" i="1"/>
  <c r="BE104" i="1"/>
  <c r="BF104" i="1"/>
  <c r="BG104" i="1"/>
  <c r="BB105" i="1"/>
  <c r="BC105" i="1"/>
  <c r="BD105" i="1"/>
  <c r="BE105" i="1"/>
  <c r="BF105" i="1"/>
  <c r="BG105" i="1"/>
  <c r="BB106" i="1"/>
  <c r="BC106" i="1"/>
  <c r="BD106" i="1"/>
  <c r="BE106" i="1"/>
  <c r="BF106" i="1"/>
  <c r="BG106" i="1"/>
  <c r="BB107" i="1"/>
  <c r="BC107" i="1"/>
  <c r="BD107" i="1"/>
  <c r="BE107" i="1"/>
  <c r="BF107" i="1"/>
  <c r="BG107" i="1"/>
  <c r="BB108" i="1"/>
  <c r="BC108" i="1"/>
  <c r="BD108" i="1"/>
  <c r="BE108" i="1"/>
  <c r="BF108" i="1"/>
  <c r="BG108" i="1"/>
  <c r="BB109" i="1"/>
  <c r="BC109" i="1"/>
  <c r="BD109" i="1"/>
  <c r="BE109" i="1"/>
  <c r="BF109" i="1"/>
  <c r="BG109" i="1"/>
  <c r="BB110" i="1"/>
  <c r="BC110" i="1"/>
  <c r="BD110" i="1"/>
  <c r="BE110" i="1"/>
  <c r="BF110" i="1"/>
  <c r="BG110" i="1"/>
  <c r="BB111" i="1"/>
  <c r="BC111" i="1"/>
  <c r="BD111" i="1"/>
  <c r="BE111" i="1"/>
  <c r="BF111" i="1"/>
  <c r="BG111" i="1"/>
  <c r="BB112" i="1"/>
  <c r="BC112" i="1"/>
  <c r="BD112" i="1"/>
  <c r="BE112" i="1"/>
  <c r="BF112" i="1"/>
  <c r="BG112" i="1"/>
  <c r="BB113" i="1"/>
  <c r="BC113" i="1"/>
  <c r="BD113" i="1"/>
  <c r="BE113" i="1"/>
  <c r="BF113" i="1"/>
  <c r="BG113" i="1"/>
  <c r="BB114" i="1"/>
  <c r="BC114" i="1"/>
  <c r="BD114" i="1"/>
  <c r="BE114" i="1"/>
  <c r="BF114" i="1"/>
  <c r="BG114" i="1"/>
  <c r="BB115" i="1"/>
  <c r="BC115" i="1"/>
  <c r="BD115" i="1"/>
  <c r="BE115" i="1"/>
  <c r="BF115" i="1"/>
  <c r="BG115" i="1"/>
  <c r="BB116" i="1"/>
  <c r="BC116" i="1"/>
  <c r="BD116" i="1"/>
  <c r="BE116" i="1"/>
  <c r="BF116" i="1"/>
  <c r="BG116" i="1"/>
  <c r="BB117" i="1"/>
  <c r="BC117" i="1"/>
  <c r="BD117" i="1"/>
  <c r="BE117" i="1"/>
  <c r="BF117" i="1"/>
  <c r="BG117" i="1"/>
  <c r="BB118" i="1"/>
  <c r="BC118" i="1"/>
  <c r="BD118" i="1"/>
  <c r="BE118" i="1"/>
  <c r="BF118" i="1"/>
  <c r="BG118" i="1"/>
  <c r="BB119" i="1"/>
  <c r="BC119" i="1"/>
  <c r="BD119" i="1"/>
  <c r="BE119" i="1"/>
  <c r="BF119" i="1"/>
  <c r="BG119" i="1"/>
  <c r="BB120" i="1"/>
  <c r="BC120" i="1"/>
  <c r="BD120" i="1"/>
  <c r="BE120" i="1"/>
  <c r="BF120" i="1"/>
  <c r="BG120" i="1"/>
  <c r="BB121" i="1"/>
  <c r="BC121" i="1"/>
  <c r="BD121" i="1"/>
  <c r="BE121" i="1"/>
  <c r="BF121" i="1"/>
  <c r="BG121" i="1"/>
  <c r="BB122" i="1"/>
  <c r="BC122" i="1"/>
  <c r="BD122" i="1"/>
  <c r="BE122" i="1"/>
  <c r="BF122" i="1"/>
  <c r="BG122" i="1"/>
  <c r="BB123" i="1"/>
  <c r="BC123" i="1"/>
  <c r="BD123" i="1"/>
  <c r="BE123" i="1"/>
  <c r="BF123" i="1"/>
  <c r="BG123" i="1"/>
  <c r="BB124" i="1"/>
  <c r="BC124" i="1"/>
  <c r="BD124" i="1"/>
  <c r="BE124" i="1"/>
  <c r="BF124" i="1"/>
  <c r="BG124" i="1"/>
  <c r="BB125" i="1"/>
  <c r="BC125" i="1"/>
  <c r="BD125" i="1"/>
  <c r="BE125" i="1"/>
  <c r="BF125" i="1"/>
  <c r="BG125" i="1"/>
  <c r="BB126" i="1"/>
  <c r="BC126" i="1"/>
  <c r="BD126" i="1"/>
  <c r="BE126" i="1"/>
  <c r="BF126" i="1"/>
  <c r="BG126" i="1"/>
  <c r="BB127" i="1"/>
  <c r="BC127" i="1"/>
  <c r="BD127" i="1"/>
  <c r="BE127" i="1"/>
  <c r="BF127" i="1"/>
  <c r="BG127" i="1"/>
  <c r="BB128" i="1"/>
  <c r="BC128" i="1"/>
  <c r="BD128" i="1"/>
  <c r="BE128" i="1"/>
  <c r="BF128" i="1"/>
  <c r="BG128" i="1"/>
  <c r="BB129" i="1"/>
  <c r="BC129" i="1"/>
  <c r="BD129" i="1"/>
  <c r="BE129" i="1"/>
  <c r="BF129" i="1"/>
  <c r="BG129" i="1"/>
  <c r="BB130" i="1"/>
  <c r="BC130" i="1"/>
  <c r="BD130" i="1"/>
  <c r="BE130" i="1"/>
  <c r="BF130" i="1"/>
  <c r="BG130" i="1"/>
  <c r="BB131" i="1"/>
  <c r="BC131" i="1"/>
  <c r="BD131" i="1"/>
  <c r="BE131" i="1"/>
  <c r="BF131" i="1"/>
  <c r="BG131" i="1"/>
  <c r="BB132" i="1"/>
  <c r="BC132" i="1"/>
  <c r="BD132" i="1"/>
  <c r="BE132" i="1"/>
  <c r="BF132" i="1"/>
  <c r="BG132" i="1"/>
  <c r="BB133" i="1"/>
  <c r="BC133" i="1"/>
  <c r="BD133" i="1"/>
  <c r="BE133" i="1"/>
  <c r="BF133" i="1"/>
  <c r="BG133" i="1"/>
  <c r="BB134" i="1"/>
  <c r="BC134" i="1"/>
  <c r="BD134" i="1"/>
  <c r="BE134" i="1"/>
  <c r="BF134" i="1"/>
  <c r="BG134" i="1"/>
  <c r="BB135" i="1"/>
  <c r="BC135" i="1"/>
  <c r="BD135" i="1"/>
  <c r="BE135" i="1"/>
  <c r="BF135" i="1"/>
  <c r="BG135" i="1"/>
  <c r="BB136" i="1"/>
  <c r="BC136" i="1"/>
  <c r="BD136" i="1"/>
  <c r="BE136" i="1"/>
  <c r="BF136" i="1"/>
  <c r="BG136" i="1"/>
  <c r="BB137" i="1"/>
  <c r="BC137" i="1"/>
  <c r="BD137" i="1"/>
  <c r="BE137" i="1"/>
  <c r="BF137" i="1"/>
  <c r="BG137" i="1"/>
  <c r="BB138" i="1"/>
  <c r="BC138" i="1"/>
  <c r="BD138" i="1"/>
  <c r="BE138" i="1"/>
  <c r="BF138" i="1"/>
  <c r="BG138" i="1"/>
  <c r="BB139" i="1"/>
  <c r="BC139" i="1"/>
  <c r="BD139" i="1"/>
  <c r="BE139" i="1"/>
  <c r="BF139" i="1"/>
  <c r="BG139" i="1"/>
  <c r="BB140" i="1"/>
  <c r="BC140" i="1"/>
  <c r="BD140" i="1"/>
  <c r="BE140" i="1"/>
  <c r="BF140" i="1"/>
  <c r="BG140" i="1"/>
  <c r="BB141" i="1"/>
  <c r="BC141" i="1"/>
  <c r="BD141" i="1"/>
  <c r="BE141" i="1"/>
  <c r="BF141" i="1"/>
  <c r="BG141" i="1"/>
  <c r="BB142" i="1"/>
  <c r="BC142" i="1"/>
  <c r="BD142" i="1"/>
  <c r="BE142" i="1"/>
  <c r="BF142" i="1"/>
  <c r="BG142" i="1"/>
  <c r="BB143" i="1"/>
  <c r="BC143" i="1"/>
  <c r="BD143" i="1"/>
  <c r="BE143" i="1"/>
  <c r="BF143" i="1"/>
  <c r="BG143" i="1"/>
  <c r="BB144" i="1"/>
  <c r="BC144" i="1"/>
  <c r="BD144" i="1"/>
  <c r="BE144" i="1"/>
  <c r="BF144" i="1"/>
  <c r="BG144" i="1"/>
  <c r="BB145" i="1"/>
  <c r="BC145" i="1"/>
  <c r="BD145" i="1"/>
  <c r="BE145" i="1"/>
  <c r="BF145" i="1"/>
  <c r="BG145" i="1"/>
  <c r="BB146" i="1"/>
  <c r="BC146" i="1"/>
  <c r="BD146" i="1"/>
  <c r="BE146" i="1"/>
  <c r="BF146" i="1"/>
  <c r="BG146" i="1"/>
  <c r="BB147" i="1"/>
  <c r="BC147" i="1"/>
  <c r="BD147" i="1"/>
  <c r="BE147" i="1"/>
  <c r="BF147" i="1"/>
  <c r="BG147" i="1"/>
  <c r="BB148" i="1"/>
  <c r="BC148" i="1"/>
  <c r="BD148" i="1"/>
  <c r="BE148" i="1"/>
  <c r="BF148" i="1"/>
  <c r="BG148" i="1"/>
  <c r="BB149" i="1"/>
  <c r="BC149" i="1"/>
  <c r="BD149" i="1"/>
  <c r="BE149" i="1"/>
  <c r="BF149" i="1"/>
  <c r="BG149" i="1"/>
  <c r="BB150" i="1"/>
  <c r="BC150" i="1"/>
  <c r="BD150" i="1"/>
  <c r="BE150" i="1"/>
  <c r="BF150" i="1"/>
  <c r="BG150" i="1"/>
  <c r="BB151" i="1"/>
  <c r="BC151" i="1"/>
  <c r="BD151" i="1"/>
  <c r="BE151" i="1"/>
  <c r="BF151" i="1"/>
  <c r="BG151" i="1"/>
  <c r="BB152" i="1"/>
  <c r="BC152" i="1"/>
  <c r="BD152" i="1"/>
  <c r="BE152" i="1"/>
  <c r="BF152" i="1"/>
  <c r="BG152" i="1"/>
  <c r="BB153" i="1"/>
  <c r="BC153" i="1"/>
  <c r="BD153" i="1"/>
  <c r="BE153" i="1"/>
  <c r="BF153" i="1"/>
  <c r="BG153" i="1"/>
  <c r="BB154" i="1"/>
  <c r="BC154" i="1"/>
  <c r="BD154" i="1"/>
  <c r="BE154" i="1"/>
  <c r="BF154" i="1"/>
  <c r="BG154" i="1"/>
  <c r="BB155" i="1"/>
  <c r="BC155" i="1"/>
  <c r="BD155" i="1"/>
  <c r="BE155" i="1"/>
  <c r="BF155" i="1"/>
  <c r="BG155" i="1"/>
  <c r="BB156" i="1"/>
  <c r="BC156" i="1"/>
  <c r="BD156" i="1"/>
  <c r="BE156" i="1"/>
  <c r="BF156" i="1"/>
  <c r="BG156" i="1"/>
  <c r="BB157" i="1"/>
  <c r="BC157" i="1"/>
  <c r="BD157" i="1"/>
  <c r="BE157" i="1"/>
  <c r="BF157" i="1"/>
  <c r="BG157" i="1"/>
  <c r="BB158" i="1"/>
  <c r="BC158" i="1"/>
  <c r="BD158" i="1"/>
  <c r="BE158" i="1"/>
  <c r="BF158" i="1"/>
  <c r="BG158" i="1"/>
  <c r="BB159" i="1"/>
  <c r="BC159" i="1"/>
  <c r="BD159" i="1"/>
  <c r="BE159" i="1"/>
  <c r="BF159" i="1"/>
  <c r="BG159" i="1"/>
  <c r="BB160" i="1"/>
  <c r="BC160" i="1"/>
  <c r="BD160" i="1"/>
  <c r="BE160" i="1"/>
  <c r="BF160" i="1"/>
  <c r="BG160" i="1"/>
  <c r="BB161" i="1"/>
  <c r="BC161" i="1"/>
  <c r="BD161" i="1"/>
  <c r="BE161" i="1"/>
  <c r="BF161" i="1"/>
  <c r="BG161" i="1"/>
  <c r="BB162" i="1"/>
  <c r="BC162" i="1"/>
  <c r="BD162" i="1"/>
  <c r="BE162" i="1"/>
  <c r="BF162" i="1"/>
  <c r="BG162" i="1"/>
  <c r="BB163" i="1"/>
  <c r="BC163" i="1"/>
  <c r="BD163" i="1"/>
  <c r="BE163" i="1"/>
  <c r="BF163" i="1"/>
  <c r="BG163" i="1"/>
  <c r="BB164" i="1"/>
  <c r="BC164" i="1"/>
  <c r="BD164" i="1"/>
  <c r="BE164" i="1"/>
  <c r="BF164" i="1"/>
  <c r="BG164" i="1"/>
  <c r="BB165" i="1"/>
  <c r="BC165" i="1"/>
  <c r="BD165" i="1"/>
  <c r="BE165" i="1"/>
  <c r="BF165" i="1"/>
  <c r="BG165" i="1"/>
  <c r="BB166" i="1"/>
  <c r="BC166" i="1"/>
  <c r="BD166" i="1"/>
  <c r="BE166" i="1"/>
  <c r="BF166" i="1"/>
  <c r="BG166" i="1"/>
  <c r="BB167" i="1"/>
  <c r="BC167" i="1"/>
  <c r="BD167" i="1"/>
  <c r="BE167" i="1"/>
  <c r="BF167" i="1"/>
  <c r="BG167" i="1"/>
  <c r="BB168" i="1"/>
  <c r="BC168" i="1"/>
  <c r="BD168" i="1"/>
  <c r="BE168" i="1"/>
  <c r="BF168" i="1"/>
  <c r="BG168" i="1"/>
  <c r="BB169" i="1"/>
  <c r="BC169" i="1"/>
  <c r="BD169" i="1"/>
  <c r="BE169" i="1"/>
  <c r="BF169" i="1"/>
  <c r="BG169" i="1"/>
  <c r="BB170" i="1"/>
  <c r="BC170" i="1"/>
  <c r="BD170" i="1"/>
  <c r="BE170" i="1"/>
  <c r="BF170" i="1"/>
  <c r="BG170" i="1"/>
  <c r="BB171" i="1"/>
  <c r="BC171" i="1"/>
  <c r="BD171" i="1"/>
  <c r="BE171" i="1"/>
  <c r="BF171" i="1"/>
  <c r="BG171" i="1"/>
  <c r="BB172" i="1"/>
  <c r="BC172" i="1"/>
  <c r="BD172" i="1"/>
  <c r="BE172" i="1"/>
  <c r="BF172" i="1"/>
  <c r="BG172" i="1"/>
  <c r="BB173" i="1"/>
  <c r="BC173" i="1"/>
  <c r="BD173" i="1"/>
  <c r="BE173" i="1"/>
  <c r="BF173" i="1"/>
  <c r="BG173" i="1"/>
  <c r="BB174" i="1"/>
  <c r="BC174" i="1"/>
  <c r="BD174" i="1"/>
  <c r="BE174" i="1"/>
  <c r="BF174" i="1"/>
  <c r="BG174" i="1"/>
  <c r="BB175" i="1"/>
  <c r="BC175" i="1"/>
  <c r="BD175" i="1"/>
  <c r="BE175" i="1"/>
  <c r="BF175" i="1"/>
  <c r="BG175" i="1"/>
  <c r="BB176" i="1"/>
  <c r="BC176" i="1"/>
  <c r="BD176" i="1"/>
  <c r="BE176" i="1"/>
  <c r="BF176" i="1"/>
  <c r="BG176" i="1"/>
  <c r="BB177" i="1"/>
  <c r="BC177" i="1"/>
  <c r="BD177" i="1"/>
  <c r="BE177" i="1"/>
  <c r="BF177" i="1"/>
  <c r="BG177" i="1"/>
  <c r="BB178" i="1"/>
  <c r="BC178" i="1"/>
  <c r="BD178" i="1"/>
  <c r="BE178" i="1"/>
  <c r="BF178" i="1"/>
  <c r="BG178" i="1"/>
  <c r="BB179" i="1"/>
  <c r="BC179" i="1"/>
  <c r="BD179" i="1"/>
  <c r="BE179" i="1"/>
  <c r="BF179" i="1"/>
  <c r="BG179" i="1"/>
  <c r="BB180" i="1"/>
  <c r="BC180" i="1"/>
  <c r="BD180" i="1"/>
  <c r="BE180" i="1"/>
  <c r="BF180" i="1"/>
  <c r="BG180" i="1"/>
  <c r="BB181" i="1"/>
  <c r="BC181" i="1"/>
  <c r="BD181" i="1"/>
  <c r="BE181" i="1"/>
  <c r="BF181" i="1"/>
  <c r="BG181" i="1"/>
  <c r="BB182" i="1"/>
  <c r="BC182" i="1"/>
  <c r="BD182" i="1"/>
  <c r="BE182" i="1"/>
  <c r="BF182" i="1"/>
  <c r="BG182" i="1"/>
  <c r="BB183" i="1"/>
  <c r="BC183" i="1"/>
  <c r="BD183" i="1"/>
  <c r="BE183" i="1"/>
  <c r="BF183" i="1"/>
  <c r="BG183" i="1"/>
  <c r="BB184" i="1"/>
  <c r="BC184" i="1"/>
  <c r="BD184" i="1"/>
  <c r="BE184" i="1"/>
  <c r="BF184" i="1"/>
  <c r="BG184" i="1"/>
  <c r="BB185" i="1"/>
  <c r="BC185" i="1"/>
  <c r="BD185" i="1"/>
  <c r="BE185" i="1"/>
  <c r="BF185" i="1"/>
  <c r="BG185" i="1"/>
  <c r="BB186" i="1"/>
  <c r="BC186" i="1"/>
  <c r="BD186" i="1"/>
  <c r="BE186" i="1"/>
  <c r="BF186" i="1"/>
  <c r="BG186" i="1"/>
  <c r="BB187" i="1"/>
  <c r="BC187" i="1"/>
  <c r="BD187" i="1"/>
  <c r="BE187" i="1"/>
  <c r="BF187" i="1"/>
  <c r="BG187" i="1"/>
  <c r="BB188" i="1"/>
  <c r="BC188" i="1"/>
  <c r="BD188" i="1"/>
  <c r="BE188" i="1"/>
  <c r="BF188" i="1"/>
  <c r="BG188" i="1"/>
  <c r="BB189" i="1"/>
  <c r="BC189" i="1"/>
  <c r="BD189" i="1"/>
  <c r="BE189" i="1"/>
  <c r="BF189" i="1"/>
  <c r="BG189" i="1"/>
  <c r="BB190" i="1"/>
  <c r="BC190" i="1"/>
  <c r="BD190" i="1"/>
  <c r="BE190" i="1"/>
  <c r="BF190" i="1"/>
  <c r="BG190" i="1"/>
  <c r="BB191" i="1"/>
  <c r="BC191" i="1"/>
  <c r="BD191" i="1"/>
  <c r="BE191" i="1"/>
  <c r="BF191" i="1"/>
  <c r="BG191" i="1"/>
  <c r="BB192" i="1"/>
  <c r="BC192" i="1"/>
  <c r="BD192" i="1"/>
  <c r="BE192" i="1"/>
  <c r="BF192" i="1"/>
  <c r="BG192" i="1"/>
  <c r="BB193" i="1"/>
  <c r="BC193" i="1"/>
  <c r="BD193" i="1"/>
  <c r="BE193" i="1"/>
  <c r="BF193" i="1"/>
  <c r="BG193" i="1"/>
  <c r="BB194" i="1"/>
  <c r="BC194" i="1"/>
  <c r="BD194" i="1"/>
  <c r="BE194" i="1"/>
  <c r="BF194" i="1"/>
  <c r="BG194" i="1"/>
  <c r="BB195" i="1"/>
  <c r="BC195" i="1"/>
  <c r="BD195" i="1"/>
  <c r="BE195" i="1"/>
  <c r="BF195" i="1"/>
  <c r="BG195" i="1"/>
  <c r="BB196" i="1"/>
  <c r="BC196" i="1"/>
  <c r="BD196" i="1"/>
  <c r="BE196" i="1"/>
  <c r="BF196" i="1"/>
  <c r="BG196" i="1"/>
  <c r="BB197" i="1"/>
  <c r="BC197" i="1"/>
  <c r="BD197" i="1"/>
  <c r="BE197" i="1"/>
  <c r="BF197" i="1"/>
  <c r="BG197" i="1"/>
  <c r="BB198" i="1"/>
  <c r="BC198" i="1"/>
  <c r="BD198" i="1"/>
  <c r="BE198" i="1"/>
  <c r="BF198" i="1"/>
  <c r="BG198" i="1"/>
  <c r="BB199" i="1"/>
  <c r="BC199" i="1"/>
  <c r="BD199" i="1"/>
  <c r="BE199" i="1"/>
  <c r="BF199" i="1"/>
  <c r="BG199" i="1"/>
  <c r="BB200" i="1"/>
  <c r="BC200" i="1"/>
  <c r="BD200" i="1"/>
  <c r="BE200" i="1"/>
  <c r="BF200" i="1"/>
  <c r="BG200" i="1"/>
  <c r="BB201" i="1"/>
  <c r="BC201" i="1"/>
  <c r="BD201" i="1"/>
  <c r="BE201" i="1"/>
  <c r="BF201" i="1"/>
  <c r="BG201" i="1"/>
  <c r="BB202" i="1"/>
  <c r="BC202" i="1"/>
  <c r="BD202" i="1"/>
  <c r="BE202" i="1"/>
  <c r="BF202" i="1"/>
  <c r="BG202" i="1"/>
  <c r="BB203" i="1"/>
  <c r="BC203" i="1"/>
  <c r="BD203" i="1"/>
  <c r="BE203" i="1"/>
  <c r="BF203" i="1"/>
  <c r="BG203" i="1"/>
  <c r="BB204" i="1"/>
  <c r="BC204" i="1"/>
  <c r="BD204" i="1"/>
  <c r="BE204" i="1"/>
  <c r="BF204" i="1"/>
  <c r="BG204" i="1"/>
  <c r="BB205" i="1"/>
  <c r="BC205" i="1"/>
  <c r="BD205" i="1"/>
  <c r="BE205" i="1"/>
  <c r="BF205" i="1"/>
  <c r="BG205" i="1"/>
  <c r="BB206" i="1"/>
  <c r="BC206" i="1"/>
  <c r="BD206" i="1"/>
  <c r="BE206" i="1"/>
  <c r="BF206" i="1"/>
  <c r="BG206" i="1"/>
  <c r="BB207" i="1"/>
  <c r="BC207" i="1"/>
  <c r="BD207" i="1"/>
  <c r="BE207" i="1"/>
  <c r="BF207" i="1"/>
  <c r="BG207" i="1"/>
  <c r="BB208" i="1"/>
  <c r="BC208" i="1"/>
  <c r="BD208" i="1"/>
  <c r="BE208" i="1"/>
  <c r="BF208" i="1"/>
  <c r="BG208" i="1"/>
  <c r="BF5" i="1"/>
  <c r="BE5" i="1"/>
  <c r="BC5" i="1"/>
  <c r="BD5" i="1"/>
  <c r="BB5" i="1"/>
  <c r="AX6" i="1"/>
  <c r="AY6" i="1"/>
  <c r="AZ6" i="1"/>
  <c r="BA6" i="1"/>
  <c r="AX7" i="1"/>
  <c r="AY7" i="1"/>
  <c r="AZ7" i="1"/>
  <c r="BA7" i="1"/>
  <c r="AX8" i="1"/>
  <c r="AY8" i="1"/>
  <c r="AZ8" i="1"/>
  <c r="BA8" i="1"/>
  <c r="AX9" i="1"/>
  <c r="AY9" i="1"/>
  <c r="AZ9" i="1"/>
  <c r="BA9" i="1"/>
  <c r="AX10" i="1"/>
  <c r="AY10" i="1"/>
  <c r="AZ10" i="1"/>
  <c r="BA10" i="1"/>
  <c r="AX11" i="1"/>
  <c r="AY11" i="1"/>
  <c r="AZ11" i="1"/>
  <c r="BA11" i="1"/>
  <c r="AX12" i="1"/>
  <c r="AY12" i="1"/>
  <c r="AZ12" i="1"/>
  <c r="BA12" i="1"/>
  <c r="AX13" i="1"/>
  <c r="AY13" i="1"/>
  <c r="AZ13" i="1"/>
  <c r="BA13" i="1"/>
  <c r="AX14" i="1"/>
  <c r="AY14" i="1"/>
  <c r="AZ14" i="1"/>
  <c r="BA14" i="1"/>
  <c r="AX15" i="1"/>
  <c r="AY15" i="1"/>
  <c r="AZ15" i="1"/>
  <c r="BA15" i="1"/>
  <c r="AX16" i="1"/>
  <c r="AY16" i="1"/>
  <c r="AZ16" i="1"/>
  <c r="BA16" i="1"/>
  <c r="AX17" i="1"/>
  <c r="AY17" i="1"/>
  <c r="AZ17" i="1"/>
  <c r="BA17" i="1"/>
  <c r="AX18" i="1"/>
  <c r="AY18" i="1"/>
  <c r="AZ18" i="1"/>
  <c r="BA18" i="1"/>
  <c r="AX19" i="1"/>
  <c r="AY19" i="1"/>
  <c r="AZ19" i="1"/>
  <c r="BA19" i="1"/>
  <c r="AX20" i="1"/>
  <c r="AY20" i="1"/>
  <c r="AZ20" i="1"/>
  <c r="BA20" i="1"/>
  <c r="AX21" i="1"/>
  <c r="AY21" i="1"/>
  <c r="AZ21" i="1"/>
  <c r="BA21" i="1"/>
  <c r="AX22" i="1"/>
  <c r="AY22" i="1"/>
  <c r="AZ22" i="1"/>
  <c r="BA22" i="1"/>
  <c r="AX23" i="1"/>
  <c r="AY23" i="1"/>
  <c r="AZ23" i="1"/>
  <c r="BA23" i="1"/>
  <c r="AX24" i="1"/>
  <c r="AY24" i="1"/>
  <c r="AZ24" i="1"/>
  <c r="BA24" i="1"/>
  <c r="AX25" i="1"/>
  <c r="AY25" i="1"/>
  <c r="AZ25" i="1"/>
  <c r="BA25" i="1"/>
  <c r="AX26" i="1"/>
  <c r="AY26" i="1"/>
  <c r="AZ26" i="1"/>
  <c r="BA26" i="1"/>
  <c r="AX27" i="1"/>
  <c r="AY27" i="1"/>
  <c r="AZ27" i="1"/>
  <c r="BA27" i="1"/>
  <c r="AX28" i="1"/>
  <c r="AY28" i="1"/>
  <c r="AZ28" i="1"/>
  <c r="BA28" i="1"/>
  <c r="AX29" i="1"/>
  <c r="AY29" i="1"/>
  <c r="AZ29" i="1"/>
  <c r="BA29" i="1"/>
  <c r="AX30" i="1"/>
  <c r="AY30" i="1"/>
  <c r="AZ30" i="1"/>
  <c r="BA30" i="1"/>
  <c r="AX31" i="1"/>
  <c r="AY31" i="1"/>
  <c r="AZ31" i="1"/>
  <c r="BA31" i="1"/>
  <c r="AX32" i="1"/>
  <c r="AY32" i="1"/>
  <c r="AZ32" i="1"/>
  <c r="BA32" i="1"/>
  <c r="AX33" i="1"/>
  <c r="AY33" i="1"/>
  <c r="AZ33" i="1"/>
  <c r="BA33" i="1"/>
  <c r="AX34" i="1"/>
  <c r="AY34" i="1"/>
  <c r="AZ34" i="1"/>
  <c r="BA34" i="1"/>
  <c r="AX35" i="1"/>
  <c r="AY35" i="1"/>
  <c r="AZ35" i="1"/>
  <c r="BA35" i="1"/>
  <c r="AX36" i="1"/>
  <c r="AY36" i="1"/>
  <c r="AZ36" i="1"/>
  <c r="BA36" i="1"/>
  <c r="AX37" i="1"/>
  <c r="AY37" i="1"/>
  <c r="AZ37" i="1"/>
  <c r="BA37" i="1"/>
  <c r="AX38" i="1"/>
  <c r="AY38" i="1"/>
  <c r="AZ38" i="1"/>
  <c r="BA38" i="1"/>
  <c r="AX39" i="1"/>
  <c r="AY39" i="1"/>
  <c r="AZ39" i="1"/>
  <c r="BA39" i="1"/>
  <c r="AX40" i="1"/>
  <c r="AY40" i="1"/>
  <c r="AZ40" i="1"/>
  <c r="BA40" i="1"/>
  <c r="AX41" i="1"/>
  <c r="AY41" i="1"/>
  <c r="AZ41" i="1"/>
  <c r="BA41" i="1"/>
  <c r="AX42" i="1"/>
  <c r="AY42" i="1"/>
  <c r="AZ42" i="1"/>
  <c r="BA42" i="1"/>
  <c r="AX43" i="1"/>
  <c r="AY43" i="1"/>
  <c r="AZ43" i="1"/>
  <c r="BA43" i="1"/>
  <c r="AX44" i="1"/>
  <c r="AY44" i="1"/>
  <c r="AZ44" i="1"/>
  <c r="BA44" i="1"/>
  <c r="AX45" i="1"/>
  <c r="AY45" i="1"/>
  <c r="AZ45" i="1"/>
  <c r="BA45" i="1"/>
  <c r="AY46" i="1"/>
  <c r="AZ46" i="1"/>
  <c r="BA46" i="1"/>
  <c r="AX47" i="1"/>
  <c r="AY47" i="1"/>
  <c r="AZ47" i="1"/>
  <c r="BA47" i="1"/>
  <c r="AX48" i="1"/>
  <c r="AY48" i="1"/>
  <c r="AZ48" i="1"/>
  <c r="BA48" i="1"/>
  <c r="AX49" i="1"/>
  <c r="AY49" i="1"/>
  <c r="AZ49" i="1"/>
  <c r="BA49" i="1"/>
  <c r="AX50" i="1"/>
  <c r="AY50" i="1"/>
  <c r="AZ50" i="1"/>
  <c r="BA50" i="1"/>
  <c r="AX51" i="1"/>
  <c r="AY51" i="1"/>
  <c r="AZ51" i="1"/>
  <c r="BA51" i="1"/>
  <c r="AX52" i="1"/>
  <c r="AY52" i="1"/>
  <c r="AZ52" i="1"/>
  <c r="BA52" i="1"/>
  <c r="AX53" i="1"/>
  <c r="AY53" i="1"/>
  <c r="AZ53" i="1"/>
  <c r="BA53" i="1"/>
  <c r="AX54" i="1"/>
  <c r="AY54" i="1"/>
  <c r="AZ54" i="1"/>
  <c r="BA54" i="1"/>
  <c r="AX55" i="1"/>
  <c r="AY55" i="1"/>
  <c r="AZ55" i="1"/>
  <c r="BA55" i="1"/>
  <c r="AX56" i="1"/>
  <c r="AY56" i="1"/>
  <c r="AZ56" i="1"/>
  <c r="BA56" i="1"/>
  <c r="AX57" i="1"/>
  <c r="AY57" i="1"/>
  <c r="AZ57" i="1"/>
  <c r="BA57" i="1"/>
  <c r="AX58" i="1"/>
  <c r="AY58" i="1"/>
  <c r="AZ58" i="1"/>
  <c r="BA58" i="1"/>
  <c r="AX59" i="1"/>
  <c r="AY59" i="1"/>
  <c r="AZ59" i="1"/>
  <c r="BA59" i="1"/>
  <c r="AX60" i="1"/>
  <c r="AY60" i="1"/>
  <c r="AZ60" i="1"/>
  <c r="BA60" i="1"/>
  <c r="AX61" i="1"/>
  <c r="AY61" i="1"/>
  <c r="AZ61" i="1"/>
  <c r="BA61" i="1"/>
  <c r="AX62" i="1"/>
  <c r="AY62" i="1"/>
  <c r="AZ62" i="1"/>
  <c r="BA62" i="1"/>
  <c r="AX63" i="1"/>
  <c r="AY63" i="1"/>
  <c r="AZ63" i="1"/>
  <c r="BA63" i="1"/>
  <c r="AX64" i="1"/>
  <c r="AY64" i="1"/>
  <c r="AZ64" i="1"/>
  <c r="BA64" i="1"/>
  <c r="AX65" i="1"/>
  <c r="AY65" i="1"/>
  <c r="AZ65" i="1"/>
  <c r="BA65" i="1"/>
  <c r="AX66" i="1"/>
  <c r="AY66" i="1"/>
  <c r="AZ66" i="1"/>
  <c r="BA66" i="1"/>
  <c r="AX67" i="1"/>
  <c r="AY67" i="1"/>
  <c r="AZ67" i="1"/>
  <c r="BA67" i="1"/>
  <c r="AX68" i="1"/>
  <c r="AY68" i="1"/>
  <c r="AZ68" i="1"/>
  <c r="BA68" i="1"/>
  <c r="AX69" i="1"/>
  <c r="AY69" i="1"/>
  <c r="AZ69" i="1"/>
  <c r="BA69" i="1"/>
  <c r="AX70" i="1"/>
  <c r="AY70" i="1"/>
  <c r="AZ70" i="1"/>
  <c r="BA70" i="1"/>
  <c r="AX71" i="1"/>
  <c r="AY71" i="1"/>
  <c r="AZ71" i="1"/>
  <c r="BA71" i="1"/>
  <c r="AX72" i="1"/>
  <c r="AY72" i="1"/>
  <c r="AZ72" i="1"/>
  <c r="BA72" i="1"/>
  <c r="AX73" i="1"/>
  <c r="AY73" i="1"/>
  <c r="AZ73" i="1"/>
  <c r="BA73" i="1"/>
  <c r="AX74" i="1"/>
  <c r="AY74" i="1"/>
  <c r="AZ74" i="1"/>
  <c r="BA74" i="1"/>
  <c r="AX75" i="1"/>
  <c r="AY75" i="1"/>
  <c r="AZ75" i="1"/>
  <c r="BA75" i="1"/>
  <c r="AX76" i="1"/>
  <c r="AY76" i="1"/>
  <c r="AZ76" i="1"/>
  <c r="BA76" i="1"/>
  <c r="AX77" i="1"/>
  <c r="AY77" i="1"/>
  <c r="AZ77" i="1"/>
  <c r="BA77" i="1"/>
  <c r="AX78" i="1"/>
  <c r="AY78" i="1"/>
  <c r="AZ78" i="1"/>
  <c r="BA78" i="1"/>
  <c r="AX79" i="1"/>
  <c r="AY79" i="1"/>
  <c r="AZ79" i="1"/>
  <c r="BA79" i="1"/>
  <c r="AX80" i="1"/>
  <c r="AY80" i="1"/>
  <c r="AZ80" i="1"/>
  <c r="BA80" i="1"/>
  <c r="AX81" i="1"/>
  <c r="AY81" i="1"/>
  <c r="AZ81" i="1"/>
  <c r="BA81" i="1"/>
  <c r="AX82" i="1"/>
  <c r="AY82" i="1"/>
  <c r="AZ82" i="1"/>
  <c r="BA82" i="1"/>
  <c r="AX83" i="1"/>
  <c r="AY83" i="1"/>
  <c r="AZ83" i="1"/>
  <c r="BA83" i="1"/>
  <c r="AX84" i="1"/>
  <c r="AY84" i="1"/>
  <c r="AZ84" i="1"/>
  <c r="BA84" i="1"/>
  <c r="AX85" i="1"/>
  <c r="AY85" i="1"/>
  <c r="AZ85" i="1"/>
  <c r="BA85" i="1"/>
  <c r="AX86" i="1"/>
  <c r="AY86" i="1"/>
  <c r="AZ86" i="1"/>
  <c r="BA86" i="1"/>
  <c r="AX87" i="1"/>
  <c r="AY87" i="1"/>
  <c r="AZ87" i="1"/>
  <c r="BA87" i="1"/>
  <c r="AX88" i="1"/>
  <c r="AY88" i="1"/>
  <c r="AZ88" i="1"/>
  <c r="BA88" i="1"/>
  <c r="AX89" i="1"/>
  <c r="AY89" i="1"/>
  <c r="AZ89" i="1"/>
  <c r="BA89" i="1"/>
  <c r="AX90" i="1"/>
  <c r="AY90" i="1"/>
  <c r="AZ90" i="1"/>
  <c r="BA90" i="1"/>
  <c r="AX91" i="1"/>
  <c r="AY91" i="1"/>
  <c r="AZ91" i="1"/>
  <c r="BA91" i="1"/>
  <c r="AX92" i="1"/>
  <c r="AY92" i="1"/>
  <c r="AZ92" i="1"/>
  <c r="BA92" i="1"/>
  <c r="AX93" i="1"/>
  <c r="AY93" i="1"/>
  <c r="AZ93" i="1"/>
  <c r="BA93" i="1"/>
  <c r="AX94" i="1"/>
  <c r="AY94" i="1"/>
  <c r="AZ94" i="1"/>
  <c r="BA94" i="1"/>
  <c r="AX95" i="1"/>
  <c r="AY95" i="1"/>
  <c r="AZ95" i="1"/>
  <c r="BA95" i="1"/>
  <c r="AX96" i="1"/>
  <c r="AY96" i="1"/>
  <c r="AZ96" i="1"/>
  <c r="BA96" i="1"/>
  <c r="AX97" i="1"/>
  <c r="AY97" i="1"/>
  <c r="AZ97" i="1"/>
  <c r="BA97" i="1"/>
  <c r="AX98" i="1"/>
  <c r="AY98" i="1"/>
  <c r="AZ98" i="1"/>
  <c r="BA98" i="1"/>
  <c r="AX99" i="1"/>
  <c r="AY99" i="1"/>
  <c r="AZ99" i="1"/>
  <c r="BA99" i="1"/>
  <c r="AX100" i="1"/>
  <c r="AY100" i="1"/>
  <c r="AZ100" i="1"/>
  <c r="BA100" i="1"/>
  <c r="AX101" i="1"/>
  <c r="AY101" i="1"/>
  <c r="AZ101" i="1"/>
  <c r="BA101" i="1"/>
  <c r="AX102" i="1"/>
  <c r="AY102" i="1"/>
  <c r="AZ102" i="1"/>
  <c r="BA102" i="1"/>
  <c r="AX103" i="1"/>
  <c r="AY103" i="1"/>
  <c r="AZ103" i="1"/>
  <c r="BA103" i="1"/>
  <c r="AX104" i="1"/>
  <c r="AY104" i="1"/>
  <c r="AZ104" i="1"/>
  <c r="BA104" i="1"/>
  <c r="AX105" i="1"/>
  <c r="AY105" i="1"/>
  <c r="AZ105" i="1"/>
  <c r="BA105" i="1"/>
  <c r="AX106" i="1"/>
  <c r="AY106" i="1"/>
  <c r="AZ106" i="1"/>
  <c r="BA106" i="1"/>
  <c r="AX107" i="1"/>
  <c r="AY107" i="1"/>
  <c r="AZ107" i="1"/>
  <c r="BA107" i="1"/>
  <c r="AX108" i="1"/>
  <c r="AY108" i="1"/>
  <c r="AZ108" i="1"/>
  <c r="BA108" i="1"/>
  <c r="AX109" i="1"/>
  <c r="AY109" i="1"/>
  <c r="AZ109" i="1"/>
  <c r="BA109" i="1"/>
  <c r="AX110" i="1"/>
  <c r="AY110" i="1"/>
  <c r="AZ110" i="1"/>
  <c r="BA110" i="1"/>
  <c r="AX111" i="1"/>
  <c r="AY111" i="1"/>
  <c r="AZ111" i="1"/>
  <c r="BA111" i="1"/>
  <c r="AX112" i="1"/>
  <c r="AY112" i="1"/>
  <c r="AZ112" i="1"/>
  <c r="BA112" i="1"/>
  <c r="AX113" i="1"/>
  <c r="AY113" i="1"/>
  <c r="AZ113" i="1"/>
  <c r="BA113" i="1"/>
  <c r="AX114" i="1"/>
  <c r="AY114" i="1"/>
  <c r="AZ114" i="1"/>
  <c r="BA114" i="1"/>
  <c r="AX115" i="1"/>
  <c r="AY115" i="1"/>
  <c r="AZ115" i="1"/>
  <c r="BA115" i="1"/>
  <c r="AX116" i="1"/>
  <c r="AY116" i="1"/>
  <c r="AZ116" i="1"/>
  <c r="BA116" i="1"/>
  <c r="AX117" i="1"/>
  <c r="AY117" i="1"/>
  <c r="AZ117" i="1"/>
  <c r="BA117" i="1"/>
  <c r="AX118" i="1"/>
  <c r="AY118" i="1"/>
  <c r="AZ118" i="1"/>
  <c r="BA118" i="1"/>
  <c r="AX119" i="1"/>
  <c r="AY119" i="1"/>
  <c r="AZ119" i="1"/>
  <c r="BA119" i="1"/>
  <c r="AX120" i="1"/>
  <c r="AY120" i="1"/>
  <c r="AZ120" i="1"/>
  <c r="BA120" i="1"/>
  <c r="AX121" i="1"/>
  <c r="AY121" i="1"/>
  <c r="AZ121" i="1"/>
  <c r="BA121" i="1"/>
  <c r="AX122" i="1"/>
  <c r="AY122" i="1"/>
  <c r="AZ122" i="1"/>
  <c r="BA122" i="1"/>
  <c r="AX123" i="1"/>
  <c r="AY123" i="1"/>
  <c r="AZ123" i="1"/>
  <c r="BA123" i="1"/>
  <c r="AX124" i="1"/>
  <c r="AY124" i="1"/>
  <c r="AZ124" i="1"/>
  <c r="BA124" i="1"/>
  <c r="AX125" i="1"/>
  <c r="AY125" i="1"/>
  <c r="AZ125" i="1"/>
  <c r="BA125" i="1"/>
  <c r="AX126" i="1"/>
  <c r="AY126" i="1"/>
  <c r="AZ126" i="1"/>
  <c r="BA126" i="1"/>
  <c r="AX127" i="1"/>
  <c r="AY127" i="1"/>
  <c r="AZ127" i="1"/>
  <c r="BA127" i="1"/>
  <c r="AX128" i="1"/>
  <c r="AY128" i="1"/>
  <c r="AZ128" i="1"/>
  <c r="BA128" i="1"/>
  <c r="AX129" i="1"/>
  <c r="AY129" i="1"/>
  <c r="AZ129" i="1"/>
  <c r="BA129" i="1"/>
  <c r="AX130" i="1"/>
  <c r="AY130" i="1"/>
  <c r="AZ130" i="1"/>
  <c r="BA130" i="1"/>
  <c r="AX131" i="1"/>
  <c r="AY131" i="1"/>
  <c r="AZ131" i="1"/>
  <c r="BA131" i="1"/>
  <c r="AX132" i="1"/>
  <c r="AY132" i="1"/>
  <c r="AZ132" i="1"/>
  <c r="BA132" i="1"/>
  <c r="AX133" i="1"/>
  <c r="AY133" i="1"/>
  <c r="AZ133" i="1"/>
  <c r="BA133" i="1"/>
  <c r="AX134" i="1"/>
  <c r="AY134" i="1"/>
  <c r="AZ134" i="1"/>
  <c r="BA134" i="1"/>
  <c r="AX135" i="1"/>
  <c r="AY135" i="1"/>
  <c r="AZ135" i="1"/>
  <c r="BA135" i="1"/>
  <c r="AX136" i="1"/>
  <c r="AY136" i="1"/>
  <c r="AZ136" i="1"/>
  <c r="BA136" i="1"/>
  <c r="AX137" i="1"/>
  <c r="AY137" i="1"/>
  <c r="AZ137" i="1"/>
  <c r="BA137" i="1"/>
  <c r="AX138" i="1"/>
  <c r="AY138" i="1"/>
  <c r="AZ138" i="1"/>
  <c r="BA138" i="1"/>
  <c r="AX139" i="1"/>
  <c r="AY139" i="1"/>
  <c r="AZ139" i="1"/>
  <c r="BA139" i="1"/>
  <c r="AX140" i="1"/>
  <c r="AY140" i="1"/>
  <c r="AZ140" i="1"/>
  <c r="BA140" i="1"/>
  <c r="AX141" i="1"/>
  <c r="AY141" i="1"/>
  <c r="AZ141" i="1"/>
  <c r="BA141" i="1"/>
  <c r="AX142" i="1"/>
  <c r="AY142" i="1"/>
  <c r="AZ142" i="1"/>
  <c r="BA142" i="1"/>
  <c r="AX143" i="1"/>
  <c r="AY143" i="1"/>
  <c r="AZ143" i="1"/>
  <c r="BA143" i="1"/>
  <c r="AX144" i="1"/>
  <c r="AY144" i="1"/>
  <c r="AZ144" i="1"/>
  <c r="BA144" i="1"/>
  <c r="AX145" i="1"/>
  <c r="AY145" i="1"/>
  <c r="AZ145" i="1"/>
  <c r="BA145" i="1"/>
  <c r="AX146" i="1"/>
  <c r="AY146" i="1"/>
  <c r="AZ146" i="1"/>
  <c r="BA146" i="1"/>
  <c r="AX147" i="1"/>
  <c r="AY147" i="1"/>
  <c r="AZ147" i="1"/>
  <c r="BA147" i="1"/>
  <c r="AX148" i="1"/>
  <c r="AY148" i="1"/>
  <c r="AZ148" i="1"/>
  <c r="BA148" i="1"/>
  <c r="AX149" i="1"/>
  <c r="AY149" i="1"/>
  <c r="AZ149" i="1"/>
  <c r="BA149" i="1"/>
  <c r="AX150" i="1"/>
  <c r="AY150" i="1"/>
  <c r="AZ150" i="1"/>
  <c r="BA150" i="1"/>
  <c r="AX151" i="1"/>
  <c r="AY151" i="1"/>
  <c r="AZ151" i="1"/>
  <c r="BA151" i="1"/>
  <c r="AX152" i="1"/>
  <c r="AY152" i="1"/>
  <c r="AZ152" i="1"/>
  <c r="BA152" i="1"/>
  <c r="AX153" i="1"/>
  <c r="AY153" i="1"/>
  <c r="AZ153" i="1"/>
  <c r="BA153" i="1"/>
  <c r="AX154" i="1"/>
  <c r="AY154" i="1"/>
  <c r="AZ154" i="1"/>
  <c r="BA154" i="1"/>
  <c r="AX155" i="1"/>
  <c r="AY155" i="1"/>
  <c r="AZ155" i="1"/>
  <c r="BA155" i="1"/>
  <c r="AX156" i="1"/>
  <c r="AY156" i="1"/>
  <c r="AZ156" i="1"/>
  <c r="BA156" i="1"/>
  <c r="AX157" i="1"/>
  <c r="AY157" i="1"/>
  <c r="AZ157" i="1"/>
  <c r="BA157" i="1"/>
  <c r="AX158" i="1"/>
  <c r="AY158" i="1"/>
  <c r="AZ158" i="1"/>
  <c r="BA158" i="1"/>
  <c r="AX159" i="1"/>
  <c r="AY159" i="1"/>
  <c r="AZ159" i="1"/>
  <c r="BA159" i="1"/>
  <c r="AX160" i="1"/>
  <c r="AY160" i="1"/>
  <c r="AZ160" i="1"/>
  <c r="BA160" i="1"/>
  <c r="AX161" i="1"/>
  <c r="AY161" i="1"/>
  <c r="AZ161" i="1"/>
  <c r="BA161" i="1"/>
  <c r="AX162" i="1"/>
  <c r="AY162" i="1"/>
  <c r="AZ162" i="1"/>
  <c r="BA162" i="1"/>
  <c r="AX163" i="1"/>
  <c r="AY163" i="1"/>
  <c r="AZ163" i="1"/>
  <c r="BA163" i="1"/>
  <c r="AX164" i="1"/>
  <c r="AY164" i="1"/>
  <c r="AZ164" i="1"/>
  <c r="BA164" i="1"/>
  <c r="AX165" i="1"/>
  <c r="AY165" i="1"/>
  <c r="AZ165" i="1"/>
  <c r="BA165" i="1"/>
  <c r="AX166" i="1"/>
  <c r="AY166" i="1"/>
  <c r="AZ166" i="1"/>
  <c r="BA166" i="1"/>
  <c r="AX167" i="1"/>
  <c r="AY167" i="1"/>
  <c r="AZ167" i="1"/>
  <c r="BA167" i="1"/>
  <c r="AX168" i="1"/>
  <c r="AY168" i="1"/>
  <c r="AZ168" i="1"/>
  <c r="BA168" i="1"/>
  <c r="AX169" i="1"/>
  <c r="AY169" i="1"/>
  <c r="AZ169" i="1"/>
  <c r="BA169" i="1"/>
  <c r="AX170" i="1"/>
  <c r="AY170" i="1"/>
  <c r="AZ170" i="1"/>
  <c r="BA170" i="1"/>
  <c r="AX171" i="1"/>
  <c r="AY171" i="1"/>
  <c r="AZ171" i="1"/>
  <c r="BA171" i="1"/>
  <c r="AX172" i="1"/>
  <c r="AY172" i="1"/>
  <c r="AZ172" i="1"/>
  <c r="BA172" i="1"/>
  <c r="AX173" i="1"/>
  <c r="AY173" i="1"/>
  <c r="AZ173" i="1"/>
  <c r="BA173" i="1"/>
  <c r="AX174" i="1"/>
  <c r="AY174" i="1"/>
  <c r="AZ174" i="1"/>
  <c r="BA174" i="1"/>
  <c r="AX175" i="1"/>
  <c r="AY175" i="1"/>
  <c r="AZ175" i="1"/>
  <c r="BA175" i="1"/>
  <c r="AX176" i="1"/>
  <c r="AY176" i="1"/>
  <c r="AZ176" i="1"/>
  <c r="BA176" i="1"/>
  <c r="AX177" i="1"/>
  <c r="AY177" i="1"/>
  <c r="AZ177" i="1"/>
  <c r="BA177" i="1"/>
  <c r="AX178" i="1"/>
  <c r="AY178" i="1"/>
  <c r="AZ178" i="1"/>
  <c r="BA178" i="1"/>
  <c r="AX179" i="1"/>
  <c r="AY179" i="1"/>
  <c r="AZ179" i="1"/>
  <c r="BA179" i="1"/>
  <c r="AX180" i="1"/>
  <c r="AY180" i="1"/>
  <c r="AZ180" i="1"/>
  <c r="BA180" i="1"/>
  <c r="AX181" i="1"/>
  <c r="AY181" i="1"/>
  <c r="AZ181" i="1"/>
  <c r="BA181" i="1"/>
  <c r="AX182" i="1"/>
  <c r="AY182" i="1"/>
  <c r="AZ182" i="1"/>
  <c r="BA182" i="1"/>
  <c r="AX183" i="1"/>
  <c r="AY183" i="1"/>
  <c r="AZ183" i="1"/>
  <c r="BA183" i="1"/>
  <c r="AX184" i="1"/>
  <c r="AY184" i="1"/>
  <c r="AZ184" i="1"/>
  <c r="BA184" i="1"/>
  <c r="AX185" i="1"/>
  <c r="AY185" i="1"/>
  <c r="AZ185" i="1"/>
  <c r="BA185" i="1"/>
  <c r="AX186" i="1"/>
  <c r="AY186" i="1"/>
  <c r="AZ186" i="1"/>
  <c r="BA186" i="1"/>
  <c r="AX187" i="1"/>
  <c r="AY187" i="1"/>
  <c r="AZ187" i="1"/>
  <c r="BA187" i="1"/>
  <c r="AX188" i="1"/>
  <c r="AY188" i="1"/>
  <c r="AZ188" i="1"/>
  <c r="BA188" i="1"/>
  <c r="AX189" i="1"/>
  <c r="AY189" i="1"/>
  <c r="AZ189" i="1"/>
  <c r="BA189" i="1"/>
  <c r="AX190" i="1"/>
  <c r="AY190" i="1"/>
  <c r="AZ190" i="1"/>
  <c r="BA190" i="1"/>
  <c r="AX191" i="1"/>
  <c r="AY191" i="1"/>
  <c r="AZ191" i="1"/>
  <c r="BA191" i="1"/>
  <c r="AX192" i="1"/>
  <c r="AY192" i="1"/>
  <c r="AZ192" i="1"/>
  <c r="BA192" i="1"/>
  <c r="AX193" i="1"/>
  <c r="AY193" i="1"/>
  <c r="AZ193" i="1"/>
  <c r="BA193" i="1"/>
  <c r="AX194" i="1"/>
  <c r="AY194" i="1"/>
  <c r="AZ194" i="1"/>
  <c r="BA194" i="1"/>
  <c r="AX195" i="1"/>
  <c r="AY195" i="1"/>
  <c r="AZ195" i="1"/>
  <c r="BA195" i="1"/>
  <c r="AX196" i="1"/>
  <c r="AY196" i="1"/>
  <c r="AZ196" i="1"/>
  <c r="BA196" i="1"/>
  <c r="AX197" i="1"/>
  <c r="AY197" i="1"/>
  <c r="AZ197" i="1"/>
  <c r="BA197" i="1"/>
  <c r="AX198" i="1"/>
  <c r="AY198" i="1"/>
  <c r="AZ198" i="1"/>
  <c r="BA198" i="1"/>
  <c r="AX199" i="1"/>
  <c r="AY199" i="1"/>
  <c r="AZ199" i="1"/>
  <c r="BA199" i="1"/>
  <c r="AX200" i="1"/>
  <c r="AY200" i="1"/>
  <c r="AZ200" i="1"/>
  <c r="BA200" i="1"/>
  <c r="AX201" i="1"/>
  <c r="AY201" i="1"/>
  <c r="AZ201" i="1"/>
  <c r="BA201" i="1"/>
  <c r="AX202" i="1"/>
  <c r="AY202" i="1"/>
  <c r="AZ202" i="1"/>
  <c r="BA202" i="1"/>
  <c r="AX203" i="1"/>
  <c r="AY203" i="1"/>
  <c r="AZ203" i="1"/>
  <c r="BA203" i="1"/>
  <c r="AX204" i="1"/>
  <c r="AY204" i="1"/>
  <c r="AZ204" i="1"/>
  <c r="BA204" i="1"/>
  <c r="AX205" i="1"/>
  <c r="AY205" i="1"/>
  <c r="AZ205" i="1"/>
  <c r="BA205" i="1"/>
  <c r="AX206" i="1"/>
  <c r="AY206" i="1"/>
  <c r="AZ206" i="1"/>
  <c r="BA206" i="1"/>
  <c r="AX207" i="1"/>
  <c r="AY207" i="1"/>
  <c r="AZ207" i="1"/>
  <c r="BA207" i="1"/>
  <c r="AX208" i="1"/>
  <c r="AY208" i="1"/>
  <c r="AZ208" i="1"/>
  <c r="BA208" i="1"/>
  <c r="BA5" i="1"/>
  <c r="AZ5" i="1"/>
  <c r="AY5" i="1"/>
  <c r="AX5" i="1"/>
  <c r="BH5" i="1" l="1"/>
  <c r="BD2" i="1"/>
  <c r="BH208" i="1"/>
  <c r="BH205" i="1"/>
  <c r="BH202" i="1"/>
  <c r="BH199" i="1"/>
  <c r="BH196" i="1"/>
  <c r="BH193" i="1"/>
  <c r="BH190" i="1"/>
  <c r="BH187" i="1"/>
  <c r="BH184" i="1"/>
  <c r="BH181" i="1"/>
  <c r="BH178" i="1"/>
  <c r="BH175" i="1"/>
  <c r="BH172" i="1"/>
  <c r="BH169" i="1"/>
  <c r="BH166" i="1"/>
  <c r="BH163" i="1"/>
  <c r="BH160" i="1"/>
  <c r="BH157" i="1"/>
  <c r="BH154" i="1"/>
  <c r="BH151" i="1"/>
  <c r="BH148" i="1"/>
  <c r="BH145" i="1"/>
  <c r="BH142" i="1"/>
  <c r="BH139" i="1"/>
  <c r="BH136" i="1"/>
  <c r="BH133" i="1"/>
  <c r="BH130" i="1"/>
  <c r="BH127" i="1"/>
  <c r="BH124" i="1"/>
  <c r="BH121" i="1"/>
  <c r="BH118" i="1"/>
  <c r="BH115" i="1"/>
  <c r="BH112" i="1"/>
  <c r="BH109" i="1"/>
  <c r="BH106" i="1"/>
  <c r="BH103" i="1"/>
  <c r="BH100" i="1"/>
  <c r="BH97" i="1"/>
  <c r="BH94" i="1"/>
  <c r="BH91" i="1"/>
  <c r="BH88" i="1"/>
  <c r="BH85" i="1"/>
  <c r="BH82" i="1"/>
  <c r="BH79" i="1"/>
  <c r="BH76" i="1"/>
  <c r="BH73" i="1"/>
  <c r="BH70" i="1"/>
  <c r="BH67" i="1"/>
  <c r="BH64" i="1"/>
  <c r="BH61" i="1"/>
  <c r="BH58" i="1"/>
  <c r="BH55" i="1"/>
  <c r="BH52" i="1"/>
  <c r="BH49" i="1"/>
  <c r="AX2" i="1"/>
  <c r="BH44" i="1"/>
  <c r="BH41" i="1"/>
  <c r="BH38" i="1"/>
  <c r="BH35" i="1"/>
  <c r="BH32" i="1"/>
  <c r="BH29" i="1"/>
  <c r="BH26" i="1"/>
  <c r="BH23" i="1"/>
  <c r="BH20" i="1"/>
  <c r="BH17" i="1"/>
  <c r="BH14" i="1"/>
  <c r="BH11" i="1"/>
  <c r="BH8" i="1"/>
  <c r="BE2" i="1"/>
  <c r="BH206" i="1"/>
  <c r="BH197" i="1"/>
  <c r="BH191" i="1"/>
  <c r="BH182" i="1"/>
  <c r="BH176" i="1"/>
  <c r="BH167" i="1"/>
  <c r="BH161" i="1"/>
  <c r="BH152" i="1"/>
  <c r="BH143" i="1"/>
  <c r="BH134" i="1"/>
  <c r="BH125" i="1"/>
  <c r="BH116" i="1"/>
  <c r="BH110" i="1"/>
  <c r="BH101" i="1"/>
  <c r="BH95" i="1"/>
  <c r="BH86" i="1"/>
  <c r="BH80" i="1"/>
  <c r="BH71" i="1"/>
  <c r="BH62" i="1"/>
  <c r="BH53" i="1"/>
  <c r="BH47" i="1"/>
  <c r="BH203" i="1"/>
  <c r="BH194" i="1"/>
  <c r="BH188" i="1"/>
  <c r="BH179" i="1"/>
  <c r="BH173" i="1"/>
  <c r="BH164" i="1"/>
  <c r="BH155" i="1"/>
  <c r="BH146" i="1"/>
  <c r="BH137" i="1"/>
  <c r="BH128" i="1"/>
  <c r="BH122" i="1"/>
  <c r="BH113" i="1"/>
  <c r="BH107" i="1"/>
  <c r="BH98" i="1"/>
  <c r="BH92" i="1"/>
  <c r="BH83" i="1"/>
  <c r="BH74" i="1"/>
  <c r="BH65" i="1"/>
  <c r="BH59" i="1"/>
  <c r="BH50" i="1"/>
  <c r="BH200" i="1"/>
  <c r="BH185" i="1"/>
  <c r="BH170" i="1"/>
  <c r="BH158" i="1"/>
  <c r="BH149" i="1"/>
  <c r="BH140" i="1"/>
  <c r="BH131" i="1"/>
  <c r="BH119" i="1"/>
  <c r="BH104" i="1"/>
  <c r="BH89" i="1"/>
  <c r="BH77" i="1"/>
  <c r="BH68" i="1"/>
  <c r="BH56" i="1"/>
  <c r="BH43" i="1"/>
  <c r="BH40" i="1"/>
  <c r="BH37" i="1"/>
  <c r="BH34" i="1"/>
  <c r="BH31" i="1"/>
  <c r="E28" i="11" s="1"/>
  <c r="BH28" i="1"/>
  <c r="BH25" i="1"/>
  <c r="BH22" i="1"/>
  <c r="BH19" i="1"/>
  <c r="BH16" i="1"/>
  <c r="BH13" i="1"/>
  <c r="BH10" i="1"/>
  <c r="BH7" i="1"/>
  <c r="BH45" i="1"/>
  <c r="BH42" i="1"/>
  <c r="BH39" i="1"/>
  <c r="BH36" i="1"/>
  <c r="BH33" i="1"/>
  <c r="BH30" i="1"/>
  <c r="BH27" i="1"/>
  <c r="BH24" i="1"/>
  <c r="BH21" i="1"/>
  <c r="BH18" i="1"/>
  <c r="BH15" i="1"/>
  <c r="BH12" i="1"/>
  <c r="BH9" i="1"/>
  <c r="BH6" i="1"/>
  <c r="BH207" i="1"/>
  <c r="BH204" i="1"/>
  <c r="BH201" i="1"/>
  <c r="BH198" i="1"/>
  <c r="BH195" i="1"/>
  <c r="BH192" i="1"/>
  <c r="BH189" i="1"/>
  <c r="BH186" i="1"/>
  <c r="BH183" i="1"/>
  <c r="BH180" i="1"/>
  <c r="BH177" i="1"/>
  <c r="BH174" i="1"/>
  <c r="BH171" i="1"/>
  <c r="BH168" i="1"/>
  <c r="BH165" i="1"/>
  <c r="BH162" i="1"/>
  <c r="BH159" i="1"/>
  <c r="BH156" i="1"/>
  <c r="BH153" i="1"/>
  <c r="BH150" i="1"/>
  <c r="BH147" i="1"/>
  <c r="BH144" i="1"/>
  <c r="BH141" i="1"/>
  <c r="BH138" i="1"/>
  <c r="BH135" i="1"/>
  <c r="BH132" i="1"/>
  <c r="BH129" i="1"/>
  <c r="BH126" i="1"/>
  <c r="BH123" i="1"/>
  <c r="BH120" i="1"/>
  <c r="BH117" i="1"/>
  <c r="BH114" i="1"/>
  <c r="BH111" i="1"/>
  <c r="BH108" i="1"/>
  <c r="BH105" i="1"/>
  <c r="BH102" i="1"/>
  <c r="BH99" i="1"/>
  <c r="BH96" i="1"/>
  <c r="BH93" i="1"/>
  <c r="BH90" i="1"/>
  <c r="BH87" i="1"/>
  <c r="BH84" i="1"/>
  <c r="BH81" i="1"/>
  <c r="BH78" i="1"/>
  <c r="BH75" i="1"/>
  <c r="BH72" i="1"/>
  <c r="BH69" i="1"/>
  <c r="BH66" i="1"/>
  <c r="BH63" i="1"/>
  <c r="BH60" i="1"/>
  <c r="BH57" i="1"/>
  <c r="BH54" i="1"/>
  <c r="BH51" i="1"/>
  <c r="BH48" i="1"/>
  <c r="BH46" i="1"/>
  <c r="BC2" i="1"/>
  <c r="AZ2" i="1"/>
  <c r="AY2" i="1"/>
  <c r="BA2" i="1"/>
  <c r="BF2" i="1"/>
  <c r="BB2" i="1"/>
  <c r="AI182"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164" i="1"/>
  <c r="AQ164" i="1"/>
  <c r="AQ182" i="1"/>
  <c r="AS208" i="1"/>
  <c r="AR208" i="1"/>
  <c r="AQ208" i="1"/>
  <c r="AJ208" i="1"/>
  <c r="AI208" i="1"/>
  <c r="AF208" i="1"/>
  <c r="AE208" i="1"/>
  <c r="AD208" i="1"/>
  <c r="V208" i="1"/>
  <c r="AS207" i="1"/>
  <c r="AR207" i="1"/>
  <c r="AQ207" i="1"/>
  <c r="AJ207" i="1"/>
  <c r="AI207" i="1"/>
  <c r="V207" i="1"/>
  <c r="AS206" i="1"/>
  <c r="AR206" i="1"/>
  <c r="AQ206" i="1"/>
  <c r="AJ206" i="1"/>
  <c r="AI206" i="1"/>
  <c r="V206" i="1"/>
  <c r="AS10" i="3"/>
  <c r="AR10" i="3"/>
  <c r="AQ10" i="3"/>
  <c r="AP10" i="3"/>
  <c r="AN10" i="3"/>
  <c r="AL10" i="3"/>
  <c r="AJ10" i="3"/>
  <c r="AI10" i="3"/>
  <c r="AK10" i="3" s="1"/>
  <c r="AF10" i="3"/>
  <c r="AE10" i="3"/>
  <c r="AD10" i="3"/>
  <c r="V10" i="3"/>
  <c r="AR9" i="3"/>
  <c r="AQ9" i="3"/>
  <c r="AP9" i="3"/>
  <c r="AJ9" i="3"/>
  <c r="AI9" i="3"/>
  <c r="AK9" i="3" s="1"/>
  <c r="AF9" i="3"/>
  <c r="AE9" i="3"/>
  <c r="AD9" i="3"/>
  <c r="V9" i="3"/>
  <c r="AN9" i="3" s="1"/>
  <c r="AR8" i="3"/>
  <c r="AQ8" i="3"/>
  <c r="AP8" i="3"/>
  <c r="AJ8" i="3"/>
  <c r="AI8" i="3"/>
  <c r="AK8" i="3" s="1"/>
  <c r="AF8" i="3"/>
  <c r="AE8" i="3"/>
  <c r="AD8" i="3"/>
  <c r="V8" i="3"/>
  <c r="AN8" i="3" s="1"/>
  <c r="AR7" i="3"/>
  <c r="AQ7" i="3"/>
  <c r="AP7" i="3"/>
  <c r="AJ7" i="3"/>
  <c r="AI7" i="3"/>
  <c r="AF7" i="3"/>
  <c r="AE7" i="3"/>
  <c r="AD7" i="3"/>
  <c r="V7" i="3"/>
  <c r="AM7" i="3" s="1"/>
  <c r="AR6" i="3"/>
  <c r="AQ6" i="3"/>
  <c r="AP6" i="3"/>
  <c r="AJ6" i="3"/>
  <c r="AI6" i="3"/>
  <c r="AK6" i="3" s="1"/>
  <c r="AF6" i="3"/>
  <c r="AE6" i="3"/>
  <c r="AD6" i="3"/>
  <c r="V6" i="3"/>
  <c r="AS6" i="3" s="1"/>
  <c r="AR5" i="3"/>
  <c r="AQ5" i="3"/>
  <c r="AP5" i="3"/>
  <c r="AJ5" i="3"/>
  <c r="AI5" i="3"/>
  <c r="AK5" i="3" s="1"/>
  <c r="AF5" i="3"/>
  <c r="AE5" i="3"/>
  <c r="AD5" i="3"/>
  <c r="V5" i="3"/>
  <c r="AS5" i="3" s="1"/>
  <c r="AS5" i="1"/>
  <c r="G19" i="10" l="1"/>
  <c r="E19" i="11"/>
  <c r="G103" i="10"/>
  <c r="E103" i="11"/>
  <c r="G27" i="10"/>
  <c r="E27" i="11"/>
  <c r="G107" i="10"/>
  <c r="E107" i="11"/>
  <c r="G203" i="10"/>
  <c r="E203" i="11"/>
  <c r="G35" i="10"/>
  <c r="E35" i="11"/>
  <c r="G70" i="10"/>
  <c r="E70" i="11"/>
  <c r="G106" i="10"/>
  <c r="E106" i="11"/>
  <c r="G142" i="10"/>
  <c r="E142" i="11"/>
  <c r="G178" i="10"/>
  <c r="E178" i="11"/>
  <c r="G54" i="10"/>
  <c r="E54" i="11"/>
  <c r="G90" i="10"/>
  <c r="E90" i="11"/>
  <c r="G126" i="10"/>
  <c r="E126" i="11"/>
  <c r="G162" i="10"/>
  <c r="E162" i="11"/>
  <c r="G198" i="10"/>
  <c r="E198" i="11"/>
  <c r="G30" i="10"/>
  <c r="E30" i="11"/>
  <c r="G25" i="10"/>
  <c r="E25" i="11"/>
  <c r="G128" i="10"/>
  <c r="E128" i="11"/>
  <c r="G89" i="10"/>
  <c r="E89" i="11"/>
  <c r="G185" i="10"/>
  <c r="E185" i="11"/>
  <c r="G113" i="10"/>
  <c r="E113" i="11"/>
  <c r="G38" i="10"/>
  <c r="E38" i="11"/>
  <c r="G73" i="10"/>
  <c r="E73" i="11"/>
  <c r="G109" i="10"/>
  <c r="E109" i="11"/>
  <c r="G145" i="10"/>
  <c r="E145" i="11"/>
  <c r="G181" i="10"/>
  <c r="E181" i="11"/>
  <c r="G129" i="10"/>
  <c r="E129" i="11"/>
  <c r="G28" i="10"/>
  <c r="G191" i="10"/>
  <c r="E191" i="11"/>
  <c r="G41" i="10"/>
  <c r="E41" i="11"/>
  <c r="G112" i="10"/>
  <c r="E112" i="11"/>
  <c r="G184" i="10"/>
  <c r="E184" i="11"/>
  <c r="G60" i="10"/>
  <c r="E60" i="11"/>
  <c r="G96" i="10"/>
  <c r="E96" i="11"/>
  <c r="G132" i="10"/>
  <c r="E132" i="11"/>
  <c r="G168" i="10"/>
  <c r="E168" i="11"/>
  <c r="G204" i="10"/>
  <c r="E204" i="11"/>
  <c r="G36" i="10"/>
  <c r="E36" i="11"/>
  <c r="G31" i="10"/>
  <c r="E31" i="11"/>
  <c r="G146" i="10"/>
  <c r="E146" i="11"/>
  <c r="G104" i="10"/>
  <c r="E104" i="11"/>
  <c r="G200" i="10"/>
  <c r="E200" i="11"/>
  <c r="G131" i="10"/>
  <c r="E131" i="11"/>
  <c r="G8" i="10"/>
  <c r="E8" i="11"/>
  <c r="G79" i="10"/>
  <c r="E79" i="11"/>
  <c r="G115" i="10"/>
  <c r="E115" i="11"/>
  <c r="G151" i="10"/>
  <c r="E151" i="11"/>
  <c r="G187" i="10"/>
  <c r="E187" i="11"/>
  <c r="G156" i="10"/>
  <c r="E156" i="11"/>
  <c r="G32" i="10"/>
  <c r="E32" i="11"/>
  <c r="G51" i="10"/>
  <c r="E51" i="11"/>
  <c r="G63" i="10"/>
  <c r="E63" i="11"/>
  <c r="G99" i="10"/>
  <c r="E99" i="11"/>
  <c r="G135" i="10"/>
  <c r="E135" i="11"/>
  <c r="G171" i="10"/>
  <c r="E171" i="11"/>
  <c r="G3" i="10"/>
  <c r="E3" i="11"/>
  <c r="G39" i="10"/>
  <c r="E39" i="11"/>
  <c r="G34" i="10"/>
  <c r="E34" i="11"/>
  <c r="G155" i="10"/>
  <c r="E155" i="11"/>
  <c r="G110" i="10"/>
  <c r="E110" i="11"/>
  <c r="G44" i="10"/>
  <c r="E44" i="11"/>
  <c r="G140" i="10"/>
  <c r="E140" i="11"/>
  <c r="G11" i="10"/>
  <c r="E11" i="11"/>
  <c r="G46" i="10"/>
  <c r="E46" i="11"/>
  <c r="G82" i="10"/>
  <c r="E82" i="11"/>
  <c r="G118" i="10"/>
  <c r="E118" i="11"/>
  <c r="G154" i="10"/>
  <c r="E154" i="11"/>
  <c r="G190" i="10"/>
  <c r="E190" i="11"/>
  <c r="G192" i="10"/>
  <c r="E192" i="11"/>
  <c r="G194" i="10"/>
  <c r="E194" i="11"/>
  <c r="G87" i="10"/>
  <c r="E87" i="11"/>
  <c r="G66" i="10"/>
  <c r="E66" i="11"/>
  <c r="G102" i="10"/>
  <c r="E102" i="11"/>
  <c r="G138" i="10"/>
  <c r="E138" i="11"/>
  <c r="G174" i="10"/>
  <c r="E174" i="11"/>
  <c r="G6" i="10"/>
  <c r="E6" i="11"/>
  <c r="G42" i="10"/>
  <c r="E42" i="11"/>
  <c r="G37" i="10"/>
  <c r="E37" i="11"/>
  <c r="G167" i="10"/>
  <c r="E167" i="11"/>
  <c r="G119" i="10"/>
  <c r="E119" i="11"/>
  <c r="G50" i="10"/>
  <c r="E50" i="11"/>
  <c r="G149" i="10"/>
  <c r="E149" i="11"/>
  <c r="G14" i="10"/>
  <c r="E14" i="11"/>
  <c r="G49" i="10"/>
  <c r="E49" i="11"/>
  <c r="G85" i="10"/>
  <c r="E85" i="11"/>
  <c r="G121" i="10"/>
  <c r="E121" i="11"/>
  <c r="G157" i="10"/>
  <c r="E157" i="11"/>
  <c r="G193" i="10"/>
  <c r="E193" i="11"/>
  <c r="G120" i="10"/>
  <c r="E120" i="11"/>
  <c r="G101" i="10"/>
  <c r="E101" i="11"/>
  <c r="G67" i="10"/>
  <c r="E67" i="11"/>
  <c r="G159" i="10"/>
  <c r="E159" i="11"/>
  <c r="G80" i="10"/>
  <c r="E80" i="11"/>
  <c r="G93" i="10"/>
  <c r="E93" i="11"/>
  <c r="G201" i="10"/>
  <c r="E201" i="11"/>
  <c r="G69" i="10"/>
  <c r="E69" i="11"/>
  <c r="G105" i="10"/>
  <c r="E105" i="11"/>
  <c r="G141" i="10"/>
  <c r="E141" i="11"/>
  <c r="G177" i="10"/>
  <c r="E177" i="11"/>
  <c r="G9" i="10"/>
  <c r="E9" i="11"/>
  <c r="G4" i="10"/>
  <c r="E4" i="11"/>
  <c r="G40" i="10"/>
  <c r="E40" i="11"/>
  <c r="G182" i="10"/>
  <c r="E182" i="11"/>
  <c r="G125" i="10"/>
  <c r="E125" i="11"/>
  <c r="G59" i="10"/>
  <c r="E59" i="11"/>
  <c r="G158" i="10"/>
  <c r="E158" i="11"/>
  <c r="G17" i="10"/>
  <c r="E17" i="11"/>
  <c r="G52" i="10"/>
  <c r="E52" i="11"/>
  <c r="G88" i="10"/>
  <c r="E88" i="11"/>
  <c r="G124" i="10"/>
  <c r="E124" i="11"/>
  <c r="G160" i="10"/>
  <c r="E160" i="11"/>
  <c r="G196" i="10"/>
  <c r="E196" i="11"/>
  <c r="G71" i="10"/>
  <c r="E71" i="11"/>
  <c r="G175" i="10"/>
  <c r="E175" i="11"/>
  <c r="G123" i="10"/>
  <c r="E123" i="11"/>
  <c r="G72" i="10"/>
  <c r="E72" i="11"/>
  <c r="G108" i="10"/>
  <c r="E108" i="11"/>
  <c r="G144" i="10"/>
  <c r="E144" i="11"/>
  <c r="G180" i="10"/>
  <c r="E180" i="11"/>
  <c r="G12" i="10"/>
  <c r="E12" i="11"/>
  <c r="G7" i="10"/>
  <c r="E7" i="11"/>
  <c r="G53" i="10"/>
  <c r="E53" i="11"/>
  <c r="G197" i="10"/>
  <c r="E197" i="11"/>
  <c r="G134" i="10"/>
  <c r="E134" i="11"/>
  <c r="G68" i="10"/>
  <c r="E68" i="11"/>
  <c r="G164" i="10"/>
  <c r="E164" i="11"/>
  <c r="G20" i="10"/>
  <c r="E20" i="11"/>
  <c r="G55" i="10"/>
  <c r="E55" i="11"/>
  <c r="G91" i="10"/>
  <c r="E91" i="11"/>
  <c r="G127" i="10"/>
  <c r="E127" i="11"/>
  <c r="G163" i="10"/>
  <c r="E163" i="11"/>
  <c r="G199" i="10"/>
  <c r="E199" i="11"/>
  <c r="G48" i="10"/>
  <c r="E48" i="11"/>
  <c r="G170" i="10"/>
  <c r="E170" i="11"/>
  <c r="G75" i="10"/>
  <c r="E75" i="11"/>
  <c r="G111" i="10"/>
  <c r="E111" i="11"/>
  <c r="G147" i="10"/>
  <c r="E147" i="11"/>
  <c r="G183" i="10"/>
  <c r="E183" i="11"/>
  <c r="G15" i="10"/>
  <c r="E15" i="11"/>
  <c r="G10" i="10"/>
  <c r="E10" i="11"/>
  <c r="G65" i="10"/>
  <c r="E65" i="11"/>
  <c r="G47" i="10"/>
  <c r="E47" i="11"/>
  <c r="G143" i="10"/>
  <c r="E143" i="11"/>
  <c r="G77" i="10"/>
  <c r="E77" i="11"/>
  <c r="G173" i="10"/>
  <c r="E173" i="11"/>
  <c r="G23" i="10"/>
  <c r="E23" i="11"/>
  <c r="G58" i="10"/>
  <c r="E58" i="11"/>
  <c r="G94" i="10"/>
  <c r="E94" i="11"/>
  <c r="G130" i="10"/>
  <c r="E130" i="11"/>
  <c r="G166" i="10"/>
  <c r="E166" i="11"/>
  <c r="G202" i="10"/>
  <c r="E202" i="11"/>
  <c r="G24" i="10"/>
  <c r="E24" i="11"/>
  <c r="G139" i="10"/>
  <c r="E139" i="11"/>
  <c r="G22" i="10"/>
  <c r="E22" i="11"/>
  <c r="G176" i="10"/>
  <c r="E176" i="11"/>
  <c r="G57" i="10"/>
  <c r="E57" i="11"/>
  <c r="G33" i="10"/>
  <c r="E33" i="11"/>
  <c r="G122" i="10"/>
  <c r="E122" i="11"/>
  <c r="G43" i="10"/>
  <c r="E43" i="11"/>
  <c r="G78" i="10"/>
  <c r="E78" i="11"/>
  <c r="G114" i="10"/>
  <c r="E114" i="11"/>
  <c r="G150" i="10"/>
  <c r="E150" i="11"/>
  <c r="G186" i="10"/>
  <c r="E186" i="11"/>
  <c r="G18" i="10"/>
  <c r="E18" i="11"/>
  <c r="G13" i="10"/>
  <c r="E13" i="11"/>
  <c r="G74" i="10"/>
  <c r="E74" i="11"/>
  <c r="G56" i="10"/>
  <c r="E56" i="11"/>
  <c r="G152" i="10"/>
  <c r="E152" i="11"/>
  <c r="G83" i="10"/>
  <c r="E83" i="11"/>
  <c r="G179" i="10"/>
  <c r="E179" i="11"/>
  <c r="G26" i="10"/>
  <c r="E26" i="11"/>
  <c r="G61" i="10"/>
  <c r="E61" i="11"/>
  <c r="G97" i="10"/>
  <c r="E97" i="11"/>
  <c r="G133" i="10"/>
  <c r="E133" i="11"/>
  <c r="G169" i="10"/>
  <c r="E169" i="11"/>
  <c r="G205" i="10"/>
  <c r="E205" i="11"/>
  <c r="G84" i="10"/>
  <c r="E84" i="11"/>
  <c r="G98" i="10"/>
  <c r="E98" i="11"/>
  <c r="G195" i="10"/>
  <c r="E195" i="11"/>
  <c r="G116" i="10"/>
  <c r="E116" i="11"/>
  <c r="G165" i="10"/>
  <c r="E165" i="11"/>
  <c r="G137" i="10"/>
  <c r="E137" i="11"/>
  <c r="G95" i="10"/>
  <c r="E95" i="11"/>
  <c r="G5" i="10"/>
  <c r="E5" i="11"/>
  <c r="G76" i="10"/>
  <c r="E76" i="11"/>
  <c r="G148" i="10"/>
  <c r="E148" i="11"/>
  <c r="G45" i="10"/>
  <c r="E45" i="11"/>
  <c r="G81" i="10"/>
  <c r="E81" i="11"/>
  <c r="G117" i="10"/>
  <c r="E117" i="11"/>
  <c r="G153" i="10"/>
  <c r="E153" i="11"/>
  <c r="G189" i="10"/>
  <c r="E189" i="11"/>
  <c r="G21" i="10"/>
  <c r="E21" i="11"/>
  <c r="G16" i="10"/>
  <c r="E16" i="11"/>
  <c r="G86" i="10"/>
  <c r="E86" i="11"/>
  <c r="G62" i="10"/>
  <c r="E62" i="11"/>
  <c r="G161" i="10"/>
  <c r="E161" i="11"/>
  <c r="G92" i="10"/>
  <c r="E92" i="11"/>
  <c r="G188" i="10"/>
  <c r="E188" i="11"/>
  <c r="G29" i="10"/>
  <c r="E29" i="11"/>
  <c r="G64" i="10"/>
  <c r="E64" i="11"/>
  <c r="G100" i="10"/>
  <c r="E100" i="11"/>
  <c r="G136" i="10"/>
  <c r="E136" i="11"/>
  <c r="G172" i="10"/>
  <c r="E172" i="11"/>
  <c r="AK208" i="1"/>
  <c r="AT206" i="1"/>
  <c r="E203" i="10"/>
  <c r="AK207" i="1"/>
  <c r="AM208" i="1"/>
  <c r="E205" i="10"/>
  <c r="AT207" i="1"/>
  <c r="E204" i="10"/>
  <c r="AM207" i="1"/>
  <c r="AM206" i="1"/>
  <c r="AN208" i="1"/>
  <c r="AT208" i="1"/>
  <c r="AL208" i="1"/>
  <c r="AL207" i="1"/>
  <c r="AN207" i="1"/>
  <c r="AK206" i="1"/>
  <c r="AN206" i="1"/>
  <c r="AL206" i="1"/>
  <c r="AS9" i="3"/>
  <c r="AL9" i="3"/>
  <c r="AM9" i="3"/>
  <c r="AS8" i="3"/>
  <c r="AN7" i="3"/>
  <c r="AS7" i="3"/>
  <c r="AK7" i="3"/>
  <c r="AL8" i="3"/>
  <c r="AL7" i="3"/>
  <c r="AN5" i="3"/>
  <c r="AL6" i="3"/>
  <c r="AN6" i="3"/>
  <c r="AM6" i="3"/>
  <c r="AL5" i="3"/>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R5" i="1"/>
  <c r="AR6" i="1" l="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5" i="1"/>
  <c r="AQ166" i="1"/>
  <c r="AQ167" i="1"/>
  <c r="AQ168" i="1"/>
  <c r="AQ169" i="1"/>
  <c r="AQ170" i="1"/>
  <c r="AQ171" i="1"/>
  <c r="AQ172" i="1"/>
  <c r="AQ173" i="1"/>
  <c r="AQ174" i="1"/>
  <c r="AQ175" i="1"/>
  <c r="AQ176" i="1"/>
  <c r="AQ177" i="1"/>
  <c r="AQ178" i="1"/>
  <c r="AQ179" i="1"/>
  <c r="AQ180" i="1"/>
  <c r="AQ181"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5" i="1"/>
  <c r="AJ6" i="1" l="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5" i="1"/>
  <c r="AI6" i="1"/>
  <c r="AI7" i="1"/>
  <c r="AI8" i="1"/>
  <c r="AI9" i="1"/>
  <c r="AK9" i="1" s="1"/>
  <c r="AI10" i="1"/>
  <c r="AI11" i="1"/>
  <c r="AI12" i="1"/>
  <c r="AK12" i="1" s="1"/>
  <c r="AI13" i="1"/>
  <c r="AI14" i="1"/>
  <c r="AI15" i="1"/>
  <c r="AI16" i="1"/>
  <c r="AI17" i="1"/>
  <c r="AI18" i="1"/>
  <c r="AI19" i="1"/>
  <c r="AI20" i="1"/>
  <c r="AI21" i="1"/>
  <c r="AI22" i="1"/>
  <c r="AI23" i="1"/>
  <c r="AI24" i="1"/>
  <c r="AI25" i="1"/>
  <c r="AK25" i="1" s="1"/>
  <c r="AI26" i="1"/>
  <c r="AI27" i="1"/>
  <c r="AI28" i="1"/>
  <c r="AI29" i="1"/>
  <c r="AI30" i="1"/>
  <c r="AK30" i="1" s="1"/>
  <c r="AI31" i="1"/>
  <c r="AK31" i="1" s="1"/>
  <c r="AI32" i="1"/>
  <c r="AI33" i="1"/>
  <c r="AK33" i="1" s="1"/>
  <c r="AI34" i="1"/>
  <c r="AI35" i="1"/>
  <c r="AI36" i="1"/>
  <c r="AI37" i="1"/>
  <c r="AI38" i="1"/>
  <c r="AI39" i="1"/>
  <c r="AI40" i="1"/>
  <c r="AI41" i="1"/>
  <c r="AI42" i="1"/>
  <c r="AI43" i="1"/>
  <c r="AI44" i="1"/>
  <c r="AI45" i="1"/>
  <c r="AI46" i="1"/>
  <c r="AK46" i="1" s="1"/>
  <c r="AI47" i="1"/>
  <c r="AI48" i="1"/>
  <c r="AK48" i="1" s="1"/>
  <c r="AI49" i="1"/>
  <c r="AK49" i="1" s="1"/>
  <c r="AI50" i="1"/>
  <c r="AI51" i="1"/>
  <c r="AI52" i="1"/>
  <c r="AI53" i="1"/>
  <c r="AI54" i="1"/>
  <c r="AI55" i="1"/>
  <c r="AI56" i="1"/>
  <c r="AK56" i="1" s="1"/>
  <c r="AI57" i="1"/>
  <c r="AK57" i="1" s="1"/>
  <c r="AI58" i="1"/>
  <c r="AI59" i="1"/>
  <c r="AI60" i="1"/>
  <c r="AI61" i="1"/>
  <c r="AI62" i="1"/>
  <c r="AK62" i="1" s="1"/>
  <c r="AI63" i="1"/>
  <c r="AI64" i="1"/>
  <c r="AI65" i="1"/>
  <c r="AI66" i="1"/>
  <c r="AI67" i="1"/>
  <c r="AI68" i="1"/>
  <c r="AI69" i="1"/>
  <c r="AI70" i="1"/>
  <c r="AI71" i="1"/>
  <c r="AI72" i="1"/>
  <c r="AI73" i="1"/>
  <c r="AK73" i="1" s="1"/>
  <c r="AI74" i="1"/>
  <c r="AI75" i="1"/>
  <c r="AI76" i="1"/>
  <c r="AI77" i="1"/>
  <c r="AI78" i="1"/>
  <c r="AI79" i="1"/>
  <c r="AK79" i="1" s="1"/>
  <c r="AI80" i="1"/>
  <c r="AI81" i="1"/>
  <c r="AI82" i="1"/>
  <c r="AI83" i="1"/>
  <c r="AI84" i="1"/>
  <c r="AI85" i="1"/>
  <c r="AI86" i="1"/>
  <c r="AI87" i="1"/>
  <c r="AI88" i="1"/>
  <c r="AI89" i="1"/>
  <c r="AI90" i="1"/>
  <c r="AI91" i="1"/>
  <c r="AI92" i="1"/>
  <c r="AI93" i="1"/>
  <c r="AI94" i="1"/>
  <c r="AI95" i="1"/>
  <c r="AI96" i="1"/>
  <c r="AI97" i="1"/>
  <c r="AK97" i="1" s="1"/>
  <c r="AI98" i="1"/>
  <c r="AI99" i="1"/>
  <c r="AI100" i="1"/>
  <c r="AI101" i="1"/>
  <c r="AI102" i="1"/>
  <c r="AI103" i="1"/>
  <c r="AI104" i="1"/>
  <c r="AI105" i="1"/>
  <c r="AK105" i="1" s="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K154" i="1" s="1"/>
  <c r="AI155" i="1"/>
  <c r="AI156" i="1"/>
  <c r="AI157" i="1"/>
  <c r="AI158" i="1"/>
  <c r="AI159" i="1"/>
  <c r="AI160" i="1"/>
  <c r="AI161" i="1"/>
  <c r="AI162" i="1"/>
  <c r="AI163" i="1"/>
  <c r="AI164" i="1"/>
  <c r="AI165" i="1"/>
  <c r="AI166" i="1"/>
  <c r="AI167" i="1"/>
  <c r="AI168" i="1"/>
  <c r="AI169" i="1"/>
  <c r="AI170" i="1"/>
  <c r="AK170" i="1" s="1"/>
  <c r="AI171" i="1"/>
  <c r="AI172" i="1"/>
  <c r="AI173" i="1"/>
  <c r="AI174" i="1"/>
  <c r="AI175" i="1"/>
  <c r="AI176" i="1"/>
  <c r="AI177" i="1"/>
  <c r="AI178" i="1"/>
  <c r="AI179" i="1"/>
  <c r="AI180" i="1"/>
  <c r="AI181"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5" i="1"/>
  <c r="AK139" i="1" l="1"/>
  <c r="AK106" i="1"/>
  <c r="AK90" i="1"/>
  <c r="AK74" i="1"/>
  <c r="AK58" i="1"/>
  <c r="AK42" i="1"/>
  <c r="AK26" i="1"/>
  <c r="AK10" i="1"/>
  <c r="AK120" i="1"/>
  <c r="AK122" i="1"/>
  <c r="AK121" i="1"/>
  <c r="AK91" i="1"/>
  <c r="AK34" i="1"/>
  <c r="AK16" i="1"/>
  <c r="AK187" i="1"/>
  <c r="AK88" i="1"/>
  <c r="AK28" i="1"/>
  <c r="AK75" i="1"/>
  <c r="AK63" i="1"/>
  <c r="AK27" i="1"/>
  <c r="AK15" i="1"/>
  <c r="AK155" i="1"/>
  <c r="AK107" i="1"/>
  <c r="AK95" i="1"/>
  <c r="AK59" i="1"/>
  <c r="AK113" i="1"/>
  <c r="AK89" i="1"/>
  <c r="AK65" i="1"/>
  <c r="AK41" i="1"/>
  <c r="AK17" i="1"/>
  <c r="AK201" i="1"/>
  <c r="AK47" i="1"/>
  <c r="AK45" i="1"/>
  <c r="AK77" i="1"/>
  <c r="AK61" i="1"/>
  <c r="AK43" i="1"/>
  <c r="AK109" i="1"/>
  <c r="AK93" i="1"/>
  <c r="AK13" i="1"/>
  <c r="AK111" i="1"/>
  <c r="AK125" i="1"/>
  <c r="AI213" i="1"/>
  <c r="AJ213" i="1"/>
  <c r="AK119" i="1"/>
  <c r="AK87" i="1"/>
  <c r="AK71" i="1"/>
  <c r="AK55" i="1"/>
  <c r="AK39" i="1"/>
  <c r="AK23" i="1"/>
  <c r="AK7" i="1"/>
  <c r="AK103" i="1"/>
  <c r="AK11" i="1"/>
  <c r="AK205" i="1"/>
  <c r="AK19" i="1"/>
  <c r="AK32" i="1"/>
  <c r="AK195" i="1"/>
  <c r="AK131" i="1"/>
  <c r="AK35" i="1"/>
  <c r="AK124" i="1"/>
  <c r="AK108" i="1"/>
  <c r="AK92" i="1"/>
  <c r="AK76" i="1"/>
  <c r="AK60" i="1"/>
  <c r="AK44" i="1"/>
  <c r="AK104" i="1"/>
  <c r="AK72" i="1"/>
  <c r="AK40" i="1"/>
  <c r="AK24" i="1"/>
  <c r="AK8" i="1"/>
  <c r="AK186" i="1"/>
  <c r="AK112" i="1"/>
  <c r="AK96" i="1"/>
  <c r="AK80" i="1"/>
  <c r="AK64" i="1"/>
  <c r="AK50" i="1"/>
  <c r="AK18" i="1"/>
  <c r="AK116" i="1"/>
  <c r="AK100" i="1"/>
  <c r="AK84" i="1"/>
  <c r="AK68" i="1"/>
  <c r="AK194" i="1"/>
  <c r="AK178" i="1"/>
  <c r="AK162" i="1"/>
  <c r="AK146" i="1"/>
  <c r="AK110" i="1"/>
  <c r="AK94" i="1"/>
  <c r="AK14" i="1"/>
  <c r="AK53" i="1"/>
  <c r="AK166" i="1"/>
  <c r="AK118" i="1"/>
  <c r="AK102" i="1"/>
  <c r="AK86" i="1"/>
  <c r="AK70" i="1"/>
  <c r="AK54" i="1"/>
  <c r="AK38" i="1"/>
  <c r="AK22" i="1"/>
  <c r="AK6" i="1"/>
  <c r="AK174" i="1"/>
  <c r="AK158" i="1"/>
  <c r="AK142" i="1"/>
  <c r="AK78" i="1"/>
  <c r="AK179" i="1"/>
  <c r="AK163" i="1"/>
  <c r="AK147" i="1"/>
  <c r="AK132" i="1"/>
  <c r="AK117" i="1"/>
  <c r="AK101" i="1"/>
  <c r="AK85" i="1"/>
  <c r="AK69" i="1"/>
  <c r="AK20" i="1"/>
  <c r="AK36" i="1"/>
  <c r="AK115" i="1"/>
  <c r="AK99" i="1"/>
  <c r="AK83" i="1"/>
  <c r="AK52" i="1"/>
  <c r="AK81" i="1"/>
  <c r="AK66" i="1"/>
  <c r="AK114" i="1"/>
  <c r="AK98" i="1"/>
  <c r="AK82" i="1"/>
  <c r="AK67" i="1"/>
  <c r="AK51" i="1"/>
  <c r="AK37" i="1"/>
  <c r="AK21" i="1"/>
  <c r="AK185" i="1"/>
  <c r="AK137" i="1"/>
  <c r="AK168" i="1"/>
  <c r="AK183" i="1"/>
  <c r="AK175" i="1"/>
  <c r="AK167" i="1"/>
  <c r="AK151" i="1"/>
  <c r="AK143" i="1"/>
  <c r="AK135" i="1"/>
  <c r="AK128" i="1"/>
  <c r="AK193" i="1"/>
  <c r="AK145" i="1"/>
  <c r="AK176" i="1"/>
  <c r="AK129" i="1"/>
  <c r="AK204" i="1"/>
  <c r="AK197" i="1"/>
  <c r="AK189" i="1"/>
  <c r="AK173" i="1"/>
  <c r="AK165" i="1"/>
  <c r="AK157" i="1"/>
  <c r="AK149" i="1"/>
  <c r="AK141" i="1"/>
  <c r="AK127" i="1"/>
  <c r="AK161" i="1"/>
  <c r="AK130" i="1"/>
  <c r="AK192" i="1"/>
  <c r="AK136" i="1"/>
  <c r="AK203" i="1"/>
  <c r="AK196" i="1"/>
  <c r="AK188" i="1"/>
  <c r="AK180" i="1"/>
  <c r="AK172" i="1"/>
  <c r="AK164" i="1"/>
  <c r="AK156" i="1"/>
  <c r="AK148" i="1"/>
  <c r="AK140" i="1"/>
  <c r="AK133" i="1"/>
  <c r="AK126" i="1"/>
  <c r="AK200" i="1"/>
  <c r="AK169" i="1"/>
  <c r="AK123" i="1"/>
  <c r="AK199" i="1"/>
  <c r="AK152" i="1"/>
  <c r="AK29" i="1"/>
  <c r="AK171" i="1"/>
  <c r="AK153" i="1"/>
  <c r="AK202" i="1"/>
  <c r="AK177" i="1"/>
  <c r="AK150" i="1"/>
  <c r="AK181" i="1"/>
  <c r="AK159" i="1"/>
  <c r="AK184" i="1"/>
  <c r="AK160" i="1"/>
  <c r="AK138" i="1"/>
  <c r="AK134" i="1"/>
  <c r="AK190" i="1"/>
  <c r="AK198" i="1"/>
  <c r="AK191" i="1"/>
  <c r="AK144" i="1"/>
  <c r="AK182" i="1"/>
  <c r="AK5" i="1"/>
  <c r="AK213" i="1" l="1"/>
  <c r="D34" i="8" l="1"/>
  <c r="D230" i="7"/>
  <c r="V205" i="1" l="1"/>
  <c r="V204" i="1"/>
  <c r="V203" i="1"/>
  <c r="V202" i="1"/>
  <c r="V201" i="1"/>
  <c r="V200" i="1"/>
  <c r="AF204" i="4"/>
  <c r="AE204" i="4"/>
  <c r="AD204" i="4"/>
  <c r="V204" i="4"/>
  <c r="AF203" i="4"/>
  <c r="AE203" i="4"/>
  <c r="AD203" i="4"/>
  <c r="V203" i="4"/>
  <c r="AD8" i="1"/>
  <c r="AM205" i="1" l="1"/>
  <c r="E202" i="10"/>
  <c r="AM200" i="1"/>
  <c r="E197" i="10"/>
  <c r="AM201" i="1"/>
  <c r="E198" i="10"/>
  <c r="AM202" i="1"/>
  <c r="E199" i="10"/>
  <c r="AM203" i="1"/>
  <c r="E200" i="10"/>
  <c r="AM204" i="1"/>
  <c r="E201" i="10"/>
  <c r="AT204" i="1"/>
  <c r="AN204" i="1"/>
  <c r="AL204" i="1"/>
  <c r="AT200" i="1"/>
  <c r="AN200" i="1"/>
  <c r="AL200" i="1"/>
  <c r="AT202" i="1"/>
  <c r="AN202" i="1"/>
  <c r="AL202" i="1"/>
  <c r="AT203" i="1"/>
  <c r="AN203" i="1"/>
  <c r="AL203" i="1"/>
  <c r="AT205" i="1"/>
  <c r="AN205" i="1"/>
  <c r="AL205" i="1"/>
  <c r="AT201" i="1"/>
  <c r="AN201" i="1"/>
  <c r="AL201" i="1"/>
  <c r="AE8"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5" i="1"/>
  <c r="AD6" i="1"/>
  <c r="AD7" i="1"/>
  <c r="AD9" i="1"/>
  <c r="AD10" i="1"/>
  <c r="AD11" i="1"/>
  <c r="AD12" i="1"/>
  <c r="AD13" i="1"/>
  <c r="AD14" i="1"/>
  <c r="AD15" i="1"/>
  <c r="AD16" i="1"/>
  <c r="AD17" i="1"/>
  <c r="AD18" i="1"/>
  <c r="AD19" i="1"/>
  <c r="AD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5" i="1"/>
  <c r="AF6" i="1"/>
  <c r="AF7" i="1"/>
  <c r="AF8" i="1"/>
  <c r="AF9" i="1"/>
  <c r="AF10" i="1"/>
  <c r="AF11" i="1"/>
  <c r="AF12" i="1"/>
  <c r="AF13" i="1"/>
  <c r="AF14" i="1"/>
  <c r="AF15" i="1"/>
  <c r="AF16" i="1"/>
  <c r="AF17" i="1"/>
  <c r="AF18" i="1"/>
  <c r="AF19" i="1"/>
  <c r="AF20" i="1"/>
  <c r="AE199"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5" i="1"/>
  <c r="AE6" i="1"/>
  <c r="AE7" i="1"/>
  <c r="AE9" i="1"/>
  <c r="AE10" i="1"/>
  <c r="AE11" i="1"/>
  <c r="AE12" i="1"/>
  <c r="AE13" i="1"/>
  <c r="AE14" i="1"/>
  <c r="AE15" i="1"/>
  <c r="AE16" i="1"/>
  <c r="AE17" i="1"/>
  <c r="AE18" i="1"/>
  <c r="AE19" i="1"/>
  <c r="AE20" i="1"/>
  <c r="V199" i="1"/>
  <c r="V198" i="1"/>
  <c r="V189" i="4"/>
  <c r="V190" i="4"/>
  <c r="V191" i="4"/>
  <c r="V192" i="4"/>
  <c r="V193" i="4"/>
  <c r="V194" i="4"/>
  <c r="V195" i="4"/>
  <c r="V196" i="4"/>
  <c r="V197" i="4"/>
  <c r="V198" i="4"/>
  <c r="V199" i="4"/>
  <c r="V200" i="4"/>
  <c r="V201" i="4"/>
  <c r="V202" i="4"/>
  <c r="V183" i="1"/>
  <c r="V182"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AT108" i="1" s="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96" i="1"/>
  <c r="V197" i="1"/>
  <c r="V191" i="1"/>
  <c r="V195" i="1"/>
  <c r="V177" i="1"/>
  <c r="V194" i="1"/>
  <c r="V193" i="1"/>
  <c r="V192" i="1"/>
  <c r="V190" i="1"/>
  <c r="V189" i="1"/>
  <c r="V188" i="1"/>
  <c r="V187" i="1"/>
  <c r="V181" i="1"/>
  <c r="V180" i="1"/>
  <c r="V186" i="1"/>
  <c r="V185" i="1"/>
  <c r="V184" i="1"/>
  <c r="V179" i="1"/>
  <c r="V178" i="1"/>
  <c r="V175" i="1"/>
  <c r="V176" i="1"/>
  <c r="V174" i="1"/>
  <c r="V173" i="1"/>
  <c r="V22" i="1"/>
  <c r="V21" i="1"/>
  <c r="V172" i="1"/>
  <c r="V188" i="4"/>
  <c r="V187" i="4"/>
  <c r="V186" i="4"/>
  <c r="V185" i="4"/>
  <c r="V184" i="4"/>
  <c r="V171" i="1"/>
  <c r="V170" i="1"/>
  <c r="V6" i="1"/>
  <c r="V89" i="4"/>
  <c r="V116" i="4"/>
  <c r="V127" i="4"/>
  <c r="V128" i="4"/>
  <c r="V131" i="4"/>
  <c r="V123" i="4"/>
  <c r="V125" i="4"/>
  <c r="V129" i="4"/>
  <c r="V132" i="4"/>
  <c r="V124" i="4"/>
  <c r="V126" i="4"/>
  <c r="V113" i="4"/>
  <c r="V115" i="4"/>
  <c r="V104" i="4"/>
  <c r="V110" i="4"/>
  <c r="V121" i="4"/>
  <c r="V112" i="4"/>
  <c r="V111" i="4"/>
  <c r="V119" i="4"/>
  <c r="V118" i="4"/>
  <c r="V120" i="4"/>
  <c r="V108" i="4"/>
  <c r="V100" i="4"/>
  <c r="V26"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W171" i="4"/>
  <c r="W172" i="4"/>
  <c r="W173" i="4"/>
  <c r="W174" i="4"/>
  <c r="W175" i="4"/>
  <c r="W176" i="4"/>
  <c r="W177" i="4"/>
  <c r="W178" i="4"/>
  <c r="W179" i="4"/>
  <c r="W180" i="4"/>
  <c r="W181" i="4"/>
  <c r="W182" i="4"/>
  <c r="W183" i="4"/>
  <c r="V143" i="1"/>
  <c r="V138" i="1"/>
  <c r="V141" i="1"/>
  <c r="V139" i="1"/>
  <c r="V18" i="1"/>
  <c r="V154" i="1"/>
  <c r="V162" i="1"/>
  <c r="V145" i="1"/>
  <c r="V134" i="1"/>
  <c r="V158" i="1"/>
  <c r="V135" i="1"/>
  <c r="V149" i="1"/>
  <c r="V157" i="1"/>
  <c r="V136" i="1"/>
  <c r="V147" i="1"/>
  <c r="V17" i="1"/>
  <c r="V16" i="1"/>
  <c r="V15" i="1"/>
  <c r="V14" i="1"/>
  <c r="V23" i="1"/>
  <c r="V140" i="1"/>
  <c r="V13" i="1"/>
  <c r="V12" i="1"/>
  <c r="V9" i="1"/>
  <c r="V8" i="1"/>
  <c r="V11" i="1"/>
  <c r="V10" i="1"/>
  <c r="V7" i="1"/>
  <c r="V159" i="1"/>
  <c r="V148" i="1"/>
  <c r="V137" i="1"/>
  <c r="V144" i="1"/>
  <c r="V5" i="1"/>
  <c r="E2" i="10" s="1"/>
  <c r="AM112" i="1" l="1"/>
  <c r="E109" i="10"/>
  <c r="AM64" i="1"/>
  <c r="E61" i="10"/>
  <c r="AM13" i="1"/>
  <c r="E10" i="10"/>
  <c r="AM197" i="1"/>
  <c r="E194" i="10"/>
  <c r="AM75" i="1"/>
  <c r="E72" i="10"/>
  <c r="AM134" i="1"/>
  <c r="E131" i="10"/>
  <c r="AM122" i="1"/>
  <c r="E119" i="10"/>
  <c r="AM62" i="1"/>
  <c r="E59" i="10"/>
  <c r="AM26" i="1"/>
  <c r="E23" i="10"/>
  <c r="AM187" i="1"/>
  <c r="E184" i="10"/>
  <c r="AM37" i="1"/>
  <c r="E34" i="10"/>
  <c r="AM186" i="1"/>
  <c r="E183" i="10"/>
  <c r="AM76" i="1"/>
  <c r="E73" i="10"/>
  <c r="AM28" i="1"/>
  <c r="E25" i="10"/>
  <c r="AM158" i="1"/>
  <c r="E155" i="10"/>
  <c r="AM172" i="1"/>
  <c r="E169" i="10"/>
  <c r="AM111" i="1"/>
  <c r="E108" i="10"/>
  <c r="AM87" i="1"/>
  <c r="E84" i="10"/>
  <c r="AM51" i="1"/>
  <c r="E48" i="10"/>
  <c r="AM181" i="1"/>
  <c r="E178" i="10"/>
  <c r="AM98" i="1"/>
  <c r="E95" i="10"/>
  <c r="AM50" i="1"/>
  <c r="E47" i="10"/>
  <c r="AM23" i="1"/>
  <c r="E20" i="10"/>
  <c r="AM121" i="1"/>
  <c r="E118" i="10"/>
  <c r="AM85" i="1"/>
  <c r="E82" i="10"/>
  <c r="AM14" i="1"/>
  <c r="E11" i="10"/>
  <c r="AM173" i="1"/>
  <c r="E170" i="10"/>
  <c r="AM108" i="1"/>
  <c r="E105" i="10"/>
  <c r="AM72" i="1"/>
  <c r="E69" i="10"/>
  <c r="AM148" i="1"/>
  <c r="E145" i="10"/>
  <c r="AM174" i="1"/>
  <c r="E171" i="10"/>
  <c r="AM95" i="1"/>
  <c r="E92" i="10"/>
  <c r="AM71" i="1"/>
  <c r="E68" i="10"/>
  <c r="AM35" i="1"/>
  <c r="E32" i="10"/>
  <c r="AM12" i="1"/>
  <c r="E9" i="10"/>
  <c r="AM124" i="1"/>
  <c r="E121" i="10"/>
  <c r="AM40" i="1"/>
  <c r="E37" i="10"/>
  <c r="AM180" i="1"/>
  <c r="E177" i="10"/>
  <c r="AM39" i="1"/>
  <c r="E36" i="10"/>
  <c r="AM140" i="1"/>
  <c r="E137" i="10"/>
  <c r="AM196" i="1"/>
  <c r="E193" i="10"/>
  <c r="AM86" i="1"/>
  <c r="E83" i="10"/>
  <c r="AM74" i="1"/>
  <c r="E71" i="10"/>
  <c r="AM38" i="1"/>
  <c r="E35" i="10"/>
  <c r="AM145" i="1"/>
  <c r="E142" i="10"/>
  <c r="AM133" i="1"/>
  <c r="E130" i="10"/>
  <c r="AM97" i="1"/>
  <c r="E94" i="10"/>
  <c r="AM61" i="1"/>
  <c r="E58" i="10"/>
  <c r="AM49" i="1"/>
  <c r="E46" i="10"/>
  <c r="AM25" i="1"/>
  <c r="E22" i="10"/>
  <c r="AM137" i="1"/>
  <c r="E134" i="10"/>
  <c r="AM188" i="1"/>
  <c r="E185" i="10"/>
  <c r="AM120" i="1"/>
  <c r="E117" i="10"/>
  <c r="AM84" i="1"/>
  <c r="E81" i="10"/>
  <c r="AM48" i="1"/>
  <c r="E45" i="10"/>
  <c r="AM24" i="1"/>
  <c r="E21" i="10"/>
  <c r="AM154" i="1"/>
  <c r="E151" i="10"/>
  <c r="AM189" i="1"/>
  <c r="E186" i="10"/>
  <c r="AM119" i="1"/>
  <c r="E116" i="10"/>
  <c r="AM83" i="1"/>
  <c r="E80" i="10"/>
  <c r="AM47" i="1"/>
  <c r="E44" i="10"/>
  <c r="AM182" i="1"/>
  <c r="E179" i="10"/>
  <c r="AM159" i="1"/>
  <c r="E156" i="10"/>
  <c r="AM18" i="1"/>
  <c r="E15" i="10"/>
  <c r="AM176" i="1"/>
  <c r="E173" i="10"/>
  <c r="AM130" i="1"/>
  <c r="E127" i="10"/>
  <c r="AM106" i="1"/>
  <c r="E103" i="10"/>
  <c r="AM82" i="1"/>
  <c r="E79" i="10"/>
  <c r="AM58" i="1"/>
  <c r="E55" i="10"/>
  <c r="AM183" i="1"/>
  <c r="E180" i="10"/>
  <c r="AM7" i="1"/>
  <c r="E4" i="10"/>
  <c r="AM17" i="1"/>
  <c r="E14" i="10"/>
  <c r="AM139" i="1"/>
  <c r="E136" i="10"/>
  <c r="AM171" i="1"/>
  <c r="E168" i="10"/>
  <c r="AM175" i="1"/>
  <c r="E172" i="10"/>
  <c r="AM192" i="1"/>
  <c r="E189" i="10"/>
  <c r="AM129" i="1"/>
  <c r="E126" i="10"/>
  <c r="AM117" i="1"/>
  <c r="E114" i="10"/>
  <c r="AM105" i="1"/>
  <c r="E102" i="10"/>
  <c r="AM93" i="1"/>
  <c r="E90" i="10"/>
  <c r="AM81" i="1"/>
  <c r="E78" i="10"/>
  <c r="AM69" i="1"/>
  <c r="E66" i="10"/>
  <c r="AM57" i="1"/>
  <c r="E54" i="10"/>
  <c r="AM45" i="1"/>
  <c r="E42" i="10"/>
  <c r="AM33" i="1"/>
  <c r="E30" i="10"/>
  <c r="AM135" i="1"/>
  <c r="E132" i="10"/>
  <c r="AM100" i="1"/>
  <c r="E97" i="10"/>
  <c r="AM52" i="1"/>
  <c r="E49" i="10"/>
  <c r="AM123" i="1"/>
  <c r="E120" i="10"/>
  <c r="AM99" i="1"/>
  <c r="E96" i="10"/>
  <c r="AM63" i="1"/>
  <c r="E60" i="10"/>
  <c r="AM27" i="1"/>
  <c r="E24" i="10"/>
  <c r="AM21" i="1"/>
  <c r="E18" i="10"/>
  <c r="AM110" i="1"/>
  <c r="E107" i="10"/>
  <c r="AM144" i="1"/>
  <c r="E141" i="10"/>
  <c r="AM22" i="1"/>
  <c r="E19" i="10"/>
  <c r="AM109" i="1"/>
  <c r="E106" i="10"/>
  <c r="AM73" i="1"/>
  <c r="E70" i="10"/>
  <c r="AM162" i="1"/>
  <c r="E159" i="10"/>
  <c r="AM132" i="1"/>
  <c r="E129" i="10"/>
  <c r="AM96" i="1"/>
  <c r="E93" i="10"/>
  <c r="AM60" i="1"/>
  <c r="E57" i="10"/>
  <c r="AM36" i="1"/>
  <c r="E33" i="10"/>
  <c r="AM15" i="1"/>
  <c r="E12" i="10"/>
  <c r="AM6" i="1"/>
  <c r="E3" i="10"/>
  <c r="AM131" i="1"/>
  <c r="E128" i="10"/>
  <c r="AM107" i="1"/>
  <c r="E104" i="10"/>
  <c r="AM59" i="1"/>
  <c r="E56" i="10"/>
  <c r="AM16" i="1"/>
  <c r="E13" i="10"/>
  <c r="AM170" i="1"/>
  <c r="E167" i="10"/>
  <c r="AM190" i="1"/>
  <c r="E187" i="10"/>
  <c r="AM118" i="1"/>
  <c r="E115" i="10"/>
  <c r="AM94" i="1"/>
  <c r="E91" i="10"/>
  <c r="AM70" i="1"/>
  <c r="E67" i="10"/>
  <c r="AM46" i="1"/>
  <c r="E43" i="10"/>
  <c r="AM34" i="1"/>
  <c r="E31" i="10"/>
  <c r="AM10" i="1"/>
  <c r="E7" i="10"/>
  <c r="AM147" i="1"/>
  <c r="E144" i="10"/>
  <c r="AM141" i="1"/>
  <c r="E138" i="10"/>
  <c r="AM178" i="1"/>
  <c r="E175" i="10"/>
  <c r="AM193" i="1"/>
  <c r="E190" i="10"/>
  <c r="AM128" i="1"/>
  <c r="E125" i="10"/>
  <c r="AM116" i="1"/>
  <c r="E113" i="10"/>
  <c r="AM104" i="1"/>
  <c r="E101" i="10"/>
  <c r="AM92" i="1"/>
  <c r="E89" i="10"/>
  <c r="AM80" i="1"/>
  <c r="E77" i="10"/>
  <c r="AM68" i="1"/>
  <c r="E65" i="10"/>
  <c r="AM56" i="1"/>
  <c r="E53" i="10"/>
  <c r="AM44" i="1"/>
  <c r="E41" i="10"/>
  <c r="AM32" i="1"/>
  <c r="E29" i="10"/>
  <c r="AM191" i="1"/>
  <c r="E188" i="10"/>
  <c r="AM11" i="1"/>
  <c r="E8" i="10"/>
  <c r="AM136" i="1"/>
  <c r="E133" i="10"/>
  <c r="AM138" i="1"/>
  <c r="E135" i="10"/>
  <c r="AM179" i="1"/>
  <c r="E176" i="10"/>
  <c r="AM194" i="1"/>
  <c r="E191" i="10"/>
  <c r="AM127" i="1"/>
  <c r="E124" i="10"/>
  <c r="AM115" i="1"/>
  <c r="E112" i="10"/>
  <c r="AM103" i="1"/>
  <c r="E100" i="10"/>
  <c r="AM91" i="1"/>
  <c r="E88" i="10"/>
  <c r="AM79" i="1"/>
  <c r="E76" i="10"/>
  <c r="AM67" i="1"/>
  <c r="E64" i="10"/>
  <c r="AM55" i="1"/>
  <c r="E52" i="10"/>
  <c r="AM43" i="1"/>
  <c r="E40" i="10"/>
  <c r="AM31" i="1"/>
  <c r="E28" i="10"/>
  <c r="AM198" i="1"/>
  <c r="E195" i="10"/>
  <c r="AM8" i="1"/>
  <c r="E5" i="10"/>
  <c r="AM157" i="1"/>
  <c r="E154" i="10"/>
  <c r="AM143" i="1"/>
  <c r="E140" i="10"/>
  <c r="AM184" i="1"/>
  <c r="E181" i="10"/>
  <c r="AM177" i="1"/>
  <c r="E174" i="10"/>
  <c r="AM126" i="1"/>
  <c r="E123" i="10"/>
  <c r="AM114" i="1"/>
  <c r="E111" i="10"/>
  <c r="AM102" i="1"/>
  <c r="E99" i="10"/>
  <c r="AM90" i="1"/>
  <c r="E87" i="10"/>
  <c r="AM78" i="1"/>
  <c r="E75" i="10"/>
  <c r="AM66" i="1"/>
  <c r="E63" i="10"/>
  <c r="AM54" i="1"/>
  <c r="E51" i="10"/>
  <c r="AM42" i="1"/>
  <c r="E39" i="10"/>
  <c r="AM30" i="1"/>
  <c r="E27" i="10"/>
  <c r="AM199" i="1"/>
  <c r="E196" i="10"/>
  <c r="AM9" i="1"/>
  <c r="E6" i="10"/>
  <c r="AM149" i="1"/>
  <c r="E146" i="10"/>
  <c r="AM185" i="1"/>
  <c r="E182" i="10"/>
  <c r="AM195" i="1"/>
  <c r="E192" i="10"/>
  <c r="AM125" i="1"/>
  <c r="E122" i="10"/>
  <c r="AM113" i="1"/>
  <c r="E110" i="10"/>
  <c r="AM101" i="1"/>
  <c r="E98" i="10"/>
  <c r="AM89" i="1"/>
  <c r="E86" i="10"/>
  <c r="AM77" i="1"/>
  <c r="E74" i="10"/>
  <c r="AM65" i="1"/>
  <c r="E62" i="10"/>
  <c r="AM53" i="1"/>
  <c r="E50" i="10"/>
  <c r="AM41" i="1"/>
  <c r="E38" i="10"/>
  <c r="AM29" i="1"/>
  <c r="E26" i="10"/>
  <c r="AM88" i="1"/>
  <c r="E85" i="10"/>
  <c r="AT21" i="1"/>
  <c r="AN21" i="1"/>
  <c r="AL21" i="1"/>
  <c r="AT34" i="1"/>
  <c r="AN34" i="1"/>
  <c r="AL34" i="1"/>
  <c r="AT173" i="1"/>
  <c r="AN173" i="1"/>
  <c r="AL173" i="1"/>
  <c r="AT32" i="1"/>
  <c r="AN32" i="1"/>
  <c r="AL32" i="1"/>
  <c r="AT143" i="1"/>
  <c r="AN143" i="1"/>
  <c r="AL143" i="1"/>
  <c r="AN108" i="1"/>
  <c r="AL108" i="1"/>
  <c r="AT17" i="1"/>
  <c r="AN17" i="1"/>
  <c r="AL17" i="1"/>
  <c r="AT123" i="1"/>
  <c r="AN123" i="1"/>
  <c r="AL123" i="1"/>
  <c r="AT136" i="1"/>
  <c r="AN136" i="1"/>
  <c r="AL136" i="1"/>
  <c r="AT105" i="1"/>
  <c r="AN105" i="1"/>
  <c r="AL105" i="1"/>
  <c r="AT184" i="1"/>
  <c r="AN184" i="1"/>
  <c r="AL184" i="1"/>
  <c r="AT72" i="1"/>
  <c r="AN72" i="1"/>
  <c r="AL72" i="1"/>
  <c r="AT149" i="1"/>
  <c r="AN149" i="1"/>
  <c r="AL149" i="1"/>
  <c r="AT119" i="1"/>
  <c r="AN119" i="1"/>
  <c r="AL119" i="1"/>
  <c r="AT78" i="1"/>
  <c r="AN78" i="1"/>
  <c r="AL78" i="1"/>
  <c r="AT194" i="1"/>
  <c r="AN194" i="1"/>
  <c r="AL194" i="1"/>
  <c r="AT177" i="1"/>
  <c r="AN177" i="1"/>
  <c r="AL177" i="1"/>
  <c r="AT179" i="1"/>
  <c r="AN179" i="1"/>
  <c r="AL179" i="1"/>
  <c r="AT73" i="1"/>
  <c r="AN73" i="1"/>
  <c r="AL73" i="1"/>
  <c r="AT27" i="1"/>
  <c r="AN27" i="1"/>
  <c r="AL27" i="1"/>
  <c r="AT120" i="1"/>
  <c r="AN120" i="1"/>
  <c r="AL120" i="1"/>
  <c r="AT18" i="1"/>
  <c r="AN18" i="1"/>
  <c r="AL18" i="1"/>
  <c r="AT192" i="1"/>
  <c r="AN192" i="1"/>
  <c r="AL192" i="1"/>
  <c r="AT95" i="1"/>
  <c r="AN95" i="1"/>
  <c r="AL95" i="1"/>
  <c r="AT33" i="1"/>
  <c r="AN33" i="1"/>
  <c r="AL33" i="1"/>
  <c r="AT14" i="1"/>
  <c r="AN14" i="1"/>
  <c r="AL14" i="1"/>
  <c r="AT138" i="1"/>
  <c r="AN138" i="1"/>
  <c r="AL138" i="1"/>
  <c r="AT125" i="1"/>
  <c r="AN125" i="1"/>
  <c r="AL125" i="1"/>
  <c r="AT16" i="1"/>
  <c r="AN16" i="1"/>
  <c r="AL16" i="1"/>
  <c r="AT92" i="1"/>
  <c r="AN92" i="1"/>
  <c r="AL92" i="1"/>
  <c r="AT127" i="1"/>
  <c r="AN127" i="1"/>
  <c r="AL127" i="1"/>
  <c r="AT79" i="1"/>
  <c r="AN79" i="1"/>
  <c r="AL79" i="1"/>
  <c r="AT93" i="1"/>
  <c r="AN93" i="1"/>
  <c r="AL93" i="1"/>
  <c r="AT76" i="1"/>
  <c r="AN76" i="1"/>
  <c r="AL76" i="1"/>
  <c r="AT144" i="1"/>
  <c r="AN144" i="1"/>
  <c r="AL144" i="1"/>
  <c r="AT107" i="1"/>
  <c r="AN107" i="1"/>
  <c r="AL107" i="1"/>
  <c r="AT148" i="1"/>
  <c r="AN148" i="1"/>
  <c r="AL148" i="1"/>
  <c r="AT89" i="1"/>
  <c r="AN89" i="1"/>
  <c r="AL89" i="1"/>
  <c r="AT157" i="1"/>
  <c r="AN157" i="1"/>
  <c r="AL157" i="1"/>
  <c r="AT196" i="1"/>
  <c r="AN196" i="1"/>
  <c r="AL196" i="1"/>
  <c r="AT88" i="1"/>
  <c r="AN88" i="1"/>
  <c r="AL88" i="1"/>
  <c r="AT26" i="1"/>
  <c r="AN26" i="1"/>
  <c r="AL26" i="1"/>
  <c r="AT7" i="1"/>
  <c r="AN7" i="1"/>
  <c r="AL7" i="1"/>
  <c r="AT171" i="1"/>
  <c r="AN171" i="1"/>
  <c r="AL171" i="1"/>
  <c r="AT185" i="1"/>
  <c r="AN185" i="1"/>
  <c r="AL185" i="1"/>
  <c r="AT103" i="1"/>
  <c r="AN103" i="1"/>
  <c r="AL103" i="1"/>
  <c r="AT87" i="1"/>
  <c r="AN87" i="1"/>
  <c r="AL87" i="1"/>
  <c r="AT71" i="1"/>
  <c r="AN71" i="1"/>
  <c r="AL71" i="1"/>
  <c r="AT25" i="1"/>
  <c r="AN25" i="1"/>
  <c r="AL25" i="1"/>
  <c r="AT10" i="1"/>
  <c r="AN10" i="1"/>
  <c r="AL10" i="1"/>
  <c r="AT135" i="1"/>
  <c r="AN135" i="1"/>
  <c r="AL135" i="1"/>
  <c r="AT186" i="1"/>
  <c r="AN186" i="1"/>
  <c r="AL186" i="1"/>
  <c r="AT133" i="1"/>
  <c r="AN133" i="1"/>
  <c r="AL133" i="1"/>
  <c r="AT118" i="1"/>
  <c r="AN118" i="1"/>
  <c r="AL118" i="1"/>
  <c r="AT102" i="1"/>
  <c r="AN102" i="1"/>
  <c r="AL102" i="1"/>
  <c r="AT86" i="1"/>
  <c r="AN86" i="1"/>
  <c r="AL86" i="1"/>
  <c r="AT70" i="1"/>
  <c r="AN70" i="1"/>
  <c r="AL70" i="1"/>
  <c r="AT24" i="1"/>
  <c r="AN24" i="1"/>
  <c r="AL24" i="1"/>
  <c r="AT11" i="1"/>
  <c r="AN11" i="1"/>
  <c r="AL11" i="1"/>
  <c r="AT158" i="1"/>
  <c r="AN158" i="1"/>
  <c r="AL158" i="1"/>
  <c r="AT180" i="1"/>
  <c r="AN180" i="1"/>
  <c r="AL180" i="1"/>
  <c r="AT132" i="1"/>
  <c r="AN132" i="1"/>
  <c r="AL132" i="1"/>
  <c r="AT117" i="1"/>
  <c r="AN117" i="1"/>
  <c r="AL117" i="1"/>
  <c r="AT101" i="1"/>
  <c r="AN101" i="1"/>
  <c r="AL101" i="1"/>
  <c r="AT85" i="1"/>
  <c r="AN85" i="1"/>
  <c r="AL85" i="1"/>
  <c r="AT69" i="1"/>
  <c r="AN69" i="1"/>
  <c r="AL69" i="1"/>
  <c r="AT182" i="1"/>
  <c r="AN182" i="1"/>
  <c r="AL182" i="1"/>
  <c r="AT8" i="1"/>
  <c r="AN8" i="1"/>
  <c r="AL8" i="1"/>
  <c r="AT134" i="1"/>
  <c r="AN134" i="1"/>
  <c r="AL134" i="1"/>
  <c r="AT181" i="1"/>
  <c r="AN181" i="1"/>
  <c r="AL181" i="1"/>
  <c r="AT131" i="1"/>
  <c r="AN131" i="1"/>
  <c r="AL131" i="1"/>
  <c r="AT116" i="1"/>
  <c r="AN116" i="1"/>
  <c r="AL116" i="1"/>
  <c r="AT100" i="1"/>
  <c r="AN100" i="1"/>
  <c r="AL100" i="1"/>
  <c r="AT84" i="1"/>
  <c r="AN84" i="1"/>
  <c r="AL84" i="1"/>
  <c r="AT68" i="1"/>
  <c r="AN68" i="1"/>
  <c r="AL68" i="1"/>
  <c r="AT183" i="1"/>
  <c r="AN183" i="1"/>
  <c r="AL183" i="1"/>
  <c r="AT198" i="1"/>
  <c r="AN198" i="1"/>
  <c r="AL198" i="1"/>
  <c r="AT9" i="1"/>
  <c r="AN9" i="1"/>
  <c r="AL9" i="1"/>
  <c r="AT145" i="1"/>
  <c r="AN145" i="1"/>
  <c r="AL145" i="1"/>
  <c r="AT187" i="1"/>
  <c r="AN187" i="1"/>
  <c r="AL187" i="1"/>
  <c r="AT130" i="1"/>
  <c r="AN130" i="1"/>
  <c r="AL130" i="1"/>
  <c r="AT115" i="1"/>
  <c r="AN115" i="1"/>
  <c r="AL115" i="1"/>
  <c r="AT99" i="1"/>
  <c r="AN99" i="1"/>
  <c r="AL99" i="1"/>
  <c r="AT83" i="1"/>
  <c r="AN83" i="1"/>
  <c r="AL83" i="1"/>
  <c r="AT199" i="1"/>
  <c r="AN199" i="1"/>
  <c r="AL199" i="1"/>
  <c r="AT12" i="1"/>
  <c r="AN12" i="1"/>
  <c r="AL12" i="1"/>
  <c r="AT162" i="1"/>
  <c r="AN162" i="1"/>
  <c r="AL162" i="1"/>
  <c r="AT188" i="1"/>
  <c r="AN188" i="1"/>
  <c r="AL188" i="1"/>
  <c r="AT129" i="1"/>
  <c r="AN129" i="1"/>
  <c r="AL129" i="1"/>
  <c r="AT114" i="1"/>
  <c r="AN114" i="1"/>
  <c r="AL114" i="1"/>
  <c r="AT98" i="1"/>
  <c r="AN98" i="1"/>
  <c r="AL98" i="1"/>
  <c r="AT82" i="1"/>
  <c r="AN82" i="1"/>
  <c r="AL82" i="1"/>
  <c r="AT67" i="1"/>
  <c r="AN67" i="1"/>
  <c r="AL67" i="1"/>
  <c r="AT36" i="1"/>
  <c r="AN36" i="1"/>
  <c r="AL36" i="1"/>
  <c r="AT140" i="1"/>
  <c r="AN140" i="1"/>
  <c r="AL140" i="1"/>
  <c r="AT22" i="1"/>
  <c r="AN22" i="1"/>
  <c r="AL22" i="1"/>
  <c r="AT111" i="1"/>
  <c r="AN111" i="1"/>
  <c r="AL111" i="1"/>
  <c r="AT141" i="1"/>
  <c r="AN141" i="1"/>
  <c r="AL141" i="1"/>
  <c r="AT110" i="1"/>
  <c r="AN110" i="1"/>
  <c r="AL110" i="1"/>
  <c r="AT77" i="1"/>
  <c r="AN77" i="1"/>
  <c r="AL77" i="1"/>
  <c r="AT124" i="1"/>
  <c r="AN124" i="1"/>
  <c r="AL124" i="1"/>
  <c r="AT30" i="1"/>
  <c r="AN30" i="1"/>
  <c r="AL30" i="1"/>
  <c r="AT195" i="1"/>
  <c r="AN195" i="1"/>
  <c r="AL195" i="1"/>
  <c r="AT6" i="1"/>
  <c r="AN6" i="1"/>
  <c r="AL6" i="1"/>
  <c r="AT121" i="1"/>
  <c r="AN121" i="1"/>
  <c r="AL121" i="1"/>
  <c r="AT159" i="1"/>
  <c r="AN159" i="1"/>
  <c r="AL159" i="1"/>
  <c r="AT170" i="1"/>
  <c r="AN170" i="1"/>
  <c r="AL170" i="1"/>
  <c r="AT104" i="1"/>
  <c r="AN104" i="1"/>
  <c r="AL104" i="1"/>
  <c r="AT13" i="1"/>
  <c r="AN13" i="1"/>
  <c r="AL13" i="1"/>
  <c r="AT154" i="1"/>
  <c r="AN154" i="1"/>
  <c r="AL154" i="1"/>
  <c r="AT172" i="1"/>
  <c r="AN172" i="1"/>
  <c r="AL172" i="1"/>
  <c r="AT189" i="1"/>
  <c r="AN189" i="1"/>
  <c r="AL189" i="1"/>
  <c r="AT128" i="1"/>
  <c r="AN128" i="1"/>
  <c r="AL128" i="1"/>
  <c r="AT113" i="1"/>
  <c r="AN113" i="1"/>
  <c r="AL113" i="1"/>
  <c r="AT97" i="1"/>
  <c r="AN97" i="1"/>
  <c r="AL97" i="1"/>
  <c r="AT81" i="1"/>
  <c r="AN81" i="1"/>
  <c r="AL81" i="1"/>
  <c r="AT35" i="1"/>
  <c r="AN35" i="1"/>
  <c r="AL35" i="1"/>
  <c r="AT190" i="1"/>
  <c r="AN190" i="1"/>
  <c r="AL190" i="1"/>
  <c r="AT23" i="1"/>
  <c r="AN23" i="1"/>
  <c r="AL23" i="1"/>
  <c r="AT112" i="1"/>
  <c r="AN112" i="1"/>
  <c r="AL112" i="1"/>
  <c r="AT126" i="1"/>
  <c r="AN126" i="1"/>
  <c r="AL126" i="1"/>
  <c r="AT31" i="1"/>
  <c r="AN31" i="1"/>
  <c r="AL31" i="1"/>
  <c r="AT80" i="1"/>
  <c r="AN80" i="1"/>
  <c r="AL80" i="1"/>
  <c r="AT193" i="1"/>
  <c r="AN193" i="1"/>
  <c r="AL193" i="1"/>
  <c r="AT15" i="1"/>
  <c r="AN15" i="1"/>
  <c r="AL15" i="1"/>
  <c r="AT174" i="1"/>
  <c r="AN174" i="1"/>
  <c r="AL174" i="1"/>
  <c r="AT109" i="1"/>
  <c r="AN109" i="1"/>
  <c r="AL109" i="1"/>
  <c r="AT176" i="1"/>
  <c r="AN176" i="1"/>
  <c r="AL176" i="1"/>
  <c r="AT91" i="1"/>
  <c r="AN91" i="1"/>
  <c r="AL91" i="1"/>
  <c r="AT29" i="1"/>
  <c r="AN29" i="1"/>
  <c r="AL29" i="1"/>
  <c r="AT137" i="1"/>
  <c r="AN137" i="1"/>
  <c r="AL137" i="1"/>
  <c r="AT147" i="1"/>
  <c r="AN147" i="1"/>
  <c r="AL147" i="1"/>
  <c r="AT178" i="1"/>
  <c r="AN178" i="1"/>
  <c r="AL178" i="1"/>
  <c r="AT191" i="1"/>
  <c r="AN191" i="1"/>
  <c r="AL191" i="1"/>
  <c r="AT122" i="1"/>
  <c r="AN122" i="1"/>
  <c r="AL122" i="1"/>
  <c r="AT106" i="1"/>
  <c r="AN106" i="1"/>
  <c r="AL106" i="1"/>
  <c r="AT90" i="1"/>
  <c r="AN90" i="1"/>
  <c r="AL90" i="1"/>
  <c r="AT74" i="1"/>
  <c r="AN74" i="1"/>
  <c r="AL74" i="1"/>
  <c r="AT28" i="1"/>
  <c r="AN28" i="1"/>
  <c r="AL28" i="1"/>
  <c r="AT96" i="1"/>
  <c r="AN96" i="1"/>
  <c r="AL96" i="1"/>
  <c r="AT139" i="1"/>
  <c r="AN139" i="1"/>
  <c r="AL139" i="1"/>
  <c r="AT94" i="1"/>
  <c r="AN94" i="1"/>
  <c r="AL94" i="1"/>
  <c r="AT5" i="1"/>
  <c r="AN5" i="1"/>
  <c r="AL5" i="1"/>
  <c r="AM5" i="1"/>
  <c r="AT175" i="1"/>
  <c r="AN175" i="1"/>
  <c r="AL175" i="1"/>
  <c r="AT75" i="1"/>
  <c r="AN75" i="1"/>
  <c r="AL75" i="1"/>
  <c r="AT197" i="1"/>
  <c r="AN197" i="1"/>
  <c r="AL197" i="1"/>
  <c r="AT62" i="1"/>
  <c r="AN62" i="1"/>
  <c r="AL62" i="1"/>
  <c r="AT61" i="1"/>
  <c r="AN61" i="1"/>
  <c r="AL61" i="1"/>
  <c r="AT60" i="1"/>
  <c r="AN60" i="1"/>
  <c r="AL60" i="1"/>
  <c r="AT45" i="1"/>
  <c r="AN45" i="1"/>
  <c r="AL45" i="1"/>
  <c r="AT59" i="1"/>
  <c r="AN59" i="1"/>
  <c r="AL59" i="1"/>
  <c r="AT44" i="1"/>
  <c r="AN44" i="1"/>
  <c r="AL44" i="1"/>
  <c r="AT43" i="1"/>
  <c r="AN43" i="1"/>
  <c r="AL43" i="1"/>
  <c r="AT57" i="1"/>
  <c r="AN57" i="1"/>
  <c r="AL57" i="1"/>
  <c r="AT42" i="1"/>
  <c r="AN42" i="1"/>
  <c r="AL42" i="1"/>
  <c r="AT56" i="1"/>
  <c r="AN56" i="1"/>
  <c r="AL56" i="1"/>
  <c r="AT58" i="1"/>
  <c r="AN58" i="1"/>
  <c r="AL58" i="1"/>
  <c r="AT41" i="1"/>
  <c r="AN41" i="1"/>
  <c r="AL41" i="1"/>
  <c r="AT55" i="1"/>
  <c r="AN55" i="1"/>
  <c r="AL55" i="1"/>
  <c r="AT40" i="1"/>
  <c r="AN40" i="1"/>
  <c r="AL40" i="1"/>
  <c r="AT54" i="1"/>
  <c r="AN54" i="1"/>
  <c r="AL54" i="1"/>
  <c r="AT39" i="1"/>
  <c r="AN39" i="1"/>
  <c r="AL39" i="1"/>
  <c r="AT53" i="1"/>
  <c r="AN53" i="1"/>
  <c r="AL53" i="1"/>
  <c r="AT38" i="1"/>
  <c r="AN38" i="1"/>
  <c r="AL38" i="1"/>
  <c r="AT52" i="1"/>
  <c r="AN52" i="1"/>
  <c r="AL52" i="1"/>
  <c r="AT37" i="1"/>
  <c r="AN37" i="1"/>
  <c r="AL37" i="1"/>
  <c r="AT51" i="1"/>
  <c r="AN51" i="1"/>
  <c r="AL51" i="1"/>
  <c r="AT66" i="1"/>
  <c r="AN66" i="1"/>
  <c r="AL66" i="1"/>
  <c r="AT50" i="1"/>
  <c r="AN50" i="1"/>
  <c r="AL50" i="1"/>
  <c r="AT49" i="1"/>
  <c r="AN49" i="1"/>
  <c r="AL49" i="1"/>
  <c r="AT65" i="1"/>
  <c r="AN65" i="1"/>
  <c r="AL65" i="1"/>
  <c r="AT64" i="1"/>
  <c r="AN64" i="1"/>
  <c r="AL64" i="1"/>
  <c r="AT48" i="1"/>
  <c r="AN48" i="1"/>
  <c r="AL48" i="1"/>
  <c r="AT63" i="1"/>
  <c r="AN63" i="1"/>
  <c r="AL63" i="1"/>
  <c r="AT47" i="1"/>
  <c r="AN47" i="1"/>
  <c r="AL47" i="1"/>
  <c r="AT46" i="1"/>
  <c r="AN46" i="1"/>
  <c r="AL46" i="1"/>
  <c r="V155" i="1"/>
  <c r="V156" i="1"/>
  <c r="V146" i="1"/>
  <c r="V152" i="1"/>
  <c r="V151" i="1"/>
  <c r="V165" i="1"/>
  <c r="V166" i="1"/>
  <c r="V167" i="1"/>
  <c r="V168" i="1"/>
  <c r="V169" i="1"/>
  <c r="V160" i="1"/>
  <c r="V163" i="1"/>
  <c r="V164" i="1"/>
  <c r="V150" i="1"/>
  <c r="V19" i="1"/>
  <c r="V161" i="1"/>
  <c r="V153" i="1"/>
  <c r="V142" i="1"/>
  <c r="V20" i="1"/>
  <c r="AM168" i="1" l="1"/>
  <c r="E165" i="10"/>
  <c r="AM167" i="1"/>
  <c r="E164" i="10"/>
  <c r="AM20" i="1"/>
  <c r="E17" i="10"/>
  <c r="AM166" i="1"/>
  <c r="E163" i="10"/>
  <c r="AM153" i="1"/>
  <c r="E150" i="10"/>
  <c r="AM151" i="1"/>
  <c r="E148" i="10"/>
  <c r="AM142" i="1"/>
  <c r="E139" i="10"/>
  <c r="AM161" i="1"/>
  <c r="E158" i="10"/>
  <c r="AM19" i="1"/>
  <c r="E16" i="10"/>
  <c r="AM146" i="1"/>
  <c r="E143" i="10"/>
  <c r="AM150" i="1"/>
  <c r="E147" i="10"/>
  <c r="AM156" i="1"/>
  <c r="E153" i="10"/>
  <c r="AM164" i="1"/>
  <c r="E161" i="10"/>
  <c r="AM155" i="1"/>
  <c r="E152" i="10"/>
  <c r="AM165" i="1"/>
  <c r="E162" i="10"/>
  <c r="AM163" i="1"/>
  <c r="E160" i="10"/>
  <c r="AM160" i="1"/>
  <c r="E157" i="10"/>
  <c r="AM152" i="1"/>
  <c r="E149" i="10"/>
  <c r="AM169" i="1"/>
  <c r="E166" i="10"/>
  <c r="AT165" i="1"/>
  <c r="AN165" i="1"/>
  <c r="AL165" i="1"/>
  <c r="AT151" i="1"/>
  <c r="AN151" i="1"/>
  <c r="AL151" i="1"/>
  <c r="AT20" i="1"/>
  <c r="AN20" i="1"/>
  <c r="AL20" i="1"/>
  <c r="AT156" i="1"/>
  <c r="AN156" i="1"/>
  <c r="AL156" i="1"/>
  <c r="AT160" i="1"/>
  <c r="AN160" i="1"/>
  <c r="AL160" i="1"/>
  <c r="AT152" i="1"/>
  <c r="AN152" i="1"/>
  <c r="AL152" i="1"/>
  <c r="AT142" i="1"/>
  <c r="AN142" i="1"/>
  <c r="AL142" i="1"/>
  <c r="AT153" i="1"/>
  <c r="AN153" i="1"/>
  <c r="AL153" i="1"/>
  <c r="AT155" i="1"/>
  <c r="AN155" i="1"/>
  <c r="AL155" i="1"/>
  <c r="AT161" i="1"/>
  <c r="AN161" i="1"/>
  <c r="AL161" i="1"/>
  <c r="AT168" i="1"/>
  <c r="AN168" i="1"/>
  <c r="AL168" i="1"/>
  <c r="AT146" i="1"/>
  <c r="AN146" i="1"/>
  <c r="AL146" i="1"/>
  <c r="AT19" i="1"/>
  <c r="AN19" i="1"/>
  <c r="AL19" i="1"/>
  <c r="AT150" i="1"/>
  <c r="AN150" i="1"/>
  <c r="AL150" i="1"/>
  <c r="AT164" i="1"/>
  <c r="AN164" i="1"/>
  <c r="AL164" i="1"/>
  <c r="AT169" i="1"/>
  <c r="AN169" i="1"/>
  <c r="AL169" i="1"/>
  <c r="AT163" i="1"/>
  <c r="AN163" i="1"/>
  <c r="AL163" i="1"/>
  <c r="AT167" i="1"/>
  <c r="AN167" i="1"/>
  <c r="AL167" i="1"/>
  <c r="AT166" i="1"/>
  <c r="AN166" i="1"/>
  <c r="AL166" i="1"/>
  <c r="V105" i="4"/>
  <c r="V106" i="4"/>
  <c r="V107" i="4"/>
  <c r="A1" i="4" l="1"/>
  <c r="A1" i="1" l="1"/>
  <c r="B3" i="13" s="1"/>
  <c r="A1" i="3"/>
  <c r="B6" i="13" l="1"/>
  <c r="C6" i="13" s="1"/>
  <c r="B52" i="13" s="1"/>
  <c r="C13" i="13"/>
  <c r="C3" i="13"/>
  <c r="B56" i="13"/>
  <c r="B57" i="13"/>
  <c r="C11" i="13"/>
  <c r="C10" i="13"/>
  <c r="C7" i="13"/>
  <c r="B53" i="13" s="1"/>
  <c r="C8" i="13"/>
  <c r="B54" i="13" s="1"/>
  <c r="C9" i="13"/>
  <c r="B55" i="13" s="1"/>
  <c r="C12" i="13"/>
  <c r="B59" i="13" l="1"/>
  <c r="B58" i="13"/>
  <c r="G2" i="10"/>
  <c r="E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Goebel</author>
    <author>Schaper, Uwe</author>
  </authors>
  <commentList>
    <comment ref="J3" authorId="0" shapeId="0" xr:uid="{00000000-0006-0000-0000-000001000000}">
      <text>
        <r>
          <rPr>
            <b/>
            <sz val="9"/>
            <color indexed="81"/>
            <rFont val="Tahoma"/>
            <family val="2"/>
          </rPr>
          <t>Michael Goebel:</t>
        </r>
        <r>
          <rPr>
            <sz val="9"/>
            <color indexed="81"/>
            <rFont val="Tahoma"/>
            <family val="2"/>
          </rPr>
          <t xml:space="preserve">
Übertagungstyp des Senders</t>
        </r>
      </text>
    </comment>
    <comment ref="O3" authorId="0" shapeId="0" xr:uid="{00000000-0006-0000-0000-000002000000}">
      <text>
        <r>
          <rPr>
            <b/>
            <sz val="9"/>
            <color indexed="81"/>
            <rFont val="Tahoma"/>
            <family val="2"/>
          </rPr>
          <t>Michael Goebel:</t>
        </r>
        <r>
          <rPr>
            <sz val="9"/>
            <color indexed="81"/>
            <rFont val="Tahoma"/>
            <family val="2"/>
          </rPr>
          <t xml:space="preserve">
Transporteure sind: 
- XI
- OSIS
- ALE
- AO (EDI)
- VRG (EDI)
</t>
        </r>
      </text>
    </comment>
    <comment ref="P3" authorId="0" shapeId="0" xr:uid="{00000000-0006-0000-0000-000003000000}">
      <text>
        <r>
          <rPr>
            <b/>
            <sz val="9"/>
            <color indexed="81"/>
            <rFont val="Tahoma"/>
            <family val="2"/>
          </rPr>
          <t>Michael Goebel:</t>
        </r>
        <r>
          <rPr>
            <sz val="9"/>
            <color indexed="81"/>
            <rFont val="Tahoma"/>
            <family val="2"/>
          </rPr>
          <t xml:space="preserve">
Übertagungstyp des Empfängers</t>
        </r>
      </text>
    </comment>
    <comment ref="AG3" authorId="1" shapeId="0" xr:uid="{2153BD41-3B65-42F1-8E8D-20BC42B6769B}">
      <text>
        <r>
          <rPr>
            <b/>
            <sz val="9"/>
            <color indexed="81"/>
            <rFont val="Segoe UI"/>
            <family val="2"/>
          </rPr>
          <t>Schaper, Uwe:</t>
        </r>
        <r>
          <rPr>
            <sz val="9"/>
            <color indexed="81"/>
            <rFont val="Segoe UI"/>
            <family val="2"/>
          </rPr>
          <t xml:space="preserve">
• Size XS &lt; 1 KB
• Size S &lt; 100 KB
• Size M &lt; 250 KB
• Size L &lt; 1 MB
• Size XL &lt; 10 MB
• Size XXL &gt; 100 MB
• Size XXXL &gt; 1 GB
</t>
        </r>
      </text>
    </comment>
    <comment ref="M59" authorId="1" shapeId="0" xr:uid="{785EF480-AA9E-48AD-ACC5-A086B63FA9F8}">
      <text>
        <r>
          <rPr>
            <b/>
            <sz val="9"/>
            <color indexed="81"/>
            <rFont val="Segoe UI"/>
            <family val="2"/>
          </rPr>
          <t>Schaper, Uwe:</t>
        </r>
        <r>
          <rPr>
            <sz val="9"/>
            <color indexed="81"/>
            <rFont val="Segoe UI"/>
            <family val="2"/>
          </rPr>
          <t xml:space="preserve">
ohne ESR</t>
        </r>
      </text>
    </comment>
    <comment ref="S59" authorId="1" shapeId="0" xr:uid="{F4B234E6-5B5F-4024-8FF8-64A040329559}">
      <text>
        <r>
          <rPr>
            <b/>
            <sz val="9"/>
            <color indexed="81"/>
            <rFont val="Segoe UI"/>
            <family val="2"/>
          </rPr>
          <t>Schaper, Uwe:</t>
        </r>
        <r>
          <rPr>
            <sz val="9"/>
            <color indexed="81"/>
            <rFont val="Segoe UI"/>
            <family val="2"/>
          </rPr>
          <t xml:space="preserve">
ohne ESR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Goebel</author>
    <author>Schaper, Uwe</author>
  </authors>
  <commentList>
    <comment ref="J3" authorId="0" shapeId="0" xr:uid="{10F054D9-F01C-471E-ABE0-48709639927C}">
      <text>
        <r>
          <rPr>
            <b/>
            <sz val="9"/>
            <color indexed="81"/>
            <rFont val="Tahoma"/>
            <family val="2"/>
          </rPr>
          <t>Michael Goebel:</t>
        </r>
        <r>
          <rPr>
            <sz val="9"/>
            <color indexed="81"/>
            <rFont val="Tahoma"/>
            <family val="2"/>
          </rPr>
          <t xml:space="preserve">
Übertagungstyp des Senders</t>
        </r>
      </text>
    </comment>
    <comment ref="O3" authorId="0" shapeId="0" xr:uid="{68868491-FA44-47F8-AF02-5C6158AC67B3}">
      <text>
        <r>
          <rPr>
            <b/>
            <sz val="9"/>
            <color indexed="81"/>
            <rFont val="Tahoma"/>
            <family val="2"/>
          </rPr>
          <t>Michael Goebel:</t>
        </r>
        <r>
          <rPr>
            <sz val="9"/>
            <color indexed="81"/>
            <rFont val="Tahoma"/>
            <family val="2"/>
          </rPr>
          <t xml:space="preserve">
Transporteure sind: 
- XI
- OSIS
- ALE
- AO (EDI)
- VRG (EDI)
</t>
        </r>
      </text>
    </comment>
    <comment ref="P3" authorId="0" shapeId="0" xr:uid="{1DDE3CCA-3FDC-4E79-8226-A28C6A6AD534}">
      <text>
        <r>
          <rPr>
            <b/>
            <sz val="9"/>
            <color indexed="81"/>
            <rFont val="Tahoma"/>
            <family val="2"/>
          </rPr>
          <t>Michael Goebel:</t>
        </r>
        <r>
          <rPr>
            <sz val="9"/>
            <color indexed="81"/>
            <rFont val="Tahoma"/>
            <family val="2"/>
          </rPr>
          <t xml:space="preserve">
Übertagungstyp des Empfängers</t>
        </r>
      </text>
    </comment>
    <comment ref="D73" authorId="1" shapeId="0" xr:uid="{00000000-0006-0000-0100-000005000000}">
      <text>
        <r>
          <rPr>
            <b/>
            <sz val="9"/>
            <color indexed="81"/>
            <rFont val="Tahoma"/>
            <family val="2"/>
          </rPr>
          <t>Schaper, Uwe:</t>
        </r>
        <r>
          <rPr>
            <sz val="9"/>
            <color indexed="81"/>
            <rFont val="Tahoma"/>
            <family val="2"/>
          </rPr>
          <t xml:space="preserve">
5.10.2017 lt. DG inaktiv gesetzt</t>
        </r>
      </text>
    </comment>
    <comment ref="D95" authorId="1" shapeId="0" xr:uid="{00000000-0006-0000-0100-000004000000}">
      <text>
        <r>
          <rPr>
            <b/>
            <sz val="9"/>
            <color indexed="81"/>
            <rFont val="Tahoma"/>
            <family val="2"/>
          </rPr>
          <t>Schaper, Uwe:</t>
        </r>
        <r>
          <rPr>
            <sz val="9"/>
            <color indexed="81"/>
            <rFont val="Tahoma"/>
            <family val="2"/>
          </rPr>
          <t xml:space="preserve">
5.10.2017 lt. DG inaktiv gesetzt</t>
        </r>
      </text>
    </comment>
    <comment ref="F111" authorId="1" shapeId="0" xr:uid="{3D7095E8-C587-4D9E-992A-E3AD1B062708}">
      <text>
        <r>
          <rPr>
            <b/>
            <sz val="9"/>
            <color indexed="81"/>
            <rFont val="Segoe UI"/>
            <family val="2"/>
          </rPr>
          <t>Schaper, Uwe:</t>
        </r>
        <r>
          <rPr>
            <sz val="9"/>
            <color indexed="81"/>
            <rFont val="Segoe UI"/>
            <family val="2"/>
          </rPr>
          <t xml:space="preserve">
Datei wird als Attachment dem Proxy mitgegeben,
Dateiname und Pfad in der Payload.
Im File Receiver erfolgt ein Swap der Payload im Modul.
Dateiname und Pfad werden im XSLT Mapping in die
Dynamic Configuration geschrieben.</t>
        </r>
      </text>
    </comment>
    <comment ref="A122" authorId="1" shapeId="0" xr:uid="{566A32CA-40CC-4A17-946F-8124F576B605}">
      <text>
        <r>
          <rPr>
            <b/>
            <sz val="9"/>
            <color indexed="81"/>
            <rFont val="Segoe UI"/>
            <family val="2"/>
          </rPr>
          <t>Schaper, Uwe:</t>
        </r>
        <r>
          <rPr>
            <sz val="9"/>
            <color indexed="81"/>
            <rFont val="Segoe UI"/>
            <family val="2"/>
          </rPr>
          <t xml:space="preserve">
Gibt es nur im EO1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Goebel</author>
  </authors>
  <commentList>
    <comment ref="J3" authorId="0" shapeId="0" xr:uid="{00000000-0006-0000-0100-000001000000}">
      <text>
        <r>
          <rPr>
            <b/>
            <sz val="9"/>
            <color indexed="81"/>
            <rFont val="Tahoma"/>
            <family val="2"/>
          </rPr>
          <t>Michael Goebel:</t>
        </r>
        <r>
          <rPr>
            <sz val="9"/>
            <color indexed="81"/>
            <rFont val="Tahoma"/>
            <family val="2"/>
          </rPr>
          <t xml:space="preserve">
Übertagungstyp des Senders</t>
        </r>
      </text>
    </comment>
    <comment ref="O3" authorId="0" shapeId="0" xr:uid="{00000000-0006-0000-0100-000002000000}">
      <text>
        <r>
          <rPr>
            <b/>
            <sz val="9"/>
            <color indexed="81"/>
            <rFont val="Tahoma"/>
            <family val="2"/>
          </rPr>
          <t>Michael Goebel:</t>
        </r>
        <r>
          <rPr>
            <sz val="9"/>
            <color indexed="81"/>
            <rFont val="Tahoma"/>
            <family val="2"/>
          </rPr>
          <t xml:space="preserve">
Transporteure sind: 
- XI
- OSIS
- ALE
- AO (EDI)
- VRG (EDI)
</t>
        </r>
      </text>
    </comment>
    <comment ref="P3" authorId="0" shapeId="0" xr:uid="{00000000-0006-0000-0100-000003000000}">
      <text>
        <r>
          <rPr>
            <b/>
            <sz val="9"/>
            <color indexed="81"/>
            <rFont val="Tahoma"/>
            <family val="2"/>
          </rPr>
          <t>Michael Goebel:</t>
        </r>
        <r>
          <rPr>
            <sz val="9"/>
            <color indexed="81"/>
            <rFont val="Tahoma"/>
            <family val="2"/>
          </rPr>
          <t xml:space="preserve">
Übertagungstyp des Empfängers</t>
        </r>
      </text>
    </comment>
  </commentList>
</comments>
</file>

<file path=xl/sharedStrings.xml><?xml version="1.0" encoding="utf-8"?>
<sst xmlns="http://schemas.openxmlformats.org/spreadsheetml/2006/main" count="13148" uniqueCount="2507">
  <si>
    <t>Dashboard</t>
  </si>
  <si>
    <t>Gesamtanzahl</t>
  </si>
  <si>
    <t>Status</t>
  </si>
  <si>
    <t>Anzahl</t>
  </si>
  <si>
    <t>Prozentsatz</t>
  </si>
  <si>
    <t>noch offen</t>
  </si>
  <si>
    <t>Migration gestartet</t>
  </si>
  <si>
    <t>Migration abgeschlossen</t>
  </si>
  <si>
    <t>Test gestartet</t>
  </si>
  <si>
    <t>Fehlerhaft</t>
  </si>
  <si>
    <t>Test abgeschlossen</t>
  </si>
  <si>
    <t>Live gesetzt</t>
  </si>
  <si>
    <t>Deaktiviert</t>
  </si>
  <si>
    <t>Anzahl zu migrieren Gruppe</t>
  </si>
  <si>
    <t>Migrationsprogress</t>
  </si>
  <si>
    <t>Gesamt</t>
  </si>
  <si>
    <t>Gruppe 1</t>
  </si>
  <si>
    <t>Gruppe 2</t>
  </si>
  <si>
    <t>Gruppe 3</t>
  </si>
  <si>
    <t>Live gesetzt / Deaktiviert</t>
  </si>
  <si>
    <t>e</t>
  </si>
  <si>
    <t>Szenario</t>
  </si>
  <si>
    <t>Package</t>
  </si>
  <si>
    <t>Bezeichnung</t>
  </si>
  <si>
    <t>Komplexität</t>
  </si>
  <si>
    <t>Gruppe</t>
  </si>
  <si>
    <t>Quelle</t>
  </si>
  <si>
    <t>Ziel</t>
  </si>
  <si>
    <t>Modul</t>
  </si>
  <si>
    <t>Veranwortlicher</t>
  </si>
  <si>
    <t>Fachabt.</t>
  </si>
  <si>
    <t>Entwickler</t>
  </si>
  <si>
    <t>Status Mig</t>
  </si>
  <si>
    <t>Tester</t>
  </si>
  <si>
    <t>Status Test/GoLive</t>
  </si>
  <si>
    <t>Fertigstellungsgrad</t>
  </si>
  <si>
    <t>Gepl.  Testdatum</t>
  </si>
  <si>
    <t>Test im BTP Dev</t>
  </si>
  <si>
    <t xml:space="preserve">GO-LIVE </t>
  </si>
  <si>
    <t>Anmerkung</t>
  </si>
  <si>
    <t>Artefakte</t>
  </si>
  <si>
    <t>PI/PO Original ICO</t>
  </si>
  <si>
    <t>Mapping</t>
  </si>
  <si>
    <t>WM_DATA_MANAGEMENT</t>
  </si>
  <si>
    <t>SD</t>
  </si>
  <si>
    <t>Robert Quindt</t>
  </si>
  <si>
    <t>Migriert</t>
  </si>
  <si>
    <t>Reynaud Nangue Ngangwa</t>
  </si>
  <si>
    <t>Live</t>
  </si>
  <si>
    <t xml:space="preserve">17.02. Test erfolgreich mit Axel </t>
  </si>
  <si>
    <r>
      <rPr>
        <sz val="10"/>
        <color rgb="FF000000"/>
        <rFont val="Arial"/>
        <family val="2"/>
      </rPr>
      <t>Q.R.: Konfiguration holt die Daten täglich um 12:00UTC ab.</t>
    </r>
    <r>
      <rPr>
        <sz val="10"/>
        <color rgb="FF00B050"/>
        <rFont val="Arial"/>
        <family val="2"/>
      </rPr>
      <t xml:space="preserve">
</t>
    </r>
    <r>
      <rPr>
        <sz val="10"/>
        <color rgb="FF00B050"/>
        <rFont val="Arial"/>
        <family val="2"/>
      </rPr>
      <t>04.03.2025 Live mit Axel E.</t>
    </r>
  </si>
  <si>
    <t>IF_WM_Sender_RABEN2ERP_UEBERGABE_SERVICECODES
IF_WM_Mapping_RABEN2ERP_UEBERGABE_SERVICECODES</t>
  </si>
  <si>
    <t>WM_LE_JAGGAER</t>
  </si>
  <si>
    <t>WD</t>
  </si>
  <si>
    <t>Uwe Schaper</t>
  </si>
  <si>
    <t>DEAKTIVIERT</t>
  </si>
  <si>
    <t>Q.R.: Endpoint for Partner https://integration-suite-development-4chlslbp.it-cpi023-rt.cfapps.eu20-001.hana.ondemand.com/http/eif/sender/http?senderService=JAGGAER&amp;interface=/P4T/REQUEST_INPUT./P4T/REQUEST</t>
  </si>
  <si>
    <t>IF_WM_Mapping_JAGGAER2ERP_REQUEST_INPUT</t>
  </si>
  <si>
    <t>Q.R.: Endpoint for Partner https://integration-suite-development-4chlslbp.it-cpi023-rt.cfapps.eu20-001.hana.ondemand.com/http/eif/sender/http?senderService=JAGGAER&amp;interface=/P4T/DESADV_INPUT./P4T/DESADV</t>
  </si>
  <si>
    <t>IF_WM_Mapping_JAGGAER2ERP_DESADV_INPUT</t>
  </si>
  <si>
    <t xml:space="preserve">                        </t>
  </si>
  <si>
    <t>Q.R.: Endpoint for Partner https://integration-suite-development-4chlslbp.it-cpi023-rt.cfapps.eu20-001.hana.ondemand.com/http/eif/sender/http?senderService=JAGGAER&amp;interface=/P4T/DOC_INPUT./P4T/DOC</t>
  </si>
  <si>
    <t xml:space="preserve">	
IF_WM_Mapping_JAGGAER2ERP_IDOC_INPUT</t>
  </si>
  <si>
    <t>Behar Demelezi</t>
  </si>
  <si>
    <t>IF_WM_Mapping_ERP2JAGGAER_IDOC_OUTPUT</t>
  </si>
  <si>
    <t>Q.R.: Endpoint for Partner https://integration-suite-development-4chlslbp.it-cpi023-rt.cfapps.eu20-001.hana.ondemand.com/http/eif/sender/http?senderService=JAGGAER&amp;interface=/P4T/GOODSMVT_INPUT./P4T/GOODSMVT</t>
  </si>
  <si>
    <t>IF_WM_Mapping_JAGGAER2ERP_GOODSMVT_INPUT</t>
  </si>
  <si>
    <t>IF_WM_Mapping_ERP2JAGGAER_GOODSMVT_OUTPUT</t>
  </si>
  <si>
    <t>Q.R.: Endpoint for Partner https://integration-suite-development-4chlslbp.it-cpi023-rt.cfapps.eu20-001.hana.ondemand.com/http/eif/sender/http?senderService=JAGGAER&amp;interface=/P4T/POM_INPUT./P4T/POM</t>
  </si>
  <si>
    <t xml:space="preserve">	
IF_WM_Mapping_JAGGAER2ERP_POM_INPUT</t>
  </si>
  <si>
    <t>IF_WM_Mapping_ERP2JAGGAER_POM_OUTPUT</t>
  </si>
  <si>
    <t>Gestartet</t>
  </si>
  <si>
    <t>IF_WM_Mapping_ERP2JAGGAER_STATUS_OUTPUT</t>
  </si>
  <si>
    <t>IF_WM_Mapping_ERP2JAGGAER_TSYNC_OUTPUT</t>
  </si>
  <si>
    <t>Q.R.: Endpoint for Partner https://integration-suite-development-4chlslbp.it-cpi023-rt.cfapps.eu20-001.hana.ondemand.com/http/eif/sender/http?senderService=JAGGAER&amp;interface=/P4T/VENDOR_INPUT./P4T/VENDOR</t>
  </si>
  <si>
    <t>IF_WM_Mapping_JAGGAER2ERP_VENDOR_INPUT</t>
  </si>
  <si>
    <t>IF_WM_Mapping_ERP2JAGGAER_VENDOR_OUTPUT</t>
  </si>
  <si>
    <t>WM_HR_MANAGEMENT</t>
  </si>
  <si>
    <t>AIPA1</t>
  </si>
  <si>
    <t>Abgeschlossen</t>
  </si>
  <si>
    <t>BD: mit Simon</t>
  </si>
  <si>
    <t>07.03 BD: kann getestet werden. Da es FTP zu FTP kann auch eventuell auch Live gesetzt werden.</t>
  </si>
  <si>
    <t>IF_WM_Sender_HR2FTP_ABWESENHEITSDATEN_VOM_LABOR
IF_WM_Mapping_HR2FTP_ABWESENHEITSDATEN_VOM_LABOR</t>
  </si>
  <si>
    <t>WM_MDM_MATERIAL</t>
  </si>
  <si>
    <t>Maximilian Brenke</t>
  </si>
  <si>
    <t>07.03 BD: kann getestet werden  Konfiguration in SAP muss aber noch vor dem Testing erfolgen. IDOC zu FTP</t>
  </si>
  <si>
    <t>IF_WM_Mapping_ERP2XMEDIA_ZULASSUNGSDATEN_AN_XMEDIA</t>
  </si>
  <si>
    <t>WM_SCM_BACKLOG</t>
  </si>
  <si>
    <t>Q.R.: Sender Iflow muss noch auf die JDBC DataSource umgetsellt werden und ein entsprechender Timer gestellt werden. Test danach möglich.
EOIO wird noch nicht unterstützt. Ist dies notwendig?</t>
  </si>
  <si>
    <t>IF_WM_Sender_COGNOS2ERP_ONLINE_RUECKSTANDSLISTE
IF_WM_Mapping_COGNOS2ERP_ONLINE_RUECKSTANDSLISTE</t>
  </si>
  <si>
    <t>WM_SALES_PLANNING</t>
  </si>
  <si>
    <t>Frank Wittke</t>
  </si>
  <si>
    <t xml:space="preserve">06.02.2025 RNN: wir brauchen diese nich mehr </t>
  </si>
  <si>
    <t>IF_WM_Mapping_ERP2BW_KSF_AUFLOESUNGSDATEN</t>
  </si>
  <si>
    <t>IF_WM_Mapping_BW2ERP_KSF_ABSATZDATEN</t>
  </si>
  <si>
    <t>WM_QM_MANAGEMENT</t>
  </si>
  <si>
    <t>Q.R. JDBC DataSource noch nicht angelegt. Test erst danach möglich. Datenbank Informationen müssen noch im Iflow für Test gepflegt werden.</t>
  </si>
  <si>
    <t>IF_WM_Mapping_ERP2BABTEC_BOM INFORMATION
IF_WM_Receiver_BABTEC_JDBC</t>
  </si>
  <si>
    <t>WM_SALES_COMMISSION</t>
  </si>
  <si>
    <t>Alexander Menke</t>
  </si>
  <si>
    <t>25.03. mit Spiros</t>
  </si>
  <si>
    <t>Datei wurde gesendet, ist aber nicht angekommen</t>
  </si>
  <si>
    <t>IF_WM_Mapping_BW2ERP_PROVISIONSDATEN</t>
  </si>
  <si>
    <t>Wurde nicht aufgeführt, da die vorherige Schnittstelle nicht funktioniert hat</t>
  </si>
  <si>
    <t>IF_WM_Mapping_ERP2BW_PROVISIONSDATEN</t>
  </si>
  <si>
    <t>WM_SALES_COMPLAINT</t>
  </si>
  <si>
    <t>IF_WM_Mapping_ERP2BABTEC_COMPLAINTCONFIRMATION
IF_WM_Receiver_BABTEC_JDBC</t>
  </si>
  <si>
    <r>
      <t xml:space="preserve">Q.R.: Endpoint for Partner https://integration-suite-development-4chlslbp.it-cpi023-rt.cfapps.eu20-001.hana.ondemand.com/http/eif/sender/http?senderService=WM_BABTEC_P&amp;interface=ComplaintRequestBABTEC_In 
</t>
    </r>
    <r>
      <rPr>
        <sz val="10"/>
        <color rgb="FFFF0000"/>
        <rFont val="Arial"/>
        <family val="2"/>
      </rPr>
      <t>07.02 RNN:Wir brauchen Testdateien</t>
    </r>
  </si>
  <si>
    <t>BABTEC2ERP_COMPLAINTREQUEST</t>
  </si>
  <si>
    <t>BABTEC_ComplaintRequest</t>
  </si>
  <si>
    <t>JDBC Adapter eingerichtet. Aber noch keine JDBC Anwendung möglich.
Synchrones Interface</t>
  </si>
  <si>
    <t>IF_WM_Mapping_ERP2BABTEC_COMPLAINTREQUEST
IF_WM_Receiver_ERP2BABTEC_COMPLAINTREQUEST</t>
  </si>
  <si>
    <t>WM_SALES_REQUEST</t>
  </si>
  <si>
    <t>PLM</t>
  </si>
  <si>
    <t xml:space="preserve">Q.R.: In Order Verarbeitung noch nicht möglich auf CPI
Q.R.: Anbindung an FTP Server (srvde467:21, credentials WM_SRVDE467_FTP_User) noch nicht über Cloud Connector erfolgt. Test erst danach möglich.             </t>
  </si>
  <si>
    <t>IF_WM_Mapping_ERP2CDB_WMC_CONFIG_DATEI</t>
  </si>
  <si>
    <t>WM_FACILITY_MANAGEMENT</t>
  </si>
  <si>
    <t>FI</t>
  </si>
  <si>
    <t>Verbindungsfehler</t>
  </si>
  <si>
    <t>07.03. BD: "connection is closed by foreign host" in DEV. Im Prod funktioniert die Verbindung</t>
  </si>
  <si>
    <t>IF_WM_Mapping_BW2IMS_KOSTENSTELLEN_AN_IMSWARE</t>
  </si>
  <si>
    <t>WM_CRM_CSA</t>
  </si>
  <si>
    <t>Jacqueline Siegismund</t>
  </si>
  <si>
    <t>Geplant für April</t>
  </si>
  <si>
    <t>IF_WM_Mapping_CRM2CDB_DOKUMENTE</t>
  </si>
  <si>
    <t>IF_WM_Mapping_CRM2CDB_OPPORTUNITY</t>
  </si>
  <si>
    <t>WM_MDM_Material</t>
  </si>
  <si>
    <t>07.03 BD: Seres ist erreichbar. Konfiguration in SAP muss noch geprüft werden, danach kann  getestet werden</t>
  </si>
  <si>
    <t>IF_WM_Sender_ERP2SERES_CUSTOMER_MASTER_DATA
IF_WM_Mapping_ERP2SERES_CUSTOMER_MASTER_DATA</t>
  </si>
  <si>
    <t>WM_SALES_EXPORTCONTROL</t>
  </si>
  <si>
    <t>21.02 BD: Im Sender Iflow stehen wahrscheinlich der Path fürs Testen. Im PO1 steht ein anderer Path. Kann getestet werden.</t>
  </si>
  <si>
    <t>IF_WM_Sender_FTP2ERP_CHECK_CUSTOMER_COMPLIANCE
IF_WM_Mapping_FTP2ERP_CHECK_CUSTOMER_COMPLIANCE</t>
  </si>
  <si>
    <t>WM_REPORTING_SALES</t>
  </si>
  <si>
    <t>14.03. BD kann getestet werden 
fxs &gt; ERP</t>
  </si>
  <si>
    <t>IF_WM_Sender_BW2ERP_COD_DATEIEN
IF_WM_Mapping_BW2ERP_COD_DATEIEN</t>
  </si>
  <si>
    <r>
      <t xml:space="preserve">07.03. BD: wird nicht mehr benötigt. E-Mail von Spiros vom 04.02.2025
19.03. BD: in PO1 wurde die Schnittstelle in 2025 und 2024 nie durchgeführt
</t>
    </r>
    <r>
      <rPr>
        <sz val="10"/>
        <color rgb="FFFF0000"/>
        <rFont val="Cambria"/>
        <family val="1"/>
      </rPr>
      <t>Brauchen wir?</t>
    </r>
  </si>
  <si>
    <t>IF_WM_Mapping_BW2ERP_COD_PROXY_DATEN</t>
  </si>
  <si>
    <t>brauchen nicht</t>
  </si>
  <si>
    <t xml:space="preserve">Warte noch auf TestFile um Content Conversion richtig einzustellen und zu Testen. </t>
  </si>
  <si>
    <t>IF_WM_Sender_FTP2ERP_COD_DATEIEN
IF_WM_Mapping_FTP2ERP_COD_DATEIEN</t>
  </si>
  <si>
    <t>WM_MDM_CUSTOMER</t>
  </si>
  <si>
    <t>IF_WM_Sender_COGNOS2ERP_KUNDEN_REF_TABELLE
IF_WM_Mapping_COGNOS2ERP_KUNDEN_REF_TABELLE</t>
  </si>
  <si>
    <t>Q.R.: Endpoint for Partner https://integration-suite-development-4chlslbp.it-cpi023-rt.cfapps.eu20-001.hana.ondemand.com/http/eif/sender/http?senderService=WM_WOW_P&amp;interface=CustomerRequest_In</t>
  </si>
  <si>
    <t>WOW2ERP_CUSTOMER_REQUEST</t>
  </si>
  <si>
    <t>IF_WM_Mapping_ERP2BABTEC_DEBITOR_INFORMATION
IF_WM_Receiver_BABTEC_JDBC</t>
  </si>
  <si>
    <t>PP</t>
  </si>
  <si>
    <t>Prüfen</t>
  </si>
  <si>
    <t>07.03. BD: Firewall zu ftp.weidmueller.com muss beantragt werden. Name der Destination "WM_FTP" muss geändert werden. Im Partner Directory muss der Receiver entsprechend angepasst werden. User "w990452" muss erstellt werden und in VMG eingetragen werden. 
(Im Prod wird "fxs.weidmueller.com" verwendet).</t>
  </si>
  <si>
    <t>IF_WM_Mapping_ERP2FTP_ROCKWELL_FORECASTDATEN</t>
  </si>
  <si>
    <t>WM_LE_DELIVERY</t>
  </si>
  <si>
    <r>
      <t xml:space="preserve">Q.R.: Anbindung an DB (SRVDE528:1525 DataSource WM_COGNOS) über Cloud Connector muss noch erfolgen.
</t>
    </r>
    <r>
      <rPr>
        <sz val="10"/>
        <color rgb="FFFF0000"/>
        <rFont val="Arial"/>
        <family val="2"/>
      </rPr>
      <t>12.03. BD: kann gelöscht werden, siehe E-Mail von Sladdi von 06.03.2025 (Schnittstellenliste)</t>
    </r>
    <r>
      <rPr>
        <sz val="10"/>
        <rFont val="Arial"/>
        <family val="2"/>
      </rPr>
      <t xml:space="preserve">. </t>
    </r>
    <r>
      <rPr>
        <sz val="10"/>
        <color rgb="FFFF0000"/>
        <rFont val="Arial"/>
        <family val="2"/>
      </rPr>
      <t>Nochmal sicherstellen</t>
    </r>
  </si>
  <si>
    <t>IF_WM_Mapping_ERP2COGNOS_LIEFERUNGSDATEN
IF_WM_Receiver_COGNOS_JDBC</t>
  </si>
  <si>
    <t>IF_WM_Mapping_ERP2BABTEC_DELIVERY_INFORMATION
IF_WM_Receiver_BABTEC_JDBC</t>
  </si>
  <si>
    <t>WM_LE_CUSTOMS</t>
  </si>
  <si>
    <t>07.03. BD: kann getestet werden. Konfiguration in ERP muss vor dem Test angepasst werden.</t>
  </si>
  <si>
    <t>IF_WM_Sender_ERP2FORMAT_ZOLL_DATEIEN
IF_WM_Mapping_ERP2FORMAT_ZOLL_DATEIEN</t>
  </si>
  <si>
    <t>14.02. Test erfolgreich mit Stefan</t>
  </si>
  <si>
    <t>11.03.Q.R.: Redesign der Iflows für direkte Nutzung von IDOC (ZDESADV_KUN.DELVRY03) aus dem Backend, anstatt von Files. 
Dateiname: MESTYP.IDOCTYP_DOCNUM.xml (Bsp.:ZDESADV_KUN.DELVRY03_0000000626987013.xml)
Kein EOIO nötig</t>
  </si>
  <si>
    <r>
      <rPr>
        <strike/>
        <sz val="10"/>
        <rFont val="Arial Narrow"/>
        <family val="2"/>
      </rPr>
      <t xml:space="preserve">IF_WM_Sender_ERP2KUN_OUTBOUND_DELIVERY
IF_WM_Mapping_ERP2KUN_OUTBOUND_DELIVERY
</t>
    </r>
    <r>
      <rPr>
        <sz val="10"/>
        <rFont val="Arial Narrow"/>
        <family val="2"/>
      </rPr>
      <t>IF_WM_Mapping_ERP2KUN_OUTBOUND_IDOC
IF_WM_Receiver_ERP2KUN_OUTBOUND_IDOC</t>
    </r>
  </si>
  <si>
    <t>WM_LE_SPEEDMARK</t>
  </si>
  <si>
    <t>11.02  Test erfolgreich mit Stefan</t>
  </si>
  <si>
    <t>IF_WM_Sender_SPEEDMARK2ERP_OUTBOUNDDELIVERYUPDATE
IF_WM_Mapping_SPEEDMARK2ERP_OUTBOUNDDELIVERYUPDATE</t>
  </si>
  <si>
    <t>WM_LE_ELEKTROMAT</t>
  </si>
  <si>
    <t>24.02.Test erfolgreich mit Stefan</t>
  </si>
  <si>
    <t>IF_WM_Sender_ELEKTROMAT2ERP_OUTBOUNDDELIVERYUPDATE
IF_WM_Mapping_ELEKTROMAT2ERP_OUTBOUNDDELIVERYUPDATE</t>
  </si>
  <si>
    <t>WM_LE_PONSONBY</t>
  </si>
  <si>
    <t>06.02.2025 erfolgreich mit Stefan Weinelt</t>
  </si>
  <si>
    <t>IF_WM_Sender_PONSONBY2ERP_OUTBOUNDDELIVERYUPDATE
IF_WM_Mapping_PONSONBY2ERP_OUTBOUNDDELIVERYUPDATE</t>
  </si>
  <si>
    <t>Test mit Thomas H. am 25.03.2025</t>
  </si>
  <si>
    <t>21.02 BD: Kann getestet werden. Verbindung zu Metel ist über IS erfolgreich im DEV. Die Konfiguration in ERP muss geprüft werden</t>
  </si>
  <si>
    <t>IF_WM_Mapping_ERP2METEL_DESADV</t>
  </si>
  <si>
    <t>14.03. BD Konfiguration in Integration Suite passt aber US10193.weidmueller.com (Server_XXX) nicht erreichbar über Cloud Connector. 
Die Schnittstelle läuft auch Richtung Server_CA_XXX, ist aber inaktiv. Wenn die nicht mehr gebraucht wird dann im Partner Directory anpassen. Konfiguration in SAP muss gemacht werden</t>
  </si>
  <si>
    <t>IF_WM_Mapping_ERP2SERVERNA_TRANSPORT_CARRIERUPS</t>
  </si>
  <si>
    <t>21.02 BD: Kann getestet werden. Verbindung zu Aconso ist über IS erfolgreich. Da FTP zu SFTP kann auch eventuell Live gesetzt werden.</t>
  </si>
  <si>
    <t>IF_WM_Sender_HR2ACONSO_LUGDATEIEN
IF_WM_Mapping_HR2ACONSO_LUGDATEIEN</t>
  </si>
  <si>
    <t>WM_SALES_CONTROL</t>
  </si>
  <si>
    <t xml:space="preserve">26.03 mit Willi </t>
  </si>
  <si>
    <r>
      <rPr>
        <sz val="10"/>
        <color rgb="FF000000"/>
        <rFont val="Arial"/>
        <family val="2"/>
      </rPr>
      <t xml:space="preserve">weitere Analyse der Verarbeitung notwenidg. Warte auf neue Daten, um dies analysieren zu können. Die Überelgung besteht darin 3 Sender Flows anzulegen. Weil aus 3 Verzeichnissen gelesen wird
</t>
    </r>
    <r>
      <rPr>
        <sz val="10"/>
        <color rgb="FFFF0000"/>
        <rFont val="Arial"/>
        <family val="2"/>
      </rPr>
      <t>14.03. BD: Server ist über IS erreichbar, Schlüsseldatei muss aber noch hinzugefügt werden.
17.03 RNN : ich habe den Schlüssel zugefügt</t>
    </r>
    <r>
      <rPr>
        <sz val="10"/>
        <rFont val="Arial"/>
        <family val="2"/>
      </rPr>
      <t xml:space="preserve">
</t>
    </r>
    <r>
      <rPr>
        <sz val="10"/>
        <color rgb="FFFF0000"/>
        <rFont val="Arial"/>
        <family val="2"/>
      </rPr>
      <t>25.03 BD Konfiguration beim Sender angepasst. beim Receiver noch prüfen</t>
    </r>
  </si>
  <si>
    <t>IF_WM_Mapping_ERP2INDICOM_ARCHIVDATEIEN
IF_WM_Sender_ERP2INDICOM_ARCHIVDATEIEN</t>
  </si>
  <si>
    <t>Mina Sönmez</t>
  </si>
  <si>
    <t>14.03. BD: Server ist über IS erreichbar, Schlüsseldatei muss aber noch hinzugefügt werden.
17.03 RNN : ich habe den Schlüssel zugefügt
25.03. BD: Konfiguration passt</t>
  </si>
  <si>
    <t>IF_WM_Mapping_ERP2FTP_ARCHIVDATEIEN_INDICOM_LOKAL
IF_WM_Sender_ERP2FTP_ARCHIVDATEIEN_INDICOM_LOKAL</t>
  </si>
  <si>
    <t>14.03. BD: Server ist über IS erreichbar, Schlüsseldatei muss aber noch hinzugefügt werden.
17.03 RNN : ich habe den Schlüssel zugefügt</t>
  </si>
  <si>
    <t>IF_WM_Sender_FTP2INDICOM_ARCHIVDATEIEN_UPDATE
IF_WM_Mapping_FTP2INDICOM_ARCHIVDATEIEN_UPDATE</t>
  </si>
  <si>
    <t>07.03 BD: Kann getestet werden. FTP zu ERP-System</t>
  </si>
  <si>
    <t>IF_WM_Sender_XMEDIA2ERP_ECLASSINFORMATION_FTP IF_WM_Mapping_XMEDIA2ERP_ECLASSINFORMATION</t>
  </si>
  <si>
    <t>25:03 mit Willi</t>
  </si>
  <si>
    <t>Test fehlerhaft</t>
  </si>
  <si>
    <t>25.03. BD:  Datei wird von ERP KW1 im Server abgelegt. Integration Suite holt die Daten aus dem Server ab und leitet sie an Elite. Schnittstelle wird gar nicht ausgeführt. 
Es wird die Schnittstelle IF_WM_Sender_ERP2KUN_WAREHOUSE_ORDER aussgeführt. Die Datei die Richtung KUN geht, sieht auch so aus als wäre sie für Elite. In der WE20 scheint alles sauber zu sein</t>
  </si>
  <si>
    <t>IF_WM_Sender_ERP2ELITE_EDELIVERY_AN_TRA
IF_WM_Mapping_ERP2ELITE_EDELIVERY_AN_TRA</t>
  </si>
  <si>
    <t>WM_SALES_INVOICE</t>
  </si>
  <si>
    <t>Test erfolgreich</t>
  </si>
  <si>
    <t>IF_WM_Sender_ERP2ELITE_EINVOICE_AN_TRA
IF_WM_Mapping_ERP2ELITE_EINVOICE_AN_TRA</t>
  </si>
  <si>
    <t>Akademie</t>
  </si>
  <si>
    <t>13:03 RNN Test möglich</t>
  </si>
  <si>
    <t>IF_WM_Sender_ERP2VPLAN5_MITARBEITERDATEN
IF_WM_Mapping_ERP2VPLAN5_MITARBEITERDATEN</t>
  </si>
  <si>
    <t>WM_HR_INNOVATIONMANAGEMENT</t>
  </si>
  <si>
    <t>IF_WM_Sender_HR2HLP_HRDATEIEN</t>
  </si>
  <si>
    <t>WM_MDM_EMPLOYEE</t>
  </si>
  <si>
    <t>Q.R.: Anbindung an HR per XI (http://dehswhr2.weidmueller.com:8061/sap/xi/engine?type=receiver; User WM_HR_010_APPL_User) noch nicht über Cloud Connector erfolgt. Test erst danach möglich. Sender ist gestoppt.</t>
  </si>
  <si>
    <t>IF_WM_Sender_ADS2X_USERDATEN
IF_WM_Mapping_ADS2HR_USERDATEN</t>
  </si>
  <si>
    <t>Q.R.: Sender ist gestoppt wegen SST 57</t>
  </si>
  <si>
    <t>Q.R.: Anbindung an ZBV per XI (http://dehswhr2.weidmueller.com:8061/sap/xi/engine?type=receiver; User WM_ZBV_010_APPL_User) noch nicht über Cloud Connector erfolgt. Test erst danach möglich. Sender ist gestoppt.</t>
  </si>
  <si>
    <t>IF_WM_Sender_ADS2X_USERDATEN
IF_WM_Mapping_ADS2ZBV_USERDATEN</t>
  </si>
  <si>
    <t>Q.R.: Derzeit nich kein EOIO auf CPI  möglich. Ist dies für dieses Szenario überhaupt nötig.
BAPI im Cloud Connector noch nicht freigeschaltet. Fehler: Access denied for ZBAPI_ZPMDM on KW1:sapgw02. Expose the function module in your Cloud Connector</t>
  </si>
  <si>
    <t>IF_WM_Sender_XMEDIA2ERP_XMEDIAKURZTEXTE
IF_WM_Mapping_XMEDIA2ERP_XMEDIAKURZTEXTE
IF_WM_Receiver_XMEDIA2ERP_XMEDIAKURZTEXTE</t>
  </si>
  <si>
    <t>WM_ELGATE</t>
  </si>
  <si>
    <t>prüfen</t>
  </si>
  <si>
    <t>IF_WM_Mapping_ELGATE2ERP_ABFRAGEVERFÜGBARKEIT</t>
  </si>
  <si>
    <t>Q.R.: Anbindung an HTTP Server (https://cdbdedetqas:7487, credentials XWM_CDB_HTTP_User) noch nicht über Cloud Connector erfolgt. Test erst danach möglich.</t>
  </si>
  <si>
    <t>ERP2CDB_FASTDELIVERYANFRAGEN_WMC</t>
  </si>
  <si>
    <r>
      <rPr>
        <sz val="10"/>
        <color rgb="FFFFC000"/>
        <rFont val="Arial"/>
        <family val="2"/>
      </rPr>
      <t>07.03. BD: Kann getestet werden.</t>
    </r>
    <r>
      <rPr>
        <sz val="10"/>
        <color rgb="FFFF0000"/>
        <rFont val="Arial"/>
        <family val="2"/>
      </rPr>
      <t xml:space="preserve"> </t>
    </r>
  </si>
  <si>
    <t>IF_WM_Sender_KUN2ERP_GOODSISSUECONFIRMATION
IF_WM_Mapping_KUN2ERP_GOODSISSUECONFIRMATION</t>
  </si>
  <si>
    <t xml:space="preserve">07.03. BD: Kann getestet werden. </t>
  </si>
  <si>
    <t>IF_WM_Sender_KUN2ERP_GOODSRECEIPTCONFIRMATION
IF_WM_Mapping_KUN2ERP_GOODSRECEIPTCONFIRMATION</t>
  </si>
  <si>
    <t>11.02 RNN: Test erfolgreich mit Stefan</t>
  </si>
  <si>
    <t>IF_WM_Sender_SPEEDMARK2ERP_WEBUCHUNG
IF_WM_Mapping_SPEEDMARK2ERP_WEBUCHUNG</t>
  </si>
  <si>
    <t>24.02 RNN: Holt keine Datei 
18.03 FW: Am 24.02 ist eine Datei abgeholt worden. Bitte erneut testen</t>
  </si>
  <si>
    <t>IF_WM_Sender_ELEKTROMAT2ERP_WEBUCHUNG
IF_WM_Mapping_ELEKTROMAT2ERP_WEBUCHUNG</t>
  </si>
  <si>
    <t>06.02.2025 erfolgreich 
mit Stefan Weinelt</t>
  </si>
  <si>
    <r>
      <t xml:space="preserve">
</t>
    </r>
    <r>
      <rPr>
        <sz val="10"/>
        <color rgb="FF00B050"/>
        <rFont val="Arial"/>
        <family val="2"/>
      </rPr>
      <t>06.02.2025 RNN: Test erfolgreich</t>
    </r>
  </si>
  <si>
    <t>IF_WM_Sender_PONSONBY2ERP_WEBUCHUNG
IF_WM_Mapping_PONSONBY2ERP_WEBUCHUNG</t>
  </si>
  <si>
    <t>SAP HR Integration with ELSTER ERiC for Germany</t>
  </si>
  <si>
    <t>Entwicklung</t>
  </si>
  <si>
    <t>BD: mit Jacqueline</t>
  </si>
  <si>
    <t>Send HR Tax Data
HR2ELSTER_CLEARINGSTELLE</t>
  </si>
  <si>
    <t>IF_WM_Mapping_ERP2LVR_LIEFERUMFAENGE</t>
  </si>
  <si>
    <t>IF_WM_Mapping_ERP2LVR_RUECKSTORNO_LIEFERUMFAENGE</t>
  </si>
  <si>
    <t>IF_WM_Mapping_ERP2LVR_STORNO_LIEFERUMFAENGE</t>
  </si>
  <si>
    <t>IF_WM_Mapping_ERP2LVR_UMLAGERUNGEN_KOMMISSIONIERAUFTRAEGE</t>
  </si>
  <si>
    <t>IF_WM_Mapping_ERP2LVR_LIEFERANKUENDIGUNG</t>
  </si>
  <si>
    <t>IF_WM_Mapping_ERP2LVR_MATERIALSTAMMDATEN</t>
  </si>
  <si>
    <t>JDBC AS400 Adapter nicht funktionsfähig.
Syncrones Interface</t>
  </si>
  <si>
    <t>IF_WM_Mapping_ERP2LVR_CHECKSTATUS_INTERFACES</t>
  </si>
  <si>
    <t>WM_MANUFACTURING</t>
  </si>
  <si>
    <t>Test mit Frank Silbermann am 17.03.2024</t>
  </si>
  <si>
    <t xml:space="preserve">17.03 mit Frank Silbermann
</t>
  </si>
  <si>
    <t>17.03 die ist Live</t>
  </si>
  <si>
    <t xml:space="preserve">17.03 RNN: diese Schnittstelle ist live </t>
  </si>
  <si>
    <t>IF_WM_Mapping_ERP2ERP_INTRASTAT</t>
  </si>
  <si>
    <t>21.02. BD kann getestet werden</t>
  </si>
  <si>
    <t>IF_WM_Mapping_ERP2METEL_Invoice</t>
  </si>
  <si>
    <t>13.03 Cannot connect to server (die IP auf Seite der Kunde ist noch nicht in Dev freigeschaltet aber im Prod ist der Server erreichbar</t>
  </si>
  <si>
    <t>IF_WM_Mapping_ERP2IMS_RECHNUNGSWERTE</t>
  </si>
  <si>
    <t>IF_Mapping_CRM2EASYCONNECT_ KNOWLEDGEARTICLE</t>
  </si>
  <si>
    <t>RNN: 20.03 mit Simon</t>
  </si>
  <si>
    <t>13.01.2025 RNN: Test erfolgreich</t>
  </si>
  <si>
    <t>IF_WM_Sender_LDMP2WMC_DATENPROZESSE_COMMON
IF_WM_Mapping_LDMP2WMC_DATENPROZESSE_COMMON
IF_WM_Sender_LDMP2WMC_DATENPROZESSE_PRODUCTDATA
IF_WM_Mapping_LDMP2WMC_DATENPROZESSE_PRODUCTDATA</t>
  </si>
  <si>
    <t>23.01. mit Axel</t>
  </si>
  <si>
    <t>23.01.2025 RNN: Test erfolgreich</t>
  </si>
  <si>
    <t>IF_WM_Mapping_ERP2DLOUHY_FERTIGUNGSAUFTRAGSDATEIEN</t>
  </si>
  <si>
    <t>31.03. mit Ingo Berendes</t>
  </si>
  <si>
    <t>21.02 BD: kann getestet werden. Ich würde allerdings den Virtual Namen des Servers im CC ändern auf ftpfis und den Artefaktennamen auf ERP2FIS_Masterinformation, da im Partner Directory auch MasterInformation steht. 
Da beide FTP, kann auch Live gesetzt werden</t>
  </si>
  <si>
    <t>IF_WM_Sender_ERP2FIS_STAMMDATEN
IF_WM_Mapping_ERP2FIS_STAMMDATEN</t>
  </si>
  <si>
    <t>IF_WM_Mapping_ERP2BABTEC_MATERIALINFORMATION
IF_WM_Receiver_BABTEC_JDBC</t>
  </si>
  <si>
    <t>Q.R. Anpassungen am Interface. Siehe Teams chat an Reynaud
IDOC soll direkt und nicht mehr über FTP übertragen werden. CPI erzeugt IDOC File und OK File für KUN.
Test(Senden des MATMAS03 per HTTP) lief erfolgreich und sowohl IDOC als auch ok Datei wurden auf dem FTP erzeugt.
EOIO ist somit auch nicht notwendig für das interface. ZMATMAS_KUN.MATMAS03_0000000626627483.xml</t>
  </si>
  <si>
    <t>IF_WM_Mapping_ERP2KUN_OUTBOUND_IDOC
IF_WM_Receiver_ERP2KUN_OUTBOUND_IDOC</t>
  </si>
  <si>
    <t>WM_SALES_PRICING</t>
  </si>
  <si>
    <t>IF_WM_Receiver_ERP2KUN_OUTBOUND_IDOC</t>
  </si>
  <si>
    <t>WM_SALES_ORDER</t>
  </si>
  <si>
    <t>24.02. BD: kann getestet werden. Schnittstelle ist allerdings in EO1 aktuell inaktiv</t>
  </si>
  <si>
    <t>IF_WM_Sender_METEL2ERP_ORDERS	
IF_WM_Mapping_METEL2ERP_ORDERS</t>
  </si>
  <si>
    <t xml:space="preserve">24.02. BD: kann getestet werden. </t>
  </si>
  <si>
    <t>IF_WM_Mapping_ERP2METEL_ORDERS</t>
  </si>
  <si>
    <t>WM_REPORTING_PROCUREMENT</t>
  </si>
  <si>
    <r>
      <t xml:space="preserve">Q.R.: Anbindung an SFTP Server (data-94.orpheus.mckinsey-solutions.com:22, private key XWM_ORPHEUS_SFTP_KEY) noch nicht erfolgt. Server nicht erreichbar. Test erst danach möglich.                                                                                                                                                              </t>
    </r>
    <r>
      <rPr>
        <sz val="10"/>
        <color rgb="FFFF0000"/>
        <rFont val="Arial"/>
        <family val="2"/>
      </rPr>
      <t>RNN : ORPHEUS  muss unsere IP-Adresse freischalten</t>
    </r>
    <r>
      <rPr>
        <sz val="10"/>
        <rFont val="Arial"/>
        <family val="2"/>
      </rPr>
      <t xml:space="preserve">
</t>
    </r>
    <r>
      <rPr>
        <sz val="10"/>
        <color rgb="FFFF0000"/>
        <rFont val="Arial"/>
        <family val="2"/>
      </rPr>
      <t xml:space="preserve">07.02 RNN: neue IP auf Kunde Seite eintragen </t>
    </r>
    <r>
      <rPr>
        <sz val="10"/>
        <rFont val="Arial"/>
        <family val="2"/>
      </rPr>
      <t xml:space="preserve">  </t>
    </r>
  </si>
  <si>
    <t>IF_WM_Sender_ERP2ORPHEUS_DATEI
IF_WM_Mapping_ERP2ORPHEUS_DATEI</t>
  </si>
  <si>
    <t>07.03. BD: wird nicht mehr benötigt. E-Mail von Spiros vom 04.02.2025</t>
  </si>
  <si>
    <t>IF_WM_Sender_BW2FTP_DATEIEN_FUER_OSITRON_BEREITSTELLEN
IF_WM_Mapping_BW2FTP_DATEIEN_FUER_OSITRON_BEREITSTELLEN</t>
  </si>
  <si>
    <t>13.02. mit Simon Fehlerhaft</t>
  </si>
  <si>
    <t>IF_WM_Mapping_HR2IMS_STAMMDATEN
IF_WM_Sender_HR2IMS_STAMMDATEN</t>
  </si>
  <si>
    <t>Q.R.: Sender Iflow muss noch auf die JDBC DataSource umgetsellt werden und ein entsprechender Timer gestellt werden. Test danach möglich.</t>
  </si>
  <si>
    <t>IF_WM_Sender_COGNOS2ERP_UEBERNAHME_SALESDATEN
IF_WM_Mapping_COGNOS2ERP_UEBERNAHME_SALESDATEN</t>
  </si>
  <si>
    <t>IF_WM_Mapping_ERP2BABTEC_PRICEINFORMATION
IF_WM_Receiver_BABTEC_JDBC</t>
  </si>
  <si>
    <t>IF_WM_Mapping_ELGATE2ERP_ABFRAGEPREIS</t>
  </si>
  <si>
    <t>WM_CONTRACT_MANAGEMENT</t>
  </si>
  <si>
    <t>25.03 mit Jörg</t>
  </si>
  <si>
    <t>Q.R.: Anbindung an FTP Server (contracts.weidmueller.com:21, credentials WM_CONTRACT_FTP_User) noch nicht über Cloud Connector erfolgt. Test erst danach möglich.</t>
  </si>
  <si>
    <t>IF_WM_Sender_EASY2ERP_QMV
IF_WM_Mapping_EASY2ERP_QMV</t>
  </si>
  <si>
    <t>IF_WM_Mapping_ERP2CDB_QMV</t>
  </si>
  <si>
    <t>Q.R.: Anbindung an FTP Server (srvde476:21, credentials WM_SRVDE476_FTP_User; srvde202:21, credentials WM_SRVDE202_FTP_User) noch nicht erfolgt. Test erst danach möglich.</t>
  </si>
  <si>
    <t>IF_WM_Mapping_ERP2HAENEL_AUSLAGERUNGSAUFTRAEGE_M
IF_WM_Mapping_ERP2HAENEL_AUSLAGERUNGSAUFTRAEGE_K</t>
  </si>
  <si>
    <t>WM_REPORTING_GENERIC</t>
  </si>
  <si>
    <t>07.03. BD: kann getestet werden. Konfig in BW muss geprüft werden.</t>
  </si>
  <si>
    <t>IF_WM_Mapping_BW2FTP_REPORTS</t>
  </si>
  <si>
    <t>19.03. BD: Schnittstelle geht in EO1 Richtung Filemaker, welche es nicht in PO1 gibt. In PO1 geht die Schnittstelle Richtung ES und FTP PW1
Kann nicht getestet werden, muss noch überprüft werden.</t>
  </si>
  <si>
    <t>IF_WM_Mapping_ERP2FTP_REPORTS_AN_GLOBALFTPSERVER_ES1	
IF_WM_Mapping_ERP2FTP_REPORTS_AN_GLOBALFTPSERVER_DE1</t>
  </si>
  <si>
    <t xml:space="preserve">12.01. mit </t>
  </si>
  <si>
    <t>IF_WM_Mapping_ERP2FTP_REPORTS_AN_ERP</t>
  </si>
  <si>
    <t xml:space="preserve"> </t>
  </si>
  <si>
    <t>Q.R.: PGP Schlüssel(WM_PGPNeuprivate.key) zum Entschlüsseln muss auf CPI hochgeladen werden.
Anbindung an SFTP Server (mft-eu2.concursolutions.com:22, private key WM_SFTPKEY_CONCUR) noch nicht erfolgt. Test erst danach möglich.</t>
  </si>
  <si>
    <t>IF_WM_Mapping_CONCUR2HR_REPORTDATEI</t>
  </si>
  <si>
    <t xml:space="preserve">14.02  RNN: Bitte diese Schnittstelle nicht migrieren. Es wird nicht mehr gebraut </t>
  </si>
  <si>
    <t>COGNOS2ERP_RFCDIV_DATEN</t>
  </si>
  <si>
    <t>14.02 RNN: Bitte diese Schnittstelle nicht migrieren. Es wird nicht mehr gebraut</t>
  </si>
  <si>
    <t>COGNOS2ERP_RFCGU_DATEN</t>
  </si>
  <si>
    <t>Q.R.: Anbindung an HTTP Server (https://cdbdedetqas:7489, credentials XWM_CDB_HTTP_User) noch nicht über Cloud Connector erfolgt. Test erst danach möglich.
Q.R.: Derzeit nich kein EOIO auf CPI  möglich. Ist dies für dieses Szenario überhaupt nötig.</t>
  </si>
  <si>
    <t>IF_WM_Mapping_ERP2CDB_ROUTINGINFORMATION</t>
  </si>
  <si>
    <t>IF_WM_Mapping_ERP2BABTEC_ROUTINGINFORMATION
IF_WM_Receiver_BABTEC_JDBC</t>
  </si>
  <si>
    <t>Q.R.: Anbindung an DB (SRVDE528:1525 DataSource WM_COGNOS) über Cloud Connector muss noch erfolgen.</t>
  </si>
  <si>
    <t>IF_WM_Sender_COGNOS2ERP_UMSATZDATEN
IF_WM_Mapping_COGNOS2ERP_UMSATZDATEN</t>
  </si>
  <si>
    <t>07.03. BD: kann getestet werden.</t>
  </si>
  <si>
    <t>IF_WM_Sender_PTL2ERP_KUNDENBESTELLUNGEN 
IF_WM_Mapping_PTL2ERP_KUNDENBESTELLUNGEN</t>
  </si>
  <si>
    <t>07.03. BD: kann getestet werden. FTP zu FTP</t>
  </si>
  <si>
    <t>IF_WM_Sender_PTL2ERP_KUNDENBESTELLUNGEN 
(Kein Mapping: PTL2PTL_KUNDENBESTELLUNGEN_ZUM_DRUCKEN)</t>
  </si>
  <si>
    <t>IF_WM_Mapping_ELGATE2ERP_ABFRAGEAUFTRAGSSTATUS</t>
  </si>
  <si>
    <t>WM_HR_HEALTH_SAFETY</t>
  </si>
  <si>
    <t>BD: 28.03 mit Simon</t>
  </si>
  <si>
    <t>27.03. BD: aus dem gleichen Directory werden Daten mit verschiedenen Namen abgeholt. Diese müssen auch in der Integration Suite stehen.
Vorgesetze*
Export_OU_Employees*
Personal_Samas*</t>
  </si>
  <si>
    <t>IF_WM_Sender_HR2SAMAS_STAMMDATEN
IF_WM_Mapping_HR2SAMAS_STAMMDATEN</t>
  </si>
  <si>
    <t>24.03 Mit Jörg</t>
  </si>
  <si>
    <t>IF_WM_Mapping_ERP2FTP_MUSTERKENNZEICHENDATEI</t>
  </si>
  <si>
    <t>WM_FINANCE_TRANSFER</t>
  </si>
  <si>
    <t>19.02.2025 mit Gerd R. Test wurde im Prod gemacht und 4 Dateien wurden übertragen aber der Server muss noch geprüft werden. Die Verbindung bricht machmal ab</t>
  </si>
  <si>
    <t>25.03. BD: Konfiguration wurde angepasst, muss nur deployed werden.</t>
  </si>
  <si>
    <t>IF_WM_Sender_ERP2BELLIN_FIBU_ZAHLUNGSVERKEHR
IF_WM_Mapping_ERP2BELLIN_FIBU_ZAHLUNGSVERKEHR</t>
  </si>
  <si>
    <t>Schnittstellen gibt es nicht mehr</t>
  </si>
  <si>
    <t>BD Canadische FTP Server anlegen und User</t>
  </si>
  <si>
    <t xml:space="preserve">14.03 BD: Anbindung an FTP Server: CA10031:21, credentials WM_CA10031_FTP_User,
 CA10042:21, credentials WM_CA10042_FTP_User,
CA10037:21, credentials WM_CA10037_FTP_User,
CA10011:21, credentials WM_CA10011_FTP_User,
CA10041:21, credentials WM_CA10041_FTP_User,) 
noch nicht über Cloud Connector erfolgt. Test erst danach möglich.             </t>
  </si>
  <si>
    <t>IF_WM_Mapping_ERP2SERVERNA_TRANSPORT_CARRIERFED</t>
  </si>
  <si>
    <t xml:space="preserve">14.03. BD: Konfiguration passt in der Integration Suite, aber US10193.weidmueller.com (Server_XXX) nicht erreichbar über Cloud Connector. </t>
  </si>
  <si>
    <t>IF_WM_Sender_SERVERNA2ERP_SHIPMENT_TRACK_RESPONSE_DATEI</t>
  </si>
  <si>
    <t>07.03. BD: kann getestet werden. 
Für den Go-Live muss die der Receiver auf ftp.brt.it umgestellt werden.</t>
  </si>
  <si>
    <t>IF_WM_Mapping_ERP2BARTOLINI_SHIPMENT
IF_WM_Receiver_ERP2BARTOLINI_SHIPMENT</t>
  </si>
  <si>
    <t>Q.R.: Endpoint https://integration-suite-development-4chlslbp.it-cpi023-rt.cfapps.eu20-001.hana.ondemand.com/http/eif/sender/http?senderService=WM_WMC_T&amp;interface=SI_BinaryOut</t>
  </si>
  <si>
    <t>IF_WM_Mapping_WMC2ERP_KUNDENANFRAGEN</t>
  </si>
  <si>
    <t>RNN: 25.03 mit Jörg</t>
  </si>
  <si>
    <t>IF_WM_Sender_FTP2ERP_SNFILEDATA2_SERIALNUMMER
IF_WM_Mapping_FTP2ERP_SNFILEDATA_SERIALNUMMER</t>
  </si>
  <si>
    <t>11.02  Test erfolgreich
 mit Stefan</t>
  </si>
  <si>
    <t>IF_WM_Sender_SPEEDMARK2ERP_STATUSIDOC
IF_WM_Mapping_SPEEDMARK2ERP_STATUSIDOC</t>
  </si>
  <si>
    <t>19.03. Test erfolgreich mit Stefan W.</t>
  </si>
  <si>
    <t>24.02 RNN: Holt keine Datei 
18.03 FW: Falscher SFTP User -&gt; gefixt</t>
  </si>
  <si>
    <t>IF_WM_Sender_ELEKTROMAT2ERP_STATUSIDOC
IF_WM_Mapping_ELEKTROMAT2ERP_STATUSIDOC</t>
  </si>
  <si>
    <t>06.02.2025 erfolgreich mit
 Stefan Weinelt</t>
  </si>
  <si>
    <t>06.02.2025 RNN: Test erfolgreich</t>
  </si>
  <si>
    <t>IF_WM_Sender_PONSONBY2ERP_STATUSIDOC
IF_WM_Mapping_PONSONBY2ERP_STATUSIDOC</t>
  </si>
  <si>
    <t>WM_STOCK</t>
  </si>
  <si>
    <t>19.03. mit Spiros</t>
  </si>
  <si>
    <t>13.01. mit 
mit Spiros nochmal testen</t>
  </si>
  <si>
    <t>IF_WM_Mapping_ERP2BW_STOCKDATEN</t>
  </si>
  <si>
    <t>13.01. mit Axel</t>
  </si>
  <si>
    <t>13.01.2025 RNN: Test erfolgreich
04.03.2025 Live mit Axel E.</t>
  </si>
  <si>
    <t>IF_WM_Mapping_ERP2BESTANDSDATEI_CSV_CONVERSION</t>
  </si>
  <si>
    <t>13.01.2025 mit Axel E.</t>
  </si>
  <si>
    <t>IF_Mapping_ERP2BESTANDSDATEI_CSV_CONVERSION</t>
  </si>
  <si>
    <r>
      <t xml:space="preserve">Sender iFLow muss konfiguriert werden. Passwort fehlt in Security Material WM_LVR_FTP_User   
</t>
    </r>
    <r>
      <rPr>
        <sz val="10"/>
        <color rgb="FFFF0000"/>
        <rFont val="Arial"/>
        <family val="2"/>
      </rPr>
      <t xml:space="preserve">07.02 RNN:Wir brauchen Testdateien </t>
    </r>
  </si>
  <si>
    <t>IF_WM_Mapping_LVR2ERP_BESTANDSABGLEICH IF_WM_Sender_LVR2ERP_BESTANDSABGLEICH</t>
  </si>
  <si>
    <t xml:space="preserve">19.02  Test erfolgreich 
mit Stefan
</t>
  </si>
  <si>
    <t>IF_WM_Sender_SPEEDMARK2ERP_BESTANDSABGLEICH
IF_WM_Mapping_SPEEDMARK2ERP_BESTANDSABGLEICH</t>
  </si>
  <si>
    <t>IF_WM_Sender_ELEKTROMAT2ERP_BESTANDSABGLEICH
IF_WM_Mapping_ELEKTROMAT2ERP_BESTANDSABGLEICH</t>
  </si>
  <si>
    <t>11.02. erfolgreich 
mit Stefan Weinelt</t>
  </si>
  <si>
    <t xml:space="preserve">11.02.  RNN Test erfolgreich mit Stefan </t>
  </si>
  <si>
    <t>IF_WM_Sender_PONSONBY2ERP_BESTANDSABGLEICH
IF_WM_Mapping_PONSONBY2ERP_BESTANDSABGLEICH</t>
  </si>
  <si>
    <t>WM_TRAVEL_COST</t>
  </si>
  <si>
    <t>BD: 27.03. mit Simon</t>
  </si>
  <si>
    <t>27.03. BD: Test erfolgreich</t>
  </si>
  <si>
    <t>27.03. BD: Live erfolgreich</t>
  </si>
  <si>
    <t>IF_WM_Sender_SFL2CONCUR_REISE_KOSTENINFORMATION
IF_WM_Mapping_SFL2CONCUR_REISE_KOSTENINFORMATION</t>
  </si>
  <si>
    <t>07.03. BD: kann getestet werden. Konfiguration in SAP soll vor dem Testing erfolgen.</t>
  </si>
  <si>
    <t>IF_WM_Mapping_BW2FTP_TRIGGER_DATEI</t>
  </si>
  <si>
    <t>IF_WM_Mapping_ERP2BABTEC_VENDOR_INFORMATION
IF_WM_Receiver_BABTEC_JDBC</t>
  </si>
  <si>
    <t>11.03.Q.R.: Redesign der Iflows für direkte Nutzung von IDOC (WHSORD.DELVRY03) aus dem Backend, anstatt von Files. 
Dateiname: MESTYP.IDOCTYP_DOCNUM.xml (Bsp.:WHSORD.DELVRY03_0000000626987013.xml)
Kein EOIO nötig</t>
  </si>
  <si>
    <r>
      <rPr>
        <strike/>
        <sz val="10"/>
        <rFont val="Arial Narrow"/>
        <family val="2"/>
      </rPr>
      <t xml:space="preserve">IF_WM_Sender_ERP2KUN_WAREHOUSE_ORDER
IF_WM_Mapping_ERP2KUN_WAREHOUSE_ORDER
</t>
    </r>
    <r>
      <rPr>
        <sz val="10"/>
        <rFont val="Arial Narrow"/>
        <family val="2"/>
      </rPr>
      <t>IF_WM_Mapping_ERP2KUN_OUTBOUND_IDOC
IF_WM_Receiver_ERP2KUN_OUTBOUND_IDOC</t>
    </r>
  </si>
  <si>
    <t>Q.R.: Anbindung an FTP (dehswrd1:21 user alias WM_DEHSWRD1_FTP_User) über CC muss noch gemacht werden. Anbindung an DB (SRVDE528:1525 DataSource WM_COGNOS) über Cloud Connector muss noch erfolgen.</t>
  </si>
  <si>
    <t>IF_WM_Sender_ERP2COGNOS_KUNDENSTAMMDATEN
IF_WM_Mapping_ERP2COGNOS_KUNDENSTAMMDATEN
IF_WM_Receiver_COGNOS_JDBC</t>
  </si>
  <si>
    <r>
      <t xml:space="preserve">10.03:Q.R.:Umsetzung erfordert eine Umstrukturierung des SELECT/ UPDATE Statements, da in der CPI keine Transaktion um das SELECT/UPDATE möglich ist. Dadurch muss das SQL so aufgebaut sein, dass man Datensätze Anhand eines Prämerschlüssels oder einer Alternative eindeutig identifizieren kann, um bei einem UPDATE nur die vorher selektierten Datensätze zu Ändern. </t>
    </r>
    <r>
      <rPr>
        <u/>
        <sz val="10"/>
        <rFont val="Arial"/>
        <family val="2"/>
      </rPr>
      <t>Wenn dies nicht möglich ist, ist die SST nicht umsetzbar!
10</t>
    </r>
    <r>
      <rPr>
        <sz val="10"/>
        <rFont val="Arial"/>
        <family val="2"/>
      </rPr>
      <t>.03:Q.R.: Technische Anbindung an DB2 AS400 Datenbank noch nicht bestätigt. Wenn nicht möglich, ist eine Umsetzung nicht möglich</t>
    </r>
  </si>
  <si>
    <t>IF_WM_Sender_LVR2ERP_LAGERBEWEGUNGEN
IF_WM_Mapping_LVR2ERP_LAGERBEWEGUNGEN</t>
  </si>
  <si>
    <t>10.03.Q.R.: Dateien bis 3GB gefunden (ca. 7,30€ pro Datei). Lösung per CPI nicht ratsam aufgrund der Kosten. Wenn CPI dann keine nutzung des Frameworks. Direkter Datentransfer.
Freischaltung des FTP srvde241.weidmueller.com:21 im Cloud Connector notwendig. User WM_SRVDE241_FTP_User muss mit Zugangsdaten hinterlegt werden.
Freischaltung des FTP SRVDE074:21 im Cloud Connector notwendig. User WM_SRVDE241_FTP_User muss mit Zugangsdaten hinterlegt werden.</t>
  </si>
  <si>
    <t>IF_WM_XMEDIA2LDMP_PRODUCTDATA</t>
  </si>
  <si>
    <t>WM_MDM_BOM</t>
  </si>
  <si>
    <t>Q.R.: Anbindung an HTTP Server (https://cdbdedetqas:7490, credentials XWM_CDB_HTTP_User) noch nicht über Cloud Connector erfolgt. Test erst danach möglich.
Q.R.: Derzeit nich kein EOIO auf CPI  möglich. Ist dies für dieses Szenario überhaupt nötig.</t>
  </si>
  <si>
    <t>IF_WM_Mapping_ERP2CDB_STUECKLISTE</t>
  </si>
  <si>
    <t>24.02 RNN: kein PD gefunden 
18.03 FW: Mapping Endpoint fehlerhaft -&gt; gefixt, Falscher SFTP User -&gt; gefixt</t>
  </si>
  <si>
    <t>IF_WM_Mapping_ERP2ELEKTROMAT_ANLIEFERUNG</t>
  </si>
  <si>
    <t>06.02 erfolgreich  mit 
Stefan Weinelt</t>
  </si>
  <si>
    <t>IF_WM_Mapping_ERP2PONSONBY_ANLIEFERUNG</t>
  </si>
  <si>
    <t>06.02.2025 RNN: Test ist erfolgreich</t>
  </si>
  <si>
    <t>IF_WM_Mapping_ERP2SPEEDMARK_ANLIEFERUNG</t>
  </si>
  <si>
    <t>F_WM_Mapping_ERP2PTL_LIEFERUNGEN</t>
  </si>
  <si>
    <t>evtl. Test mit Spiros am 25.03.2025</t>
  </si>
  <si>
    <t>IDOC Flat Format. GGfls. Redesign mit IDOC XML</t>
  </si>
  <si>
    <t>IF_WM_Sender_ERP2KUN_SPEDITIONSAUFTRAG
IF_WM_Mapping_ERP2KUN_SPEDITIONSAUFTRAG</t>
  </si>
  <si>
    <t>IF_WM_Mapping_ERP2SERES_SALES_INVOICES</t>
  </si>
  <si>
    <t>24.02 RNN: Endpoint Problem 
18.03 FW: Falscher SFTP User -&gt; gefixt</t>
  </si>
  <si>
    <t>IF_WM_Mapping_ERP2ELEKTROMAT_MATERIALSTAMMDATEN</t>
  </si>
  <si>
    <t>IF_WM_Mapping_ERP2SPEEDMARK_MATERIALSTAMMDATEN</t>
  </si>
  <si>
    <t>IF_WM_Mapping_ERP2PONSONBY_MATERIALSTAMMDATEN</t>
  </si>
  <si>
    <t>10.03.Q.R.: Endpoint Dev: https://integration-suite-development-4chlslbp.it-cpi023-rt.cfapps.eu20-001.hana.ondemand.com/http/eif/sender/http?senderService=WM_ERP_Q&amp;interface=ZMATMAS_MDM.MATMAS05.ZMATWI01</t>
  </si>
  <si>
    <t>IF_WM_Mapping_ERP2XMEDIA_MATERIALSTAMMDATEN</t>
  </si>
  <si>
    <t>Q.R.: Anbindung an HTTP Server (https://cdbdedetqas:7487, credentials XWM_CDB_HTTP_User) noch nicht über Cloud Connector erfolgt. Test erst danach möglich.
Q.R.: Derzeit nich kein EOIO auf CPI  möglich. Ist dies für dieses Szenario überhaupt nötig.</t>
  </si>
  <si>
    <t>IF_WM_Mapping_ERP2CDB_MATERIALSTAMM</t>
  </si>
  <si>
    <t>29.01 mit</t>
  </si>
  <si>
    <t>29.01.2025 RNN: Test erfolgreich</t>
  </si>
  <si>
    <t>IF_WM_Mapping_ERP2LOGTRADE_LIERERUNG</t>
  </si>
  <si>
    <t>IF_WM_Mapping_ERP2PTL_AUFTRAGSBESTAETIGUNG</t>
  </si>
  <si>
    <r>
      <t xml:space="preserve">18.02:Q.R.:Umsetzung erfordert eine Umstrukturierung des SELECT/ UPDATE Statements, da in der CPI keine Transaktion um das SELECT/UPDATE möglich ist. Dadurch muss das SQL so aufgebaut sein, dass man Datensätze Anhand eines Prämerschlüssels oder einer Alternative eindeutig identifizieren kann, um bei einem UPDATE nur die vorher selektierten Datensätze zu Ändern. </t>
    </r>
    <r>
      <rPr>
        <u/>
        <sz val="10"/>
        <rFont val="Arial"/>
        <family val="2"/>
      </rPr>
      <t xml:space="preserve">Wenn dies nicht möglich ist, ist die SST nicht umsetzbar!
</t>
    </r>
    <r>
      <rPr>
        <sz val="10"/>
        <rFont val="Arial"/>
        <family val="2"/>
      </rPr>
      <t>18.02:Q.R.: Technische Anbindung an DB2 AS400 Datenbank noch nicht bestätigt. Wenn nicht möglich, ist eine Umsetzung nicht möglich</t>
    </r>
  </si>
  <si>
    <t>IF_WM_Sender_LVR2ERP_RUECKMELDUNG_LIEFERAUFTRAG
IF_WM_Mapping_LVR2ERP_RUECKMELDUNG_LIEFERAUFTRAG</t>
  </si>
  <si>
    <t>IF_WM_Sender_LVR2ERP_RUECKMELDUNG_VERSANDINFORMATION
IF_WM_Mapping_LVR2ERP_RUECKMELDUNG_VERSANDINFORMATION</t>
  </si>
  <si>
    <t>IF_WM_Sender_LVR2ERP_RUECKMELDUNG_LIEFERUNGSABSCHLUSS
IF_WM_Mapping_LVR2ERP_RUECKMELDUNG_LIEFERUNGSABSCHLUSS</t>
  </si>
  <si>
    <t>IF_WM_Sender_LVR2ERP_SENDUNGSABSCHLUSS_FAKTURAANLAGE
IF_WM_Mapping_LVR2ERP_SENDUNGSABSCHLUSS_FAKTURAANLAGE</t>
  </si>
  <si>
    <t>IF_WM_Sender_LVR2ERP_RUECKMELDEDATEN_IFTMIN
IF_WM_Mapping_LVR2ERP_RUECKMELDEDATEN_IFTMIN</t>
  </si>
  <si>
    <t xml:space="preserve">RNN: Test erfolgreich </t>
  </si>
  <si>
    <t>25.03. BD: Konfiguration wurde angepasst, muss nur deployed werden. Und VMG auf true gesetzt werden FTP_SRVDE028</t>
  </si>
  <si>
    <t>IF_WM_Sender_BELLIN2FTP_TRANSFER_DATEIEN_BELLIN
IF_WM_Mapping_BELLIN2FTP_TRANSFER_DATEIEN_BELLIN</t>
  </si>
  <si>
    <t>10.03.Q.R.: Dateien bis 200MB gefunden(ca 0,50€ pro Datei). Lösung per CPI nicht ratsam aufgrund der Kosten. Wenn CPI dann keine nutzung des Frameworks. Direkter Datentransfer.
Freischaltung des FTP srvde241.weidmueller.com:21 im Cloud Connector notwendig. User WM_SRVDE241_FTP_User muss mit Zugangsdaten hinterlegt werden.
Freischaltung des FTP SRVDE074:21 im Cloud Connector notwendig. User WM_SRVDE241_FTP_User muss mit Zugangsdaten hinterlegt werden.</t>
  </si>
  <si>
    <t>IF_WM_XMEDIA2LDMP_STRUCTURE</t>
  </si>
  <si>
    <t>IF_WM_Sender_ERP2ERP_COD_DATEIEN</t>
  </si>
  <si>
    <t>Synchrones Interface</t>
  </si>
  <si>
    <t>IF_WM_Mapping_CUBISCAN2ERP_VOLUMENMESSUNG</t>
  </si>
  <si>
    <t>WM_PURCHASING_MANAGEMENT</t>
  </si>
  <si>
    <t>Endpoint DEV: https://integration-suite-development-4chlslbp.it-cpi023-rt.cfapps.eu20-001.hana.ondemand.com/http/eif/sender/soap?senderService=NEWTRON&amp;interface=BANFNotification_Out&amp;interfaceNamespace=http://weidmueller.de/NEWTRON&amp;qos=BE</t>
  </si>
  <si>
    <t>IF_WM_Mapping_NEWTRON2ERP_BANF</t>
  </si>
  <si>
    <t>Q.R.: Höhere komplexität, da MM nur dummy für JAVA Mapping
SFTP nicht angebunden. Sobald Credentials konfiguriert sind, test möglich.</t>
  </si>
  <si>
    <t>IF_WM_Sender_NEWTRON2ERP_BANF_ANHAENGE
IF_WM_Mapping_NEWTRON2ERP_BANF_ANHAENGE</t>
  </si>
  <si>
    <t>FW: Passwort in Security Material XWM_NEWTRON_HTTP_User fehlt noch. Destination NEWTRON_BanfConf_Soap 
FW: Der Newtron Fehler 301 kann vom SOAP Adapter nicht gehandelt werden. 301 heißt MOVED PERMANENTLY. Wir benötigen die neue Adresse von NEWTRON. Diese hier scheint nicht mehr zu funktionieren:  
https://copy.newtron.net/web/a2acopy_ws_tracking/?senderSystem=S_WEIM</t>
  </si>
  <si>
    <t>IF_WM_Mapping_ERP2NEWTRON_BESTELLNUMMER</t>
  </si>
  <si>
    <t>IF_WM_Mapping_EASYCONNECT2CRM_ACCOUNTID_MATCHING</t>
  </si>
  <si>
    <t>WM_LE_DSV</t>
  </si>
  <si>
    <t>17.02. erfolgreich mit 
Stefan Weinelt</t>
  </si>
  <si>
    <r>
      <rPr>
        <sz val="10"/>
        <color rgb="FFFF0000"/>
        <rFont val="Arial"/>
        <family val="2"/>
      </rPr>
      <t xml:space="preserve">13.02. Übertragung funktioniert, aber die Struktur der Idoc ist fehlerhaft 
17.02 FW Bitte erneut testen
</t>
    </r>
    <r>
      <rPr>
        <sz val="10"/>
        <color rgb="FF00B050"/>
        <rFont val="Arial"/>
        <family val="2"/>
      </rPr>
      <t>17.02 RNN: Test erfogreich</t>
    </r>
  </si>
  <si>
    <t>IF_WM_Sender_DSV_KR2ERP_STATUSMESSAGE_NOTIFICATION
IF_WM_Mapping_DSV_KR2ERP_STATUSMESSAGE_NOTIFICATION</t>
  </si>
  <si>
    <t>13.02. erfolgreich mit 
Stefan Weinelt</t>
  </si>
  <si>
    <t>IF_WM_Sender_DSV_KR2ERP_GOOSRECEIPT_CONFIRMATION
IF_WM_Mapping_DSV_KR2ERP_GOOSRECEIPT_CONFIRMATION</t>
  </si>
  <si>
    <t>12.02. erfolgreich mit 
Stefan Weinelt</t>
  </si>
  <si>
    <t>12.02. erfolgreich mit Stefan Weinelt</t>
  </si>
  <si>
    <t>IF_WM_Sender_DSV_KR2ERP_DELIVERY_NOTIFICATION
IF_WM_Mapping_DSV_KR2ERP_DELIVERY_NOTIFICATION</t>
  </si>
  <si>
    <t>IF_WM_Sender_DSV_KR2ERP_BESTANDSABGLEICH
IF_WM_Mapping_DSV_KR2ERP_BESTANDSABGLEICH</t>
  </si>
  <si>
    <t>12.02 RNN: Test erfolgreich mit Stefan Weinelt</t>
  </si>
  <si>
    <t>IF_WM_Mapping_ERP2DSV_KR_MATERIALMASTER</t>
  </si>
  <si>
    <t>F_WM_Mapping_ERP2DSV_KR_DELIVERYNOTIFICATION</t>
  </si>
  <si>
    <t>WM_LE_OPEX</t>
  </si>
  <si>
    <t>Q.R.: Anbindung an SFTP Server(opexsftp:22 (10.133.152.11:22) credentials WM_OPEX_SFTP_User) über Cloud Connector noch nicht erfolgt. Test erst danach möglich.</t>
  </si>
  <si>
    <t>IF_WM_Mapping_ERP2OPEX_TRANSPORTAUFTRAG</t>
  </si>
  <si>
    <t>IF_WM_Mapping_ERP2OPEX_STORNO_TRANSPORTAUFTRAG</t>
  </si>
  <si>
    <t>IF_WM_Mapping_ERP2OPEX_STOCK_TRACKING_RESPONSE</t>
  </si>
  <si>
    <t>IF_WM_Mapping_ERP2OPEX_MATERIALMASTER</t>
  </si>
  <si>
    <t>IF_WM_Sender_OPEX2ERP_STOCK_TRACKING_RESPONSE
IF_WM_Mapping_OPEX2ERP_STOCK_TRACKING_RESPONSE</t>
  </si>
  <si>
    <t>IF_WM_Sender_OPEX2ERP_TRANSPORTAUFTRAG
IF_WM_Mapping_OPEX2ERP_TRANSPORTAUFTRAG</t>
  </si>
  <si>
    <t>IF_WM_Sender_OPEX2ERP_QUITTIERUNG_TRANSPORTAUFTRAG
IF_WM_Mapping_OPEX2ERP_QUITTIERUNG_TRANSPORTAUFTRAG</t>
  </si>
  <si>
    <t>IF_WM_Sender_OPEX2ERP_STORNO_TRANSPORTAUFTRAG
IF_WM_Mapping_OPEX2ERP_STORNO_TRANSPORTAUFTRAG</t>
  </si>
  <si>
    <r>
      <rPr>
        <sz val="10"/>
        <color rgb="FF000000"/>
        <rFont val="Arial"/>
        <family val="2"/>
      </rPr>
      <t xml:space="preserve">Q.R.: Anbindung an SFTP Server (sftp.imsware-cloud.com:22, credentials XWM_IMS_SFTP_User) noch nicht erfolgt. </t>
    </r>
    <r>
      <rPr>
        <sz val="10"/>
        <color rgb="FFFF0000"/>
        <rFont val="Arial"/>
        <family val="2"/>
      </rPr>
      <t>Server läst sich auch nicht erreichen</t>
    </r>
    <r>
      <rPr>
        <sz val="10"/>
        <color rgb="FF000000"/>
        <rFont val="Arial"/>
        <family val="2"/>
      </rPr>
      <t xml:space="preserve">. Test erst danach möglich.                                                                                                                                                         </t>
    </r>
    <r>
      <rPr>
        <sz val="10"/>
        <color rgb="FFFF0000"/>
        <rFont val="Arial"/>
        <family val="2"/>
      </rPr>
      <t xml:space="preserve">RNN: IP Datei muss freigeschatet werden 
</t>
    </r>
    <r>
      <rPr>
        <sz val="10"/>
        <color rgb="FF00B050"/>
        <rFont val="Arial"/>
        <family val="2"/>
      </rPr>
      <t xml:space="preserve">07.02 RNN: IP ist jetzt frei
</t>
    </r>
    <r>
      <rPr>
        <sz val="10"/>
        <color rgb="FFFF0000"/>
        <rFont val="Arial"/>
        <family val="2"/>
      </rPr>
      <t>07.02 RNN: es fehlt die Destination von Newtron (ftp.newtron.net) Bitte PD von dieser Schnitstelle prüfen
10.02 Q.R.: Destination SFTP_NEWTRON wieder hinzugefügt zur Value Mapping Group. Bitte erneut testen</t>
    </r>
  </si>
  <si>
    <t>IF_WM_Sender_IMS2NEWTRON_DANF_DATEI_AND_ATTACHMENTS
IF_WM_Mapping_IMS2NEWTRON_DANF_DATEI</t>
  </si>
  <si>
    <r>
      <t xml:space="preserve">Q.R.: Anbindung an SFTP Server (sftp.imsware-cloud.com:22, credentials XWM_IMS_SFTP_User) noch nicht erfolgt. </t>
    </r>
    <r>
      <rPr>
        <sz val="10"/>
        <color rgb="FFFF0000"/>
        <rFont val="Arial"/>
        <family val="2"/>
      </rPr>
      <t>Server läst sich auch nicht erreichen</t>
    </r>
    <r>
      <rPr>
        <sz val="10"/>
        <rFont val="Arial"/>
        <family val="2"/>
      </rPr>
      <t xml:space="preserve">. Test erst danach möglich.                                                                                                                                                        </t>
    </r>
    <r>
      <rPr>
        <sz val="10"/>
        <color rgb="FFFF0000"/>
        <rFont val="Arial"/>
        <family val="2"/>
      </rPr>
      <t xml:space="preserve">RNN: IP Datei muss freigeschatet werden 
</t>
    </r>
    <r>
      <rPr>
        <sz val="10"/>
        <color rgb="FF00B050"/>
        <rFont val="Arial"/>
        <family val="2"/>
      </rPr>
      <t xml:space="preserve">07.02 RNN: IP ist nun frei  
</t>
    </r>
    <r>
      <rPr>
        <sz val="10"/>
        <color rgb="FFFF0000"/>
        <rFont val="Arial"/>
        <family val="2"/>
      </rPr>
      <t>07.02 RNN: es fehlt die Destination von Newtron (ftp.newtron.net) Bitte PD von dieser Schnitstelle prüfen
10.02 Q.R.: Destination SFTP_NEWTRON wieder hinzugefügt zur Value Mapping Group. Bitte erneut testen</t>
    </r>
  </si>
  <si>
    <t>IF_WM_Sender_IMS2NEWTRON_DANF_DATEI_AND_ATTACHMENTS
IF_WM_Mapping_IMS2NEWTRON_DANF_ATTACHMENTS</t>
  </si>
  <si>
    <t>07.02 RNN: Ich habe eine neue Destination angelegt DEST_NEWTRON_USERDATA_Soap . Bitte diese berücksichtigen. Bitte PD von dieser Schnitstelle prüfen
10.02 FW Anpassung erfolgt</t>
  </si>
  <si>
    <t>IF_WM_Sender_SFL2NEWTRON_USER_DATENEXPORT</t>
  </si>
  <si>
    <t>Synchrones Interface
MB:  Meiner Meinung nach fertig migriert @Frank???</t>
  </si>
  <si>
    <t>IF_WM_Sender_EASYCONNECT2CRM_SERVICE_REQUEST IF_WM_Mapping_EASYCONNECT2CRM_SERVICE_REQUEST</t>
  </si>
  <si>
    <t>RNN: 25.03 mit Simon</t>
  </si>
  <si>
    <t>IF_WM_Sender_LDMP2PIM_DATENPROZESSE_CaxQualityReport
IF_WM_Mapping_LDMP2PIM_DATENPROZESSE_CaxQualityReport
IF_WM_Sender_LDMP2PIM_DATENPROZESSE_functionPointsForECLASS
IF_WM_Mapping_LDMP2PIM_DATENPROZESSE_functionPointsForECLASS
IF_WM_Sender_LDMP2PIM_DATENPROZESSE_Productdata
IF_WM_Mapping_LDMP2PIM_DATENPROZESSE_Productdata
IF_WM_Sender_LDMP2PIM_DATENPROZESSE_Structure
IF_WM_Mapping_LDMP2PIM_DATENPROZESSE_Structure
IF_WM_Sender_LDMP2PIM_DATENPROZESSE_ETIMExport
IF_WM_Mapping_LDMP2PIM_DATENPROZESSE_ETIMExport</t>
  </si>
  <si>
    <t>11.03.Q.R.: FTP2FTP ohne Mapping. Files um die 400MB (ca 1€ pro Datei).
Anbindung an Sharepoint noch unvollständig.Zugangsdaten müssen an den Credentials XWM_SHAREPOINT hinterlegt werden.
Danach können die Sender deployed werden.</t>
  </si>
  <si>
    <t>IF_WM_Sender_ERP2FTP_SAF_T_ROMANIA_6400
IF_WM_Mapping_ERP2FTP_SAF_T_ROMANIA_6400
IF_WM_Sender_ERP2FTP_SAF_T_ROMANIA_6450
IF_WM_Mapping_ERP2FTP_SAF_T_ROMANIA_6450</t>
  </si>
  <si>
    <t>17.02 Test erfolgreich
 mit Axel</t>
  </si>
  <si>
    <t>17.02. RNN: Test erfolgreich 
04.03.2025 Live mit Axel E.</t>
  </si>
  <si>
    <t>IF_WM_Sender_PIM2LDMP_DATEIEN_CaxQualityReport
IF_WM_Mapping_PIM2LDMP_DATEIEN_CaxQualityReport
IF_WM_Sender_PIM2LDMP_DATEIEN_ETIMData
IF_WM_Mapping_PIM2LDMP_DATEIEN_ETIMData</t>
  </si>
  <si>
    <r>
      <t xml:space="preserve">Q.R.: Anbindung an Easyconnect server muss noch eingerichtet werden (Credentials XWM_EASYCONNECT_HTTP_User). --&gt; Extern
</t>
    </r>
    <r>
      <rPr>
        <sz val="10"/>
        <color rgb="FFFF0000"/>
        <rFont val="Arial"/>
        <family val="2"/>
      </rPr>
      <t>07.02. RNN: Ich habe den User angelegt, aber ich finde hier keine Destination / Receiver
10.02 Q.R.: Destination EASYCONNECT_HTTP wieder hinzugefügt zur Value Mapping Group. Bitte erneut testen</t>
    </r>
  </si>
  <si>
    <t>IF_WM_Mapping_CRM2EASYCONNECT_SERVICEREQUEST</t>
  </si>
  <si>
    <t>IF_WM_Sender_FTP2ERP_SNFILEDATA3_SERIALNUMMER
IF_WM_Mapping_FTP2ERP_SNFILEDATA_SERIALNUMMER</t>
  </si>
  <si>
    <t>IF_WM_Sender_FTP2ERP_SNFILEDATA_SERIALNUMMER
IF_WM_Mapping_FTP2ERP_SNFILEDATA_SERIALNUMMER</t>
  </si>
  <si>
    <t>RNN: 18.03 mit Jan Isermann</t>
  </si>
  <si>
    <t>IF_WM_Mapping_ERP2FTP_ORDER_XML</t>
  </si>
  <si>
    <t>Offen</t>
  </si>
  <si>
    <t>Q.R.: Umsetzung erfordersteinen Split im Sender Iflow und die Nutzung eines Poll Enrichers im Mapping Iflow. Einschränkung ist, das der Step nur SFTP unterstützt. Außerdem wird das Zielverzeichnis vorher gesäubert.
Auchtung: Redesign notwending: Löschen von Daten im Ziel nicht mit Standardmitteln möglich.</t>
  </si>
  <si>
    <t>CDB2FTP_MATERIAL_NUMBERS</t>
  </si>
  <si>
    <t>RNN: Test erfolgreich</t>
  </si>
  <si>
    <t>kann man live setzten</t>
  </si>
  <si>
    <t>16.01.2025 RNN: Test erfolgreich
Passwort steht nicht im Keepass für den SRVDE714 (Prod) und SRVDE074 (DEV), aber wir haben als Destination FTP_LDMP</t>
  </si>
  <si>
    <t>IF_WM_Sender_KERN2LDMP_PRODUCT_TRANSLATIONS</t>
  </si>
  <si>
    <r>
      <rPr>
        <sz val="10"/>
        <color rgb="FF000000"/>
        <rFont val="Arial"/>
        <family val="2"/>
      </rPr>
      <t xml:space="preserve">                                                                                                                                                              </t>
    </r>
    <r>
      <rPr>
        <sz val="10"/>
        <color rgb="FFFF0000"/>
        <rFont val="Arial"/>
        <family val="2"/>
      </rPr>
      <t>07.02</t>
    </r>
    <r>
      <rPr>
        <sz val="10"/>
        <color rgb="FF000000"/>
        <rFont val="Arial"/>
        <family val="2"/>
      </rPr>
      <t xml:space="preserve"> </t>
    </r>
    <r>
      <rPr>
        <sz val="10"/>
        <color rgb="FFFF0000"/>
        <rFont val="Arial"/>
        <family val="2"/>
      </rPr>
      <t>RNN: srvde373.weidmueller.com mit dem Port 20 ist  nicht erreichbar über Cloud Connector</t>
    </r>
  </si>
  <si>
    <t>IF_WM_Sender_CDB2PIM_STEP_DATEIEN_Manual_Export_Admin
IF_WM_Mapping_CDB2PIM_STEP_DATEIEN_Manual_Export_Admin
IF_WM_Sender_CDB2PIM_STEP_DATEIEN_Part_Released
IF_WM_Mapping_CDB2PIM_STEP_DATEIEN_Part_Released</t>
  </si>
  <si>
    <t xml:space="preserve">                                                                                                                                                                13:03 RNN Test möglich</t>
  </si>
  <si>
    <t>RNN: 24.03 mit Matthias Redeker</t>
  </si>
  <si>
    <t xml:space="preserve">29.01. mit Jan Kortemeier
</t>
  </si>
  <si>
    <t xml:space="preserve">29.01.2025 RNN: Test erfolgreich </t>
  </si>
  <si>
    <t>IF_WM_Mapping_ERP2LDMP_ZMATMAS_LDMP</t>
  </si>
  <si>
    <t xml:space="preserve">Inventarisierung System-Schnittstellen   -  Übersicht </t>
  </si>
  <si>
    <t xml:space="preserve">Stand: 14.04.2023
</t>
  </si>
  <si>
    <t>#</t>
  </si>
  <si>
    <t>CMDB</t>
  </si>
  <si>
    <t xml:space="preserve">      Schnittstelle </t>
  </si>
  <si>
    <t>Verantwortlicher</t>
  </si>
  <si>
    <t>Herkunft / Source</t>
  </si>
  <si>
    <t>EAI</t>
  </si>
  <si>
    <t>Ziel / Target</t>
  </si>
  <si>
    <t>Gesamt: 19.559.318</t>
  </si>
  <si>
    <t>Gesamt: 17 917 484</t>
  </si>
  <si>
    <t>Pri</t>
  </si>
  <si>
    <t>Scenario</t>
  </si>
  <si>
    <t>Partner</t>
  </si>
  <si>
    <t>Bezeichnung / Name CMDB</t>
  </si>
  <si>
    <t>Zeit</t>
  </si>
  <si>
    <t>AI</t>
  </si>
  <si>
    <t>Typ S</t>
  </si>
  <si>
    <t>System
(Communication 
Component)</t>
  </si>
  <si>
    <t>Sender Interface / Product CMDB</t>
  </si>
  <si>
    <t>Datei / IDOC-Type</t>
  </si>
  <si>
    <t>Transporter</t>
  </si>
  <si>
    <t>Typ R</t>
  </si>
  <si>
    <t>Receiver Interface</t>
  </si>
  <si>
    <t>Datei/IDOC-Type</t>
  </si>
  <si>
    <r>
      <rPr>
        <b/>
        <sz val="10"/>
        <rFont val="Arial Narrow"/>
        <family val="2"/>
      </rPr>
      <t>A</t>
    </r>
    <r>
      <rPr>
        <sz val="10"/>
        <rFont val="Arial Narrow"/>
        <family val="2"/>
      </rPr>
      <t xml:space="preserve">synchron
</t>
    </r>
    <r>
      <rPr>
        <b/>
        <sz val="10"/>
        <rFont val="Arial Narrow"/>
        <family val="2"/>
      </rPr>
      <t>S</t>
    </r>
    <r>
      <rPr>
        <sz val="10"/>
        <rFont val="Arial Narrow"/>
        <family val="2"/>
      </rPr>
      <t>ynchron</t>
    </r>
  </si>
  <si>
    <t>Typ S -&gt; Typ R</t>
  </si>
  <si>
    <t>ICO</t>
  </si>
  <si>
    <t xml:space="preserve">Mapping </t>
  </si>
  <si>
    <t>UDF</t>
  </si>
  <si>
    <t>Module</t>
  </si>
  <si>
    <t>Anzahl 
Empfänger</t>
  </si>
  <si>
    <t>Interface
 (T-Shirt)</t>
  </si>
  <si>
    <t>Quality of Service</t>
  </si>
  <si>
    <t>Avg_Message_Size (Byte)</t>
  </si>
  <si>
    <t>Min_Message
_Size (Byte)</t>
  </si>
  <si>
    <t>Max_Message_Size (Byte)</t>
  </si>
  <si>
    <t>Avg_Message 
_Size (T-Shirt)</t>
  </si>
  <si>
    <t>Anzahl Messages 
2022</t>
  </si>
  <si>
    <t>Anzahl Messages 
2023 (Outbound)</t>
  </si>
  <si>
    <t>Anzahl Messages 
2023 (Inbound)</t>
  </si>
  <si>
    <t>Anzahl Messages 
2023</t>
  </si>
  <si>
    <t>Anzahl von Schnittstellen                      FTP /SFTP /FTPS</t>
  </si>
  <si>
    <t>Anzahl von Schnittstellen SFTP</t>
  </si>
  <si>
    <t>Anzahl von S chnittstellen FTPS</t>
  </si>
  <si>
    <t>Anzahl von Schnittstellen  FTP</t>
  </si>
  <si>
    <t>Anzahl von Schnittstellen  UDF</t>
  </si>
  <si>
    <t>Anzahl von Schnittstellen  Java Mapping</t>
  </si>
  <si>
    <t>Anzahl von Schnittstellen  XLST</t>
  </si>
  <si>
    <t>Anzahl von Schnittstellen  ABAP</t>
  </si>
  <si>
    <t>Anzahl von Schnittstellen RFC</t>
  </si>
  <si>
    <t>XML Operationen</t>
  </si>
  <si>
    <t>FileName                 setzen</t>
  </si>
  <si>
    <t>Lookup / Java komplex</t>
  </si>
  <si>
    <t>MM</t>
  </si>
  <si>
    <t>XSLT</t>
  </si>
  <si>
    <t>Java</t>
  </si>
  <si>
    <t>ABAP</t>
  </si>
  <si>
    <t>Modules</t>
  </si>
  <si>
    <t>Sync</t>
  </si>
  <si>
    <t>EOIO</t>
  </si>
  <si>
    <t>T-Shirt Size</t>
  </si>
  <si>
    <t>N</t>
  </si>
  <si>
    <t>B</t>
  </si>
  <si>
    <t>Data_Management</t>
  </si>
  <si>
    <t>RABEN</t>
  </si>
  <si>
    <t xml:space="preserve">WM_RABEN_P  -&gt; WM_ERP_P Übergabe Servicecodes </t>
  </si>
  <si>
    <t>wl.</t>
  </si>
  <si>
    <t>R. Nangue Ngangwa</t>
  </si>
  <si>
    <t>A. Eschengerd</t>
  </si>
  <si>
    <t>SFTP</t>
  </si>
  <si>
    <t>WM_RABEN_P</t>
  </si>
  <si>
    <t>PO1: CustomerRouting_Out</t>
  </si>
  <si>
    <t>PO1</t>
  </si>
  <si>
    <t>PROXY</t>
  </si>
  <si>
    <t>ERP</t>
  </si>
  <si>
    <t>WM_ERP_P</t>
  </si>
  <si>
    <t>CustomerRouting_In</t>
  </si>
  <si>
    <t>A</t>
  </si>
  <si>
    <t xml:space="preserve"> | WM_RABEN_T | CustomerRouting_Out |  | WM_ERP_P</t>
  </si>
  <si>
    <t>Message Mapping</t>
  </si>
  <si>
    <t>Ja</t>
  </si>
  <si>
    <t>nein</t>
  </si>
  <si>
    <t>M</t>
  </si>
  <si>
    <t>EO</t>
  </si>
  <si>
    <t>XL</t>
  </si>
  <si>
    <t>J</t>
  </si>
  <si>
    <t>LE_JAGGAER</t>
  </si>
  <si>
    <t>JAGGAER</t>
  </si>
  <si>
    <t>JAGGAER_IDOC -&gt; WM_ERP_P /P4T/REQUEST_INPUT./P4T/REQUEST</t>
  </si>
  <si>
    <t>tgl.</t>
  </si>
  <si>
    <t>A. Schönhage</t>
  </si>
  <si>
    <t>HTTPS</t>
  </si>
  <si>
    <t>JAGGAER_IDOC</t>
  </si>
  <si>
    <t>PO1: /P4T/REQUEST_INPUT./P4T/REQUEST</t>
  </si>
  <si>
    <t>/P4T/REQUEST_INPUT./P4T/REQUEST</t>
  </si>
  <si>
    <t>IDOC</t>
  </si>
  <si>
    <t xml:space="preserve">LE </t>
  </si>
  <si>
    <t>JAGGAER | JAGGAER_IDOC | /P4T/REQUEST_INPUT./P4T/REQUEST |  | WM_ERP_P</t>
  </si>
  <si>
    <t>S</t>
  </si>
  <si>
    <t>JAGGAER_IDOC -&gt; WM_ERP_P /P4T/DESADV_INPUT./P4T/DESADV</t>
  </si>
  <si>
    <t>PO1: /P4T/DESADV_INPUT./P4T/DESADV</t>
  </si>
  <si>
    <t>/P4T/DESADV_INPUT./P4T/DESADV</t>
  </si>
  <si>
    <t>JAGGAER | JAGGAER_IDOC | /P4T/DESADV_INPUT./P4T/DESADV |  | WM_ERP_P</t>
  </si>
  <si>
    <t>JAGGAER_IDOC -&gt; WM_ERP_P /P4T/DOC_INPUT./P4T/DOC</t>
  </si>
  <si>
    <t>PO1: /P4T/DOC_INPUT./P4T/DOC</t>
  </si>
  <si>
    <t>/P4T/DOC_INPUT./P4T/DOC</t>
  </si>
  <si>
    <t>JAGGAER | JAGGAER_IDOC | /P4T/DOC_INPUT./P4T/DOC |  | WM_ERP_P</t>
  </si>
  <si>
    <t>WM_ERP_P -&gt; JAGGAER_IDOC /P4T/DOC_OUTPUT./P4T/DOC</t>
  </si>
  <si>
    <t>IDOC (RFC)</t>
  </si>
  <si>
    <t>PO1: /P4T/DOC_OUTPUT./P4T/DOC</t>
  </si>
  <si>
    <t>/P4T/DOC_OUTPUT./P4T/DOC</t>
  </si>
  <si>
    <t xml:space="preserve"> | WM_ERP_P | /P4T/DOC_OUTPUT./P4T/DOC |  | JAGGAER</t>
  </si>
  <si>
    <t>JAGGAER_IDOC -&gt; WM_ERP_P /P4T/GOODSMVT_INPUT./P4T/GOODSMVT</t>
  </si>
  <si>
    <t>PO1: /P4T/GOODSMVT_INPUT./P4T/GOODSMVT</t>
  </si>
  <si>
    <t>/P4T/GOODSMVT_INPUT./P4T/GOODSMVT</t>
  </si>
  <si>
    <t>JAGGAER | JAGGAER_IDOC | /P4T/GOODSMVT_INPUT./P4T/GOODSMVT |  | WM_ERP_P</t>
  </si>
  <si>
    <t>WM_ERP_P -&gt; JAGGAER_/P4T/GOODSMVT_OUTPUT./P4T/GOODSMVT</t>
  </si>
  <si>
    <t>PO1: /P4T/GOODSMVT_OUTPUT./P4T/GOODSMVT</t>
  </si>
  <si>
    <t>/P4T/GOODSMVT_OUTPUT./P4T/GOODSMVT</t>
  </si>
  <si>
    <t xml:space="preserve"> | WM_ERP_P | /P4T/GOODSMVT_OUTPUT./P4T/GOODSMVT |  | JAGGAER</t>
  </si>
  <si>
    <t>JAGGAER_IDOC -&gt; WM_ERP_P /P4T/POM_INPUT./P4T/POM</t>
  </si>
  <si>
    <t>PO1: /P4T/POM_INPUT./P4T/POM</t>
  </si>
  <si>
    <t>/P4T/POM_INPUT./P4T/POM</t>
  </si>
  <si>
    <t>JAGGAER | JAGGAER_IDOC | /P4T/POM_INPUT./P4T/POM |  | WM_ERP_P</t>
  </si>
  <si>
    <t>WM_ERP_P -&gt; JAGGAER_IDOC /P4T/POM_OUTPUT./P4T/POM</t>
  </si>
  <si>
    <t>PO1: /P4T/POM_OUTPUT./P4T/POM</t>
  </si>
  <si>
    <t>/P4T/POM_OUTPUT./P4T/POM</t>
  </si>
  <si>
    <t xml:space="preserve"> | WM_ERP_P | /P4T/POM_OUTPUT./P4T/POM |  | JAGGAER</t>
  </si>
  <si>
    <t>WM_ERP_P -&gt; JAGGAER_IDOC /P4T/STATUS_OUTPUT./P4T/STATUS</t>
  </si>
  <si>
    <t>PO1: /P4T/STATUS_OUTPUT/P4T/STATUS</t>
  </si>
  <si>
    <t>/P4T/STATUS_OUTPUT./P4T/STATUS</t>
  </si>
  <si>
    <t xml:space="preserve"> | WM_ERP_P | /P4T/STATUS_OUTPUT./P4T/STATUS |  | JAGGAER</t>
  </si>
  <si>
    <t>XS</t>
  </si>
  <si>
    <t>WM_ERP_P -&gt; JAGGAER_IDOC /P4T/TSYNC_OUTPUT./P4T/TSYNC.ZZPOOL4TOOLTSYNC</t>
  </si>
  <si>
    <t>PO1: /P4T/TSYNC_OUTPUT/P4T/TSYNC.ZZPOOL4TOOLTSYNC</t>
  </si>
  <si>
    <t>/P4T/TSYNC_OUTPUT./P4T/TSYNC.ZZPOOL4TOOLTSYNC</t>
  </si>
  <si>
    <t xml:space="preserve"> | WM_ERP_P | /P4T/TSYNC_OUTPUT./P4T/TSYNC.ZZPOOL4TOOLTSYNC |  | JAGGAER</t>
  </si>
  <si>
    <t>JAGGAER_IDOC -&gt; WM_ERP_P /P4T/VENDOR_INPUT./P4T/VENDOR</t>
  </si>
  <si>
    <t>PO1: /P4T/VENDOR_INPUT./P4T/VENDOR</t>
  </si>
  <si>
    <t>/P4T/VENDOR_INPUT./P4T/VENDOR</t>
  </si>
  <si>
    <t>JAGGAER | JAGGAER_IDOC | /P4T/VENDOR_INPUT./P4T/VENDOR |  | WM_ERP_P</t>
  </si>
  <si>
    <t>WM_ERP_P -&gt; JAGGAER_IDOC /P4T/VENDOR_OUTPUT./P4T/VENDOR</t>
  </si>
  <si>
    <t>PO1: /P4T/VENDOR_OUTPUT/P4T/VENDOR</t>
  </si>
  <si>
    <t>/P4T/VENDOR_OUTPUT./P4T/VENDOR</t>
  </si>
  <si>
    <t xml:space="preserve"> | WM_ERP_P | /P4T/VENDOR_OUTPUT./P4T/VENDOR |  | JAGGAER</t>
  </si>
  <si>
    <t>HR_Management</t>
  </si>
  <si>
    <t>Labor</t>
  </si>
  <si>
    <t>DE_HR_P -&gt; WM_FTP_P Abwesenheitsdaten vom Labor</t>
  </si>
  <si>
    <t>S. Schelp</t>
  </si>
  <si>
    <t>FTP</t>
  </si>
  <si>
    <t>HR</t>
  </si>
  <si>
    <t>DE_HR_P</t>
  </si>
  <si>
    <t>PO1: AbsenceNotification_Out</t>
  </si>
  <si>
    <t>FTPS</t>
  </si>
  <si>
    <t>GFTP</t>
  </si>
  <si>
    <t>WM_FTP_P</t>
  </si>
  <si>
    <t>AbsenceNotification_In</t>
  </si>
  <si>
    <t xml:space="preserve"> | DE_HR_P | AbsenceNotification_Out |  | WM_FTP_P</t>
  </si>
  <si>
    <t>MDM_Material</t>
  </si>
  <si>
    <t>XMEDIA</t>
  </si>
  <si>
    <t>WM_ERP_P -&gt; WM_XMEDIA_P Zulassungsdaten an XMEDIA</t>
  </si>
  <si>
    <t>M. Redecker</t>
  </si>
  <si>
    <t>PO1: ApprovalInformation_Out</t>
  </si>
  <si>
    <t>WM_XMEDIA_P</t>
  </si>
  <si>
    <t>ApprovalInformation_In</t>
  </si>
  <si>
    <t xml:space="preserve">ERP_Certification_Data </t>
  </si>
  <si>
    <t xml:space="preserve"> | WM_ERP_P | ApprovalInformation_Out |  | WM_XMEDIA_P</t>
  </si>
  <si>
    <t>L</t>
  </si>
  <si>
    <t>C</t>
  </si>
  <si>
    <t>SCM_Backlog</t>
  </si>
  <si>
    <t>COGNOS</t>
  </si>
  <si>
    <t xml:space="preserve">WM_COGNOS_P -&gt; WM_ERP_P Online-Rückstandsliste </t>
  </si>
  <si>
    <t>F. Silbermann</t>
  </si>
  <si>
    <t>D. Göbel</t>
  </si>
  <si>
    <t>JDBC</t>
  </si>
  <si>
    <t>WM_COGNOS_P</t>
  </si>
  <si>
    <t>PO1: BacklogNotification_Out</t>
  </si>
  <si>
    <t>BacklogNotification_In</t>
  </si>
  <si>
    <t xml:space="preserve"> | WM_COGNOS_P | BacklogNotification_Out |  | WM_ERP_P</t>
  </si>
  <si>
    <t>XXL</t>
  </si>
  <si>
    <t>Sales_Planning</t>
  </si>
  <si>
    <t>BW</t>
  </si>
  <si>
    <t>WM_ERP_P -&gt; WM_BW_P ERP_KSF-Auflösungsdaten an BW</t>
  </si>
  <si>
    <t>Sp. Kardonis</t>
  </si>
  <si>
    <t>S. Becker</t>
  </si>
  <si>
    <t>PO1: BOMAllocationConfirmation_Out</t>
  </si>
  <si>
    <t>WM_BW_P</t>
  </si>
  <si>
    <t>BOMAllocationConfirmation_In</t>
  </si>
  <si>
    <t xml:space="preserve"> | WM_ERP_P | BOMAllocationConfirmation_Out |  | WM_BW_P</t>
  </si>
  <si>
    <t>WM_BW_P -&gt; WM_ERP_P BW_KSF-Absatzdaten an ERP</t>
  </si>
  <si>
    <t>PO1: BOMAllocationRequest_Out</t>
  </si>
  <si>
    <t>BOMAllocationRequest_In</t>
  </si>
  <si>
    <t xml:space="preserve"> | WM_BW_P | BOMAllocationRequest_Out |  | WM_ERP_P</t>
  </si>
  <si>
    <t>QM_Management</t>
  </si>
  <si>
    <t>BABTEC</t>
  </si>
  <si>
    <t>WM_ERP_P -&gt;  WM_BABTEC_P BOM Information</t>
  </si>
  <si>
    <t>J. Schlüpmann</t>
  </si>
  <si>
    <t>QM</t>
  </si>
  <si>
    <t>PO1: BOMInformation_Out</t>
  </si>
  <si>
    <t>WM_BABTEC_P</t>
  </si>
  <si>
    <t>BOMInformation_In</t>
  </si>
  <si>
    <t xml:space="preserve"> | WM_ERP_P | BOMInformation_Out |  | WM_BABTEC_P</t>
  </si>
  <si>
    <t>Sales_Commission</t>
  </si>
  <si>
    <t>WM_BW_P -&gt; WM_ERP_P Provisionsdaten ans R/3</t>
  </si>
  <si>
    <t>PO1: CommissionCalculationRequest_Out</t>
  </si>
  <si>
    <t>CommissionCalculationRequest_In</t>
  </si>
  <si>
    <t xml:space="preserve"> | WM_BW_P | CommissionCalculationRequest_Out |  | WM_ERP_P</t>
  </si>
  <si>
    <t>WM_ERP_P -&gt; WM_BW_P Provisionsdaten von R/3</t>
  </si>
  <si>
    <t>PO1: CommissionResultListInformation_Out</t>
  </si>
  <si>
    <t>CommissionResultListInformation_In</t>
  </si>
  <si>
    <t xml:space="preserve"> | WM_ERP_P | CommissionResultListInformation_Out |  | WM_ERP_P</t>
  </si>
  <si>
    <t>Sales_Complaint</t>
  </si>
  <si>
    <t>WM_ERP_P -&gt; WM_BABTEC_P Übergabe Complaint Confirmation an BABTEC</t>
  </si>
  <si>
    <t>PO1: ComplaintConfirmationBABTEC_Out</t>
  </si>
  <si>
    <t>ComplaintConfirmation_In</t>
  </si>
  <si>
    <t xml:space="preserve"> | WM_ERP_P | ComplaintConfirmationBABTEC_Out |  | WM_BABTEC_P</t>
  </si>
  <si>
    <t>WM_BABTEC_P -&gt; WM_ERP_P Übergabe Complaint Request an WI</t>
  </si>
  <si>
    <t>PO1: ComplaintRequest_Out</t>
  </si>
  <si>
    <t>ComplaintRequestBABTEC_In</t>
  </si>
  <si>
    <t xml:space="preserve"> | WM_BABTEC_P | ComplaintRequest_Out |  | WM_ERP_P</t>
  </si>
  <si>
    <t>WM_ERP_P -&gt; WM_BABTEC_P Übergabe Complaint Request an BABTEC</t>
  </si>
  <si>
    <t>PO1: ComplaintRequestBABTEC_Out</t>
  </si>
  <si>
    <t>ComplaintRequest_In</t>
  </si>
  <si>
    <t xml:space="preserve"> | WM_ERP_P | ComplaintRequestBABTEC_Out |  | WM_BABTEC_P</t>
  </si>
  <si>
    <t>BE</t>
  </si>
  <si>
    <t>Sales_Request</t>
  </si>
  <si>
    <t>CDB/PLM</t>
  </si>
  <si>
    <t>WM_ERP_P -&gt; WM_CDB_P WMC config Datei weiterreichen an PLM</t>
  </si>
  <si>
    <t>J.G. Koch</t>
  </si>
  <si>
    <t>PO1: ConfigFile_Out</t>
  </si>
  <si>
    <t>WM_CDB_P</t>
  </si>
  <si>
    <t>ConfigFile_In</t>
  </si>
  <si>
    <t>Projectnnn.conf</t>
  </si>
  <si>
    <t xml:space="preserve"> | WM_ERP_P | ConfigFile_Out |  | WM_CDB_P</t>
  </si>
  <si>
    <t>Facility_Management</t>
  </si>
  <si>
    <t>IMS</t>
  </si>
  <si>
    <t>WM_BW_P -&gt; WM_IMS_P Übergabe Kostenstellen an IMSWARE</t>
  </si>
  <si>
    <t>Ph. Markus</t>
  </si>
  <si>
    <t>Chr. Thielker</t>
  </si>
  <si>
    <t>PO1: CostCenterNotification_Out</t>
  </si>
  <si>
    <t>WM_IMS_P</t>
  </si>
  <si>
    <t>CostCenterNotification_In</t>
  </si>
  <si>
    <t xml:space="preserve"> | WM_BW_P | CostCenterNotification_Out |  | WM_IMS_P</t>
  </si>
  <si>
    <t>CRM_CSA</t>
  </si>
  <si>
    <t>WM_CRM_P -&gt; WM_CDB_P -&gt; Schnittstelle Dokumente an PLM</t>
  </si>
  <si>
    <t>T. Conze</t>
  </si>
  <si>
    <t>CRM</t>
  </si>
  <si>
    <t>WM_CRM_P</t>
  </si>
  <si>
    <t>PO1: CRM_Document_Out</t>
  </si>
  <si>
    <t>CRM_Document_In</t>
  </si>
  <si>
    <t xml:space="preserve"> | WM_CRM_P | CRM_Document_Out |  | WM_CDB_P</t>
  </si>
  <si>
    <t>WM_CRM_P -&gt; WM_CDB_P -&gt; Schnittstelle Opportunity an PLM</t>
  </si>
  <si>
    <t>PO1: CRM_OPPORTUNITY_Out</t>
  </si>
  <si>
    <t>CRM_OPPORTUNITY_In</t>
  </si>
  <si>
    <t xml:space="preserve"> | WM_CRM_P | CRM_OPPORTUNITY_Out |  | WM_CDB_P</t>
  </si>
  <si>
    <t>SERES</t>
  </si>
  <si>
    <t>WM_ERP_P -&gt; FTPServerSERES customer master data file to SERES</t>
  </si>
  <si>
    <t>J. Villaverde</t>
  </si>
  <si>
    <t>PO1: Customer_File_Out</t>
  </si>
  <si>
    <t>ClIENTES_ESA*.dat</t>
  </si>
  <si>
    <t>FTPServerSERES</t>
  </si>
  <si>
    <t>Customer_File_In</t>
  </si>
  <si>
    <t xml:space="preserve"> | WM_ERP_P | Customer_File_Out |  | FTPServerSERES</t>
  </si>
  <si>
    <t>Sales_ExportControl</t>
  </si>
  <si>
    <t>GUs</t>
  </si>
  <si>
    <t>WM_FTP_P -&gt; WM_ERP_P Check Customer Compliance (Combating Terrorism)</t>
  </si>
  <si>
    <t>J. Schneider</t>
  </si>
  <si>
    <t>GLFTP</t>
  </si>
  <si>
    <t>PO1: CustomerComplianceCheck_Out</t>
  </si>
  <si>
    <t>/Revision/Boykottlisten/*.*</t>
  </si>
  <si>
    <t>GLOBAL_FTP_CustomerComplianceCheck_In</t>
  </si>
  <si>
    <t xml:space="preserve"> | WM_FTP_P | CustomerComplianceCheck_Out |  | WM_ERP_P</t>
  </si>
  <si>
    <t>Reporting_Sales</t>
  </si>
  <si>
    <t>DCF</t>
  </si>
  <si>
    <t>WM_BW_P -&gt; WM_ERP_P Übernahme COD Dateien von SAP BW</t>
  </si>
  <si>
    <t>PO1: CustomerOrderDataFileInformation_Out</t>
  </si>
  <si>
    <t>CustomerOrderBWDataInformation_In</t>
  </si>
  <si>
    <t xml:space="preserve"> | WM_BW_P | CustomerOrderDataFileInformation_Out |  | WM_ERP_P</t>
  </si>
  <si>
    <t>new</t>
  </si>
  <si>
    <t>WM_BW_P -&gt; WM_ERP_P Übernahme COD Daten von SAP BW</t>
  </si>
  <si>
    <t>PO1: CustomerOrderDataInformation_Out</t>
  </si>
  <si>
    <t xml:space="preserve"> | WM_BW_P | CustomerOrderDataInformation_Out |  | WM_ERP_P</t>
  </si>
  <si>
    <t xml:space="preserve">WM_FTP_P -&gt; WM_ERP_P Übernahme COD Dateien vom GlobalFTP Server </t>
  </si>
  <si>
    <t>N. Sipkar</t>
  </si>
  <si>
    <t>PO1: CustomerOrderInformation_Out</t>
  </si>
  <si>
    <t>CustomerOrderDataInformation_In</t>
  </si>
  <si>
    <t xml:space="preserve"> | WM_FTP_P | CustomerOrderInformation_Out |  | WM_ERP_P</t>
  </si>
  <si>
    <t>MDM_Customer</t>
  </si>
  <si>
    <t>WM_COGNOS_P -&gt; WM_ERP_P Kunden-Ref-Tabelle (COD-/ROD-Ermittlung DCF)</t>
  </si>
  <si>
    <t>PO1: CustomerRefDataNotification_Out</t>
  </si>
  <si>
    <t>CustomerRefDataNotification_In</t>
  </si>
  <si>
    <t xml:space="preserve"> | WM_COGNOS_P | CustomerRefDataNotification_Out |  | DCF</t>
  </si>
  <si>
    <t>WOW</t>
  </si>
  <si>
    <t>WM_WOW_P -&gt; WM_ERP_P Kundenanfragen Weidmüller Online Warenkorb (WOW)</t>
  </si>
  <si>
    <t>J. Wächter</t>
  </si>
  <si>
    <t>WM_WOW_P</t>
  </si>
  <si>
    <t>PO1: CustomerRequest_Out</t>
  </si>
  <si>
    <t>CustomerRequest_In</t>
  </si>
  <si>
    <t xml:space="preserve"> | WM_WOW_P | CustomerRequest_Out |  | WM_ERP_P</t>
  </si>
  <si>
    <t>WM_ERP_P -&gt;  WM_BABTEC_P Debitor Information</t>
  </si>
  <si>
    <t>PO1: DebitorInformation_Out</t>
  </si>
  <si>
    <t>DebitorInformation_In</t>
  </si>
  <si>
    <t xml:space="preserve"> | WM_ERP_P | DebitorInformation_Out |  | WM_BABTEC_P</t>
  </si>
  <si>
    <t>WM_ERP_P -&gt; WM_FTP_P Rockwell-Forecastdaten WI an DCF</t>
  </si>
  <si>
    <t>wtl.</t>
  </si>
  <si>
    <t>S. Bredemeyer</t>
  </si>
  <si>
    <t>M. Breker</t>
  </si>
  <si>
    <t>PO1: DELFOR.DELFOR02</t>
  </si>
  <si>
    <t>DELFOR</t>
  </si>
  <si>
    <t>ForecastRockwellWI_In</t>
  </si>
  <si>
    <t xml:space="preserve"> | WM_ERP_P | DELFOR.DELFOR02 |  | WM_FTP_P</t>
  </si>
  <si>
    <t>Message Mapping + XSLT</t>
  </si>
  <si>
    <t>WM_ERP_P -&gt; WM_FTP_P Rockwell-Forecastdaten US an DCF</t>
  </si>
  <si>
    <t>ForecastRockwellUS_In</t>
  </si>
  <si>
    <t>LE_Delivery</t>
  </si>
  <si>
    <t>WM_ERP_P -&gt; WM_COGNOS_P Lieferungsdaten an Cognos</t>
  </si>
  <si>
    <t>PO1: DeliveryInformation_Out</t>
  </si>
  <si>
    <t>DeliveryInformation_In</t>
  </si>
  <si>
    <t xml:space="preserve"> | WM_ERP_P | DeliveryInformation_Out |  | WM_COGNOS_P</t>
  </si>
  <si>
    <t>WM_ERP_P -&gt;  WM_BABTEC_P Delivery Information</t>
  </si>
  <si>
    <t xml:space="preserve"> | WM_ERP_P | DeliveryInformation_Out |  | WM_BABTEC_P</t>
  </si>
  <si>
    <t>LE_Customs</t>
  </si>
  <si>
    <t>FORMAT</t>
  </si>
  <si>
    <t>WM_ERP_P -&gt; DE_FORMAT Dateien an FORMAT (Zoll)</t>
  </si>
  <si>
    <t>B. Müller</t>
  </si>
  <si>
    <t>PO1: DeliveryNotification_Out</t>
  </si>
  <si>
    <t>/home/rz_daten/rz_down/FORMAT/*.*</t>
  </si>
  <si>
    <t>Zoll</t>
  </si>
  <si>
    <t>DE_FORMAT_P</t>
  </si>
  <si>
    <t>DeliveryNotification_In</t>
  </si>
  <si>
    <t xml:space="preserve">/zoll/SchnittstelleExport/*.* </t>
  </si>
  <si>
    <t xml:space="preserve"> | WM_ERP_P | DeliveryNotification_Out |  | DE_FORMAT_P</t>
  </si>
  <si>
    <t>KUN</t>
  </si>
  <si>
    <t>WM_ERP_P -&gt; KUN Outbound Delivery Update an  Kühne und Nagel</t>
  </si>
  <si>
    <t>W. Stich</t>
  </si>
  <si>
    <t>ZDESADV_KUN</t>
  </si>
  <si>
    <t xml:space="preserve">FTPServer </t>
  </si>
  <si>
    <t xml:space="preserve"> | WM_ERP_P | DeliveryNotification_Out |  | FTPServer </t>
  </si>
  <si>
    <t>LE_SPEEDMARK</t>
  </si>
  <si>
    <t>SPEEDMARK</t>
  </si>
  <si>
    <t>FTPServerSPEED -&gt; WM_ERP_P SPEEDMARK Outbound Delivery Update -&gt; WI</t>
  </si>
  <si>
    <t>SPEED</t>
  </si>
  <si>
    <t>FTPServerSPEED</t>
  </si>
  <si>
    <t>/prod/to_weidmueller/OUTBOUND/*</t>
  </si>
  <si>
    <t>LE</t>
  </si>
  <si>
    <t>ZDESADV_3PL_SG.DELVRY05.ZSDELVRY05_3PL</t>
  </si>
  <si>
    <t>SPEEDMARK | FTPServerSPEED | DeliveryNotification_Out |  | WM_ERP_P</t>
  </si>
  <si>
    <t>LE_ELEKTROMAT</t>
  </si>
  <si>
    <t>ELEKTROMAT</t>
  </si>
  <si>
    <t>FTPServerEM -&gt; WM_ERP_P ELEKTROMAT Outbound Delivery Update -&gt; WI</t>
  </si>
  <si>
    <t>EM</t>
  </si>
  <si>
    <t>FTPServerEM</t>
  </si>
  <si>
    <t>ZDESADV_3PL.DELVRY05.ZSDELVRY05_3PL</t>
  </si>
  <si>
    <t>ELEKTROMAT | FTPServerEM | DeliveryNotification_Out |  | WM_ERP_P</t>
  </si>
  <si>
    <t>LE_PONSONBY</t>
  </si>
  <si>
    <t>PONSONBY</t>
  </si>
  <si>
    <t>FTPServerPONSONBY -&gt; WM_ERP_P PONSONBY Outbound Delivery Update -&gt; WI</t>
  </si>
  <si>
    <t>FTPServerPONSONBY</t>
  </si>
  <si>
    <t>PONSONBY | FTPServerPONSONBY | DeliveryNotification_Out |  | WM_ERP_P</t>
  </si>
  <si>
    <t>METEL</t>
  </si>
  <si>
    <t>WM_ERP_P -&gt; METEL DESADV</t>
  </si>
  <si>
    <t>Th. Heinrichsmeier</t>
  </si>
  <si>
    <t>A. Feneri</t>
  </si>
  <si>
    <t>PO1: DESADV.DELVRY05</t>
  </si>
  <si>
    <t>FTPServerMETEL</t>
  </si>
  <si>
    <t>DESADV.DELVRY05</t>
  </si>
  <si>
    <t xml:space="preserve"> | WM_ERP_P | DESADV.DELVRY05 |  | FTPServerMETEL</t>
  </si>
  <si>
    <t>NA</t>
  </si>
  <si>
    <t xml:space="preserve">WM_ERP_P -&gt; ServerNA  WI Transport -&gt; Carrier UPS  </t>
  </si>
  <si>
    <t>Derrick Corkum (CA)
Ravi Hakim (CA)
Chuck Vugteveen (US)</t>
  </si>
  <si>
    <t>PO1: DESADV.DELVRY05.ZCARRIER</t>
  </si>
  <si>
    <t xml:space="preserve">ServerNA </t>
  </si>
  <si>
    <t>ShipmentNotification_In</t>
  </si>
  <si>
    <t xml:space="preserve"> | WM_ERP_P | DESADV.DELVRY05.ZCARRIER |  | ServerNA </t>
  </si>
  <si>
    <t>ACONSO</t>
  </si>
  <si>
    <t>DE_HR_P -&gt; FTPServerACONSO Übergabe LUG Dateien</t>
  </si>
  <si>
    <t>PO1: DigitalFile_Out</t>
  </si>
  <si>
    <t>FTPServerACONSO</t>
  </si>
  <si>
    <t>DigitalFile_In</t>
  </si>
  <si>
    <t xml:space="preserve"> | DE_HR_P | DigitalFile_Out |  | FTPServerACONSO</t>
  </si>
  <si>
    <t>Sales_Control</t>
  </si>
  <si>
    <t>INDICOM</t>
  </si>
  <si>
    <t>WM_ERP_P -&gt; FTPServerIN&gt;INDICOM Übergabe Dokumente an INDICOM</t>
  </si>
  <si>
    <t>W. Pauls</t>
  </si>
  <si>
    <t>PO1: DocumentNotification_Out</t>
  </si>
  <si>
    <t>FTPServerINDICOM</t>
  </si>
  <si>
    <t>DocumentNotificaton_In</t>
  </si>
  <si>
    <t xml:space="preserve"> | WM_ERP_P | DocumentNotification_Out |  | FTPServerINDICOM</t>
  </si>
  <si>
    <t>Java Mapping</t>
  </si>
  <si>
    <t>WM_ERP_P -&gt; WM_FTP_P Übergabe Dokumente für INDICOM ins Archivverzeichnis</t>
  </si>
  <si>
    <t xml:space="preserve"> | WM_ERP_P | DocumentNotification_Out |  | WM_FTP_P</t>
  </si>
  <si>
    <t>WM_FTP_P -&gt; FTPServerIN&gt;INDICOM Übergabe korrigierte Dokumente an INDICOM</t>
  </si>
  <si>
    <t xml:space="preserve"> | WM_FTP_P | DocumentNotification_Out |  | FTPServerINDICOM</t>
  </si>
  <si>
    <t>neu</t>
  </si>
  <si>
    <t>WM_XMEDIA_P -&gt; WM_ERP_P eClass Information an SAP</t>
  </si>
  <si>
    <t>PO1: eClassInformation_Out</t>
  </si>
  <si>
    <t>eClassInformation_In</t>
  </si>
  <si>
    <t xml:space="preserve"> | WM_XMEDIA_P | eClassInformation_Out |  | WM_ERP_P</t>
  </si>
  <si>
    <t>ELITE</t>
  </si>
  <si>
    <t>WM_ERP_P -&gt; TR_ELITE_P Übergabe e-Delivery an TRA (Türkei)</t>
  </si>
  <si>
    <t>IDOC (File)</t>
  </si>
  <si>
    <t>PO1: eDelivery_Out</t>
  </si>
  <si>
    <t>ZDESTR*</t>
  </si>
  <si>
    <t>TR_ELITE_P</t>
  </si>
  <si>
    <t>eDelivery_In</t>
  </si>
  <si>
    <t xml:space="preserve"> | WM_ERP_P | eDelivery_Out |  | TR_ELITE_P</t>
  </si>
  <si>
    <t>Sales_Invoice</t>
  </si>
  <si>
    <t>WM_ERP_P -&gt; TR_ELITE_P Übergabe e-Invoice an TRA (Türkei)</t>
  </si>
  <si>
    <t>PO1: eInvoice_Out</t>
  </si>
  <si>
    <t>ZINVTR*</t>
  </si>
  <si>
    <t>eInvoice_In</t>
  </si>
  <si>
    <t xml:space="preserve"> | WM_ERP_P | eInvoice_Out |  | TR_ELITE_P</t>
  </si>
  <si>
    <t>VPLAN5</t>
  </si>
  <si>
    <t>DE_HR_P -&gt; FTPServerVPLAN5 Übergabe Mitarbeiterdaten an VPLAN5</t>
  </si>
  <si>
    <t>O. Uthoff</t>
  </si>
  <si>
    <t>PO1: EmployeeFile_Out</t>
  </si>
  <si>
    <t>FTPServerVPLAN5</t>
  </si>
  <si>
    <t>EmployeeFile_In</t>
  </si>
  <si>
    <t xml:space="preserve"> | DE_HR_P | EmployeeFile_Out |  | FTPServerVPLAN5</t>
  </si>
  <si>
    <t>HR_InnovationManagement</t>
  </si>
  <si>
    <t>HLP</t>
  </si>
  <si>
    <t>DE_HR_P -&gt; DE_HLP_P HR-Dateien an HLP Ideenmanagement</t>
  </si>
  <si>
    <t>PO1: EmployeeMaster_Out</t>
  </si>
  <si>
    <t>HTTP</t>
  </si>
  <si>
    <t>DE_HLP_P</t>
  </si>
  <si>
    <t>EmployeeMaster_In</t>
  </si>
  <si>
    <t xml:space="preserve"> | DE_HR_P | EmployeeMaster_Out |  | DE_HLP_P</t>
  </si>
  <si>
    <t>MDM_Employee</t>
  </si>
  <si>
    <t>ADS</t>
  </si>
  <si>
    <t>WM_ADS_P -&gt; DE_HR_P ADS: Userdaten an SAP HR</t>
  </si>
  <si>
    <t>WM_ADS_P</t>
  </si>
  <si>
    <t>PO1: EmployeeMasterInformation_Out</t>
  </si>
  <si>
    <t>/expsapxi/WeidmuellerPerson.csv</t>
  </si>
  <si>
    <t>EmployeeMasterInformation_In</t>
  </si>
  <si>
    <t>Z_XI_EMPLCOMM_CHANGE</t>
  </si>
  <si>
    <t xml:space="preserve"> | WM_ADS_P | EmployeeMasterInformation_Out |  | DE_HR_P</t>
  </si>
  <si>
    <t>WM_ADS_P -&gt; WM_ERP_P ADS: Userdaten an SAP R/3</t>
  </si>
  <si>
    <t>PW</t>
  </si>
  <si>
    <t xml:space="preserve"> | WM_ADS_P | EmployeeMasterInformation_Out |  | WM_ERP_P</t>
  </si>
  <si>
    <t>WM_ADS_P -&gt; WM_ZBV_P ADS: Userdaten ans ZBV</t>
  </si>
  <si>
    <t>ZBV</t>
  </si>
  <si>
    <t>WM_ZBV_P</t>
  </si>
  <si>
    <t>UserMasterZBVInformation_In</t>
  </si>
  <si>
    <t>Z_XI_USERCOMM_ZBV_CHANGE</t>
  </si>
  <si>
    <t xml:space="preserve"> | WM_ADS_P | EmployeeMasterInformation_Out |  | WM_ZBV_P</t>
  </si>
  <si>
    <t>WM_XMEDIA_P -&gt; WM_ERP_P XMEDIA-Kurztexte an SAP</t>
  </si>
  <si>
    <t>PO1: ERP_ShortDescription_Out</t>
  </si>
  <si>
    <t>BAPI</t>
  </si>
  <si>
    <t>MaterialMasterShortDescription_In</t>
  </si>
  <si>
    <t xml:space="preserve"> | WM_XMEDIA_P | ERP_ShortDescription_Out |  | WM_ERP_P</t>
  </si>
  <si>
    <t>ELGATE</t>
  </si>
  <si>
    <t>ELGATE -&gt; WM_ERP_P Abfrage Verfügbarkeit</t>
  </si>
  <si>
    <t>A. Lüther</t>
  </si>
  <si>
    <t>PO1: ExAvailabilityQueryResponse_Out</t>
  </si>
  <si>
    <t>ExAvailabilityQueryResponse_In</t>
  </si>
  <si>
    <t>ELGATE | ELGATE | ExAvailabilityQueryResponse_Out |  | WM_ERP_P</t>
  </si>
  <si>
    <t>WM_ERP_P -&gt; WM_CDB_P Fast Delivery Anfragen vom Weidmüller Konfigurator (WMC) an PLM</t>
  </si>
  <si>
    <t>PO1: FastDelivery_Out</t>
  </si>
  <si>
    <t>REST</t>
  </si>
  <si>
    <t>FastDelivery_In</t>
  </si>
  <si>
    <t xml:space="preserve"> | WM_ERP_P | FastDelivery_Out |  | WM_CDB_P</t>
  </si>
  <si>
    <t>Message Mapping +Java Mapping</t>
  </si>
  <si>
    <t>KUN -&gt; WM_ERP_P Goods Issue Confirmation von  Kühne und Nagel</t>
  </si>
  <si>
    <t>PO1: GoodsIssueConfirmation_Out</t>
  </si>
  <si>
    <t>WHSCON.DELVRY03</t>
  </si>
  <si>
    <t>WHSCON</t>
  </si>
  <si>
    <t>KUN | FTPServer | GoodsIssueConfirmation_Out |  | WM_ERP_P</t>
  </si>
  <si>
    <t>KUN -&gt; WM_ERP_P Goods Receipt Confirmation von  Kühne und Nagel</t>
  </si>
  <si>
    <t>PO1: GoodsReceiptConfirmation_Out</t>
  </si>
  <si>
    <t>WMMBXY.WMMBID02.ZWMMBID2</t>
  </si>
  <si>
    <t>WMMBXY</t>
  </si>
  <si>
    <t>KUN | FTPServer | GoodsReceiptConfirmation_Out |  | WM_ERP_P</t>
  </si>
  <si>
    <t>FTPServerSPEED -&gt; WM_ERP_P SPEEDMARK WE-Buchung -&gt; WI</t>
  </si>
  <si>
    <t>PO1: GoodsReceiptConfirmationt_Out</t>
  </si>
  <si>
    <t>/prod/to_weidmueller/MBGMCR/*</t>
  </si>
  <si>
    <t>MBGMCR.MBGMCR03</t>
  </si>
  <si>
    <t>SPEEDMARK | FTPServerSPEED | GoodsReceiptConfirmation_Out |  | WM_ERP_P</t>
  </si>
  <si>
    <t>FTPServerEM -&gt; WM_ERP_P ELEKTROMAT WE-Buchung -&gt; WI</t>
  </si>
  <si>
    <t>ELEKTROMAT | FTPServerEM | GoodsReceiptConfirmation_Out |  | WM_ERP_P</t>
  </si>
  <si>
    <t>FTPServerPONSONBY -&gt; WM_ERP_P PONSONBY WE-Buchung -&gt; WI</t>
  </si>
  <si>
    <t>PONSONBY | FTPServerPONSONBY | GoodsReceiptConfirmation_Out |  | WM_ERP_P</t>
  </si>
  <si>
    <t>Elster</t>
  </si>
  <si>
    <t>ELSTER (HR)</t>
  </si>
  <si>
    <t>DE_HR_P -&gt; ClearingStelle, ElsterServer ELSTER LSTA</t>
  </si>
  <si>
    <t>mtl.</t>
  </si>
  <si>
    <t>S. Malinovska</t>
  </si>
  <si>
    <t>Th. Tiemann</t>
  </si>
  <si>
    <t>RFC</t>
  </si>
  <si>
    <t>PO1: HR_DE_B2A_ELSTER_EXPORT</t>
  </si>
  <si>
    <t>ClearingStelle, ElsterServer</t>
  </si>
  <si>
    <t>Elster_In</t>
  </si>
  <si>
    <t xml:space="preserve"> | DE_HR_P | HR_DE_B2A_ELSTER_EXPORT |  | ELSTER</t>
  </si>
  <si>
    <t>unknown</t>
  </si>
  <si>
    <t>LVR (LC/ETL)</t>
  </si>
  <si>
    <t>DE_LVR_P -&gt; WM_ERP_P IDoc-Statusmeldung VDESADV -&gt; WI</t>
  </si>
  <si>
    <t>J. Schramm</t>
  </si>
  <si>
    <t>LVR</t>
  </si>
  <si>
    <t>DE_LVR_P</t>
  </si>
  <si>
    <t>PO1: IDoc_VDESADV_to_LVR_JDBC_Resp_ASyncOut</t>
  </si>
  <si>
    <t>ALEAUD.ALEAUD01</t>
  </si>
  <si>
    <t>ALEAUD</t>
  </si>
  <si>
    <t xml:space="preserve">A </t>
  </si>
  <si>
    <t xml:space="preserve"> | DE_LVR_P | IDoc_VDESADV_to_LVR_JDBC_Resp_ASyncOut |  | WM_ERP_P </t>
  </si>
  <si>
    <t>2*Message Mapping</t>
  </si>
  <si>
    <t>DE_LVR_P -&gt; WM_ERP_P IDoc-Statusmeldung ZDESRRA -&gt; WI</t>
  </si>
  <si>
    <t>PO1: IDoc_ZDESRRA_to_LVR_JDBC_Resp_ASyncOut</t>
  </si>
  <si>
    <t xml:space="preserve"> | DE_LVR_P | IDoc_ZDESRRA_to_LVR_JDBC_Resp_ASyncOut |  | WM_ERP_P</t>
  </si>
  <si>
    <t>DE_LVR_P -&gt; WM_ERP_P IDoc-Statusmeldung ZDESRSA -&gt; WI</t>
  </si>
  <si>
    <t>PO1: IDoc_ZDESRSA_to_LVR_JDBC_Resp_ASyncOut</t>
  </si>
  <si>
    <t xml:space="preserve"> | DE_LVR_P | IDoc_ZDESRSA_to_LVR_JDBC_Resp_ASyncOut |  | WM_ERP_P</t>
  </si>
  <si>
    <t>DE_LVR_P -&gt; WM_ERP_P IDoc-Statusmeldung ZKOMMI -&gt; WI</t>
  </si>
  <si>
    <t>PO1: IDoc_ZKOMMI02_to_LVR_JDBC_Resp_ASyncOut</t>
  </si>
  <si>
    <t xml:space="preserve"> | DE_LVR_P | IDoc_ZKOMMI02_to_LVR_JDBC_Resp_ASyncOut |  | WM_ERP_P</t>
  </si>
  <si>
    <t>DE_LVR_P -&gt; WM_ERP_P IDoc-Statusmeldung ZLAVIS -&gt; WI</t>
  </si>
  <si>
    <t>PO1: IDoc_ZLAVIS02_to_LVR_JDBC_Resp_ASyncOut</t>
  </si>
  <si>
    <t xml:space="preserve"> | DE_LVR_P | IDoc_ZLAVIS02_to_LVR_JDBC_Resp_ASyncOut |  | WM_ERP_P</t>
  </si>
  <si>
    <t>DE_LVR_P -&gt; WM_ERP_P IDoc-Statusmeldung ZPMAT001 -&gt; WI</t>
  </si>
  <si>
    <t>PO1: IDoc_ZPMAT001I_to_LVR_JDBC_Resp_ASyncOut</t>
  </si>
  <si>
    <t xml:space="preserve"> | DE_LVR_P | IDoc_ZPMAT001I_to_LVR_JDBC_Resp_ASyncOut |  | WM_ERP_P</t>
  </si>
  <si>
    <t xml:space="preserve">WM_ERP_P -&gt; DE_LVR_P check Status LVR Interfaces </t>
  </si>
  <si>
    <t>J Schramm</t>
  </si>
  <si>
    <t>PO1: InterfaceStatusQueryResponse_Out</t>
  </si>
  <si>
    <t>InterfaceStatusQueryResponse_In</t>
  </si>
  <si>
    <t xml:space="preserve"> | WM_ERP_P | InterfaceStatusQueryResponse_Out |  | DE_LVR_P</t>
  </si>
  <si>
    <t>Manufacturing</t>
  </si>
  <si>
    <t>INTRASTAT</t>
  </si>
  <si>
    <t>WM_ERP_P -&gt; WM_ERP_P IntraStat-Datei aus der Produktion erstellen</t>
  </si>
  <si>
    <t>PO1: IntraStat_Out</t>
  </si>
  <si>
    <t>IntraStat_In</t>
  </si>
  <si>
    <t>/home/rz_daten/rz_down/WI_MLKZ/</t>
  </si>
  <si>
    <t xml:space="preserve"> | WM_ERP_P | IntraStat_Out |  | WM_ERP_P</t>
  </si>
  <si>
    <t>WM_ERP_P -&gt; METEL INVOICE</t>
  </si>
  <si>
    <t>PO1: INVOIC.INVOIC02</t>
  </si>
  <si>
    <t>INVOIC.INVOIC02</t>
  </si>
  <si>
    <t xml:space="preserve"> | WM_ERP_P | INVOIC.INVOIC02 |  | FTPServerMETEL</t>
  </si>
  <si>
    <t>WM_ERP_P -&gt; WM_IMS_P Rechnungswerte pro Bauauftrags-Nr.</t>
  </si>
  <si>
    <t>PO1: InvoiceNotification_Out</t>
  </si>
  <si>
    <t>InvoiceNotification_In</t>
  </si>
  <si>
    <t xml:space="preserve"> | WM_ERP_P | InvoiceNotification_Out |  | WM_IMS_P</t>
  </si>
  <si>
    <t>EASYCONNECT</t>
  </si>
  <si>
    <t>WM_CRM_P -&gt; WM_EASYCONNECT_P -&gt; Schnittstelle Knowledge Article (KNA) an Azure BLOB</t>
  </si>
  <si>
    <t>M. John</t>
  </si>
  <si>
    <t>PO1: KnowledgeInformation_Out</t>
  </si>
  <si>
    <t>WM_EASYCONNECT_P</t>
  </si>
  <si>
    <t>KnowledgeInformation_In</t>
  </si>
  <si>
    <t xml:space="preserve"> | WM_CRM_P | KnowledgeInformation_Out |  | WM_EASYCONNECT_P</t>
  </si>
  <si>
    <t>LDMP</t>
  </si>
  <si>
    <t>WM_LDMP_P  -&gt; WM_WMC_P Übergabe Datenprozesse</t>
  </si>
  <si>
    <t>WM_LDMP_P</t>
  </si>
  <si>
    <t>PO1: LDMP2WMC_Out</t>
  </si>
  <si>
    <t>WMC</t>
  </si>
  <si>
    <t>WM_WMC_P</t>
  </si>
  <si>
    <t>LDMP2WMC_In</t>
  </si>
  <si>
    <t xml:space="preserve"> | WM_LDMP_P | LDMP2WMC_Out |  | WM_WMC_P</t>
  </si>
  <si>
    <t>DLOUHY</t>
  </si>
  <si>
    <t>WM_ERP_P -&gt; FTP Server DLOUHY Fertigungsauftragsdateien von SAP ERP an Dlouhy</t>
  </si>
  <si>
    <t>PO1: ManufacturingFiles_Out</t>
  </si>
  <si>
    <t>FTPServerDLOUHY</t>
  </si>
  <si>
    <t>ManufacturingFiles_In</t>
  </si>
  <si>
    <t xml:space="preserve"> | WM_ERP_P | ManufacturingFiles_Out |  | FTPServerDLOUHY</t>
  </si>
  <si>
    <t>FIS</t>
  </si>
  <si>
    <t xml:space="preserve">WM_ERP_P  -&gt; WM_FIS_P Übergabe Stammdaten </t>
  </si>
  <si>
    <t>D. Sann</t>
  </si>
  <si>
    <t>PO1: MasterInformation_Out</t>
  </si>
  <si>
    <t>WM_FIS_P</t>
  </si>
  <si>
    <t>MasterInformation_In</t>
  </si>
  <si>
    <t xml:space="preserve"> | WM_ERP_P | MasterInformation_Out |  | WM_FIS_P</t>
  </si>
  <si>
    <t>WM_ERP_P -&gt;  WM_BABTEC_P Material Information</t>
  </si>
  <si>
    <t>PO1: MaterialInformation_Out</t>
  </si>
  <si>
    <t>MaterialInformation_In</t>
  </si>
  <si>
    <t xml:space="preserve"> | WM_ERP_P | MaterialInformation_Out |  |  WM_BABTEC_P</t>
  </si>
  <si>
    <t>WM_ERP_P -&gt; KUN Materialstammdaten an  Kühne und Nagel</t>
  </si>
  <si>
    <t>PO1: MaterialMasterInformation_Out</t>
  </si>
  <si>
    <t>ZMATMAS_KUN</t>
  </si>
  <si>
    <t>FTPServer</t>
  </si>
  <si>
    <t>MaterialMasterInformation_In</t>
  </si>
  <si>
    <t xml:space="preserve"> | WM_ERP_P | MaterialMasterInformation_Out |  | FTPServer</t>
  </si>
  <si>
    <t>Sales_Pricing</t>
  </si>
  <si>
    <t>OLPM</t>
  </si>
  <si>
    <t>WM_ERP_P -&gt; Server_OEDIV OPL Online Preisliste</t>
  </si>
  <si>
    <t>S. Hielscher</t>
  </si>
  <si>
    <t>PO1: OPLMFile_Out</t>
  </si>
  <si>
    <t>OEDIV</t>
  </si>
  <si>
    <t>Server_OEDIV</t>
  </si>
  <si>
    <t>OPLMFile_In</t>
  </si>
  <si>
    <t xml:space="preserve"> | WM_ERP_P | OPLMFile_Out |  | Server_OEDIV</t>
  </si>
  <si>
    <t>Sales_Order</t>
  </si>
  <si>
    <t>METEL -&gt; WM_ERP_P ORDERS</t>
  </si>
  <si>
    <t>PO1: ORDERS.ORDERS05</t>
  </si>
  <si>
    <t>ORDERS.ORDERS05</t>
  </si>
  <si>
    <t>METEL | FTPServerMETEL | ORDERS.ORDERS05 |  | WM_ERP_P</t>
  </si>
  <si>
    <t>WM_ERP_P -&gt; METEL ORDRSP</t>
  </si>
  <si>
    <t>PO1: ORDRSP.ORDERS05</t>
  </si>
  <si>
    <t>ORDRSP.ORDERS05</t>
  </si>
  <si>
    <t xml:space="preserve"> | WM_ERP_P | ORDRSP.ORDERS05 |  | FTPServerMETEL</t>
  </si>
  <si>
    <t>Reporting_Procurement</t>
  </si>
  <si>
    <t>ORPHEUS</t>
  </si>
  <si>
    <t>WM_ERP_P -&gt; WM_ORPHEUS_P ERP-Datei an ORPHEUS</t>
  </si>
  <si>
    <t>D. Isaak</t>
  </si>
  <si>
    <t>PO1: ORPHEUSFile_Out</t>
  </si>
  <si>
    <t>WM_ORPHEUS_P</t>
  </si>
  <si>
    <t>ORPHEUSFile_In</t>
  </si>
  <si>
    <t xml:space="preserve"> | WM_ERP_P | ORPHEUSFile_Out |  | WM_ORPHEUS_P</t>
  </si>
  <si>
    <t>XXXL</t>
  </si>
  <si>
    <t>WM_BW_P -&gt; WM_FTP_P Dateien für OSITRON bereitstellen</t>
  </si>
  <si>
    <t>PO1: OSITRONFiles_Out</t>
  </si>
  <si>
    <t>OSITRONFiles_In</t>
  </si>
  <si>
    <t xml:space="preserve"> | WM_BW_P | OSITRONFiles_Out |  | WM_FTP_P</t>
  </si>
  <si>
    <t>DE_HR_P -&gt; WM_IMS_P Übergabe Pers-Stammdaten an IMSWARE</t>
  </si>
  <si>
    <t>PO1: Personaldaten_Out</t>
  </si>
  <si>
    <t>Personaldaten_In</t>
  </si>
  <si>
    <t xml:space="preserve"> | DE_HR_P | Personaldaten_Out |  | WM_IMS_P</t>
  </si>
  <si>
    <t>WM_COGNOS_P -&gt; WM_ERP_P Übernahme Salesdaten für PLM von Cognos</t>
  </si>
  <si>
    <t>Th. Dück</t>
  </si>
  <si>
    <t>PO1: PLMSalesInformation_Out</t>
  </si>
  <si>
    <t>PLMSalesInformation_In</t>
  </si>
  <si>
    <t xml:space="preserve"> | WM_COGNOS_P | PLMSalesInformation_Out |  | WM_ERP_P</t>
  </si>
  <si>
    <t>WM_ERP_P -&gt;  WM_BABTEC_P Price Information</t>
  </si>
  <si>
    <t>PO1: PriceInformation_Out</t>
  </si>
  <si>
    <t>PriceInformation_In</t>
  </si>
  <si>
    <t xml:space="preserve"> | WM_ERP_P | PriceInformation_Out |  | WM_BABTEC_P</t>
  </si>
  <si>
    <t>ELGATE -&gt; WM_ERP_P Abfrage Preis</t>
  </si>
  <si>
    <t>PO1: PriceQueryResponse_Out</t>
  </si>
  <si>
    <t>PriceQueryResponse_In</t>
  </si>
  <si>
    <t>ELGATE | ELGATE | PriceQueryResponse_Out |  | WM_ERP_P</t>
  </si>
  <si>
    <t>Contract_Management</t>
  </si>
  <si>
    <t>EASY</t>
  </si>
  <si>
    <t>DE_EASY_P -&gt; WM_ERP_P Schnittstelle QMV Easy - SAP ERP</t>
  </si>
  <si>
    <t xml:space="preserve"> J. Schlüpmann</t>
  </si>
  <si>
    <t>T. Stratmann</t>
  </si>
  <si>
    <t>DE_EASY_P</t>
  </si>
  <si>
    <t>PO1: QMVListInformation_Out</t>
  </si>
  <si>
    <t xml:space="preserve">export.csv </t>
  </si>
  <si>
    <t>QMVListInformation_In</t>
  </si>
  <si>
    <t xml:space="preserve"> | DE_EASY_P | QMVListInformation_Out |  | WM_ERP_P</t>
  </si>
  <si>
    <t>WM_ERP_P -&gt; WM_CDB_P Schnittstelle QMV SAP ERP - CIM Database</t>
  </si>
  <si>
    <t>C. Kähler</t>
  </si>
  <si>
    <t xml:space="preserve"> | WM_ERP_P | QMVListInformation_Out |  | WM_CDB_P</t>
  </si>
  <si>
    <t>HAENEL</t>
  </si>
  <si>
    <t>WM_ERP_P -&gt; WM_HAENEL_P Senden Auslagerungsaufträge an Haenel</t>
  </si>
  <si>
    <t>J. Isermann</t>
  </si>
  <si>
    <t>J. Rempel</t>
  </si>
  <si>
    <t>PO1: RemovalOrder_Out</t>
  </si>
  <si>
    <t>HAENELSOFT</t>
  </si>
  <si>
    <t>WM_HAENEL_P</t>
  </si>
  <si>
    <t>RemovalOrder_In</t>
  </si>
  <si>
    <t xml:space="preserve"> | WM_ERP_P | RemovalOrder_Out |  | WM_HAENEL_P</t>
  </si>
  <si>
    <t>Reporting_Generic</t>
  </si>
  <si>
    <t>WM_BW_P -&gt; WM_FTP_P BW-Reports an GlobalFTPServer</t>
  </si>
  <si>
    <t>PO1: ReportInformation_Out</t>
  </si>
  <si>
    <t>ReportInformation_In</t>
  </si>
  <si>
    <t xml:space="preserve"> | WM_BW_P | ReportInformation_Out |  | WM_FTP_P</t>
  </si>
  <si>
    <t>WM_ERP_P -&gt; WM_FTP_P ERP-Reports an GlobalFTPServer</t>
  </si>
  <si>
    <t xml:space="preserve"> | WM_ERP_P | ReportInformation_Out |  | WM_FTP_P</t>
  </si>
  <si>
    <t>WM_ERP_P -&gt; WM_FTP_P ERP-Reports an ERP</t>
  </si>
  <si>
    <t xml:space="preserve"> | WM_ERP_P | ReportInformation_Out |  | WM_ERP_P</t>
  </si>
  <si>
    <t>CONCUR</t>
  </si>
  <si>
    <t>WM_CONCUR_P -&gt; WM_HR_P Übergabe Report Datei</t>
  </si>
  <si>
    <t>Concur</t>
  </si>
  <si>
    <t>WM_CONCUR_P</t>
  </si>
  <si>
    <t>PO1: ReportNotification_Out</t>
  </si>
  <si>
    <t>WM_HR_P</t>
  </si>
  <si>
    <t>ReportNotification_In</t>
  </si>
  <si>
    <t xml:space="preserve"> | WM_CONCUR_P | ReportNotification_Out |  | WM_HR_P</t>
  </si>
  <si>
    <t>WM_COGNOS_P -&gt; WM_ERP_P Übernahme RFC-DIV Daten von Cognos</t>
  </si>
  <si>
    <t>N. Schweim</t>
  </si>
  <si>
    <t>PO1: RFC_DIVDataInformation_Out</t>
  </si>
  <si>
    <t>RFC_DIVDataInformation_In</t>
  </si>
  <si>
    <t xml:space="preserve"> | WM_COGNOS_P | RFC_DIVDataInformation_Out |  | WM_ERP_P</t>
  </si>
  <si>
    <t>WM_COGNOS_P -&gt; WM_ERP_P Übernahme RFC-GU Daten von Cognos</t>
  </si>
  <si>
    <t>PO1: RFC_GCDataInformation_Out</t>
  </si>
  <si>
    <t>RFC_GCDataInformation_In</t>
  </si>
  <si>
    <t xml:space="preserve"> | WM_COGNOS_P | RFC_GCDataInformation_Out |  | WM_ERP_P</t>
  </si>
  <si>
    <t>WM_ERP_P -&gt; WM_CDB_P ERP Routing Infos (Tools) an PLM</t>
  </si>
  <si>
    <t>PO1: RoutingInformation_Out</t>
  </si>
  <si>
    <t>RoutingInformation_In</t>
  </si>
  <si>
    <t xml:space="preserve"> | WM_ERP_P | RoutingInformation_Out |  | WM_CDB_P</t>
  </si>
  <si>
    <t>WM_ERP_P -&gt;  WM_BABTEC_P Routing Information</t>
  </si>
  <si>
    <t xml:space="preserve"> | WM_ERP_P | RoutingInformation_Out |  | WM_BABTEC_P</t>
  </si>
  <si>
    <t>WM_COGNOS_P -&gt; WM_ERP_P Übernahme Umsatzdaten von Cognos</t>
  </si>
  <si>
    <t>PO1: SalesInformation_Out</t>
  </si>
  <si>
    <t>GC_SALESDataInformation_In</t>
  </si>
  <si>
    <t xml:space="preserve"> | WM_COGNOS_P | SalesInformation_Out |  | WM_ERP_P</t>
  </si>
  <si>
    <t>PTL_ES (ES)</t>
  </si>
  <si>
    <t>ES_PTL_P -&gt; WM_ERP_P PTL-Kundenbestellungen an SAP</t>
  </si>
  <si>
    <t>PTL</t>
  </si>
  <si>
    <t>ES_PTL_P</t>
  </si>
  <si>
    <t>PO1: SalesOrderNotification_V2_Out</t>
  </si>
  <si>
    <t>\bandeja de entrada\pedidos\*:XML</t>
  </si>
  <si>
    <t>ZORDED.ORDERS04.ZSDORDERS04</t>
  </si>
  <si>
    <t>ZORDED</t>
  </si>
  <si>
    <t xml:space="preserve"> | ES_PTL_P | SalesOrderNotification_V2_Out |  | WM_ERP_P</t>
  </si>
  <si>
    <t>ES_PTL_P -&gt; ES_PTL_P PTL-Kundenbestellungen an PTL zum Drucken</t>
  </si>
  <si>
    <t>SalesOrderPrintNotification_V2_In</t>
  </si>
  <si>
    <t>/ptlprint</t>
  </si>
  <si>
    <t xml:space="preserve"> | ES_PTL_P | SalesOrderNotification_V2_Out |  | ES_PTL_P</t>
  </si>
  <si>
    <t>ELGATE -&gt; WM_ERP_P Abfrage Auftragsstatus</t>
  </si>
  <si>
    <t>PO1: SalesOrderStatusQueryResponse_Out</t>
  </si>
  <si>
    <t>SalesOrderStatusQueryResponse_In</t>
  </si>
  <si>
    <t>ELGATE | ELGATE | SalesOrderStatusQueryResponse_Out |  | WM_ERP_P</t>
  </si>
  <si>
    <t>HR_Health_Safety</t>
  </si>
  <si>
    <t>SAMAS</t>
  </si>
  <si>
    <t>DE_HR_P -&gt; SAMAS Übergabe Stammdaten</t>
  </si>
  <si>
    <t>PO1: SAmAsFile_Out</t>
  </si>
  <si>
    <t>/home/rz_daten/pa_daten: ./Vorgesetze*, ./Export_OU_Employees*, ./Personal_Samas*</t>
  </si>
  <si>
    <t>DE_SAMAS_P</t>
  </si>
  <si>
    <t>SAmAsFile_In</t>
  </si>
  <si>
    <t xml:space="preserve"> | DE_HR_P | SAmAsFile_Out |  | DE_SAMAS_P</t>
  </si>
  <si>
    <t>PROCAT</t>
  </si>
  <si>
    <t>WM_ERP_P -&gt; WM_FTP_P Übergabe Musterkennzeichen-Datei f. ProCat</t>
  </si>
  <si>
    <t>PO1: SampleOrderMax_Out</t>
  </si>
  <si>
    <t>SampleOrderMax_In</t>
  </si>
  <si>
    <t xml:space="preserve"> | WM_ERP_P | SampleOrderMax_Out |  | WM_FTP_P</t>
  </si>
  <si>
    <t>Finance_Transfer</t>
  </si>
  <si>
    <t>BELLIN</t>
  </si>
  <si>
    <t>WM_ERP_P -&gt; WM_BELLIN_P FiBu Zahlungsverkehr</t>
  </si>
  <si>
    <t>G. Rehlaender</t>
  </si>
  <si>
    <t>K. Schulte</t>
  </si>
  <si>
    <t>PO1: SEPAFile_Out</t>
  </si>
  <si>
    <t>WM_BELLIN_P</t>
  </si>
  <si>
    <t>SEPAFile_In</t>
  </si>
  <si>
    <t xml:space="preserve"> | WM_ERP_P | SEPAFile_Out |  | WM_BELLIN_P</t>
  </si>
  <si>
    <t>SFL</t>
  </si>
  <si>
    <t>DE_HR_P -&gt; WM_SFL_P Export Personaldaten ans SFL</t>
  </si>
  <si>
    <t>PO1: SFLFile_Out</t>
  </si>
  <si>
    <t>WM_SFL_P</t>
  </si>
  <si>
    <t>SFLFile1_In</t>
  </si>
  <si>
    <t xml:space="preserve"> | DE_HR_P | SFLFile_Out |  | WM_SFL_P</t>
  </si>
  <si>
    <t>DE_HR_P -&gt; WM_SFL_P Export Orgdaten ans SFL</t>
  </si>
  <si>
    <t>SFLFile2_In</t>
  </si>
  <si>
    <t>WM_ERP_P -&gt; ServerNA  WI Transport -&gt; Carrier FED</t>
  </si>
  <si>
    <t>PO1: ShipmentNotification_Out</t>
  </si>
  <si>
    <t xml:space="preserve"> | WM_ERP_P | ShipmentNotification_Out |  | ServerNA </t>
  </si>
  <si>
    <t>ServerNA -&gt; WM_ERP_P Shipment-Track-Response-Dateien</t>
  </si>
  <si>
    <t>PO1: ShipTrackResponse_Out</t>
  </si>
  <si>
    <t>ShipTrackResponse_In</t>
  </si>
  <si>
    <t xml:space="preserve"> | Server_xxx  | ShipTrackResponse_Out |  | WM_ERP_P</t>
  </si>
  <si>
    <t>BARTOLINI</t>
  </si>
  <si>
    <t>WM_ERP_P -&gt; BARTOLINI Shipment</t>
  </si>
  <si>
    <t>PO1: SHPMNT.SHPMNT03</t>
  </si>
  <si>
    <t>FTPServerBARTOLINI</t>
  </si>
  <si>
    <t>ShipmentAddNotification_CHK_In</t>
  </si>
  <si>
    <t xml:space="preserve"> | WM_ERP_P | SHPMNT.SHPMNT03 |  | FTPServerBARTOLINI</t>
  </si>
  <si>
    <t>ShipmentAddNotification_In</t>
  </si>
  <si>
    <t>ShipmentDDTNotification_CHK_In</t>
  </si>
  <si>
    <t>ShipmentDDTNotification_In</t>
  </si>
  <si>
    <t>2* XSLT</t>
  </si>
  <si>
    <t>ShipmentNotification_CHK_In</t>
  </si>
  <si>
    <t>WM_WMC_P -&gt; WM_ERP_P Kundenanfragen vom Weidmüller Konfigurator (WMC)</t>
  </si>
  <si>
    <t>PO1: SI_BinaryOut</t>
  </si>
  <si>
    <t>Basket.xml + Project.conf als ZIP Datei</t>
  </si>
  <si>
    <t xml:space="preserve"> | WM_WMC_P | SI_BinaryOut |  | WM_ERP_P</t>
  </si>
  <si>
    <t>TRACEABILITY</t>
  </si>
  <si>
    <t>WM_FTP_P -&gt; WM_ERP_P SNFileData2 - Serialnummern (neuer FTP Server) an SAP</t>
  </si>
  <si>
    <t>PO1: SNFileData2_Out</t>
  </si>
  <si>
    <t>SNFileName_In</t>
  </si>
  <si>
    <t xml:space="preserve"> | WM_FTP_P | SNFileData2_Out |  | WM_ERP_P</t>
  </si>
  <si>
    <t>FTPServerSPEED -&gt; WM_ERP_P SPEEDMARK Status IDoc -&gt; WI</t>
  </si>
  <si>
    <t>PO1: StatusMessageNotification_Out</t>
  </si>
  <si>
    <t>/prod/to_weidmueller/ALEAUD/*</t>
  </si>
  <si>
    <t>SPEEDMARK | FTPServerSPEED | StatusMessageNotification_Out |  | WM_ERP_P</t>
  </si>
  <si>
    <t>FTPServerEM -&gt; WM_ERP_P ELEKTROMAT Status IDoc -&gt; WI</t>
  </si>
  <si>
    <t>ELEKTROMAT | FTPServerEM | StatusMessageNotification_Out |  | WM_ERP_P</t>
  </si>
  <si>
    <t>FTPServerPONSONBY -&gt; WM_ERP_P PONSONBY Status IDoc -&gt; WI</t>
  </si>
  <si>
    <t>PONSONBY | FTPServerPONSONBY | StatusMessageNotification_Out |  | WM_ERP_P</t>
  </si>
  <si>
    <t>WM_Stock</t>
  </si>
  <si>
    <t>WM_ERP_P -&gt; WM_BW_P Stockdaten SAP an BW</t>
  </si>
  <si>
    <t>PO1: StockInformation_Out</t>
  </si>
  <si>
    <t>Z_XI_STOCK_TO_PTP</t>
  </si>
  <si>
    <t>StockInformation_In</t>
  </si>
  <si>
    <t xml:space="preserve"> | WM_ERP_P | StockInformation_Out |  | WM_BW_P</t>
  </si>
  <si>
    <t>DIGIKEY</t>
  </si>
  <si>
    <t>WM_ERP_P -&gt; FTPServerDIGIKEY Übergabe Bestandsdatei an DIGIKEY</t>
  </si>
  <si>
    <t>Kevin Rackley</t>
  </si>
  <si>
    <t>FTPServerDIGIKEY</t>
  </si>
  <si>
    <t xml:space="preserve"> | WM_ERP_P | StockInformation_Out |  | FTPServerDIGIKEY</t>
  </si>
  <si>
    <t>Master Electronics</t>
  </si>
  <si>
    <t>WM_ERP_P -&gt; FTPServerMASTER_ELECTRONICS Übergabe Bestandsdatei an Master Electronics</t>
  </si>
  <si>
    <t>MASTER
ELECTRONICS</t>
  </si>
  <si>
    <t>FTPServerMASTER_ELECTRONICS</t>
  </si>
  <si>
    <t xml:space="preserve"> | WM_ERP_P | StockInformation_Out |  | FTPServerMASTER_ELECTRONICS</t>
  </si>
  <si>
    <t>DE_LVR_P -&gt; WM_ERP_P LVR Bestandsabgleich -&gt; WI</t>
  </si>
  <si>
    <t>O. Blanke</t>
  </si>
  <si>
    <t>PO1: StockReconciliationFile_Out</t>
  </si>
  <si>
    <t>WISAP/SCR3BSTO.SCR3BSTO</t>
  </si>
  <si>
    <t>StockReconciliation_In</t>
  </si>
  <si>
    <t xml:space="preserve"> | DE_LVR_P | StockReconciliationFile_Out |  | WM_ERP_P</t>
  </si>
  <si>
    <t>FTPServerSPEED -&gt; WM_ERP_P SPEEDMARK Bestandsabgleich -&gt; WI</t>
  </si>
  <si>
    <t>/prod/to_weidmueller/STOCK_COMPARE/*.xml</t>
  </si>
  <si>
    <t>SPEEDMARK | FTPServerSPEED | StockReconciliationFile_Out |  | WM_ERP_P</t>
  </si>
  <si>
    <t>FTPServerEM -&gt; WM_ERP_P ELEKTROMAT Bestandsabgleich -&gt; WI</t>
  </si>
  <si>
    <t>ELEKTROMAT | FTPServerEM | StockReconciliationFile_Out |  | WM_ERP_P</t>
  </si>
  <si>
    <t>FTPServerPONSONBY-&gt; WM_ERP_P PONSONBY Bestandsabgleich -&gt; WI</t>
  </si>
  <si>
    <t>PONSONBY | FTPServerPONSONBY | StockReconciliationFile_Out |  | WM_ERP_P</t>
  </si>
  <si>
    <t>Travel_cost</t>
  </si>
  <si>
    <t>WM_SFL_P -&gt; WM_CONCUR_P Übergabe Reise Kosteninformation</t>
  </si>
  <si>
    <t>SF</t>
  </si>
  <si>
    <t>PO1: TravelCostInformation_Out</t>
  </si>
  <si>
    <t>TravelCostInformation_In</t>
  </si>
  <si>
    <t xml:space="preserve"> | WM_SFL_P | TravelCostInformation_Out |  | WM_CONCUR_P</t>
  </si>
  <si>
    <t>WM_BW_P -&gt; WM_FTP_P Übergabe Trigger Datei</t>
  </si>
  <si>
    <t>PO1: TriggerNotification_Out</t>
  </si>
  <si>
    <t>TriggerNotification_In</t>
  </si>
  <si>
    <t xml:space="preserve"> | WM_BW_P | TriggerNotification_Out |  | WM_FTP_P</t>
  </si>
  <si>
    <t>WM_ERP_P -&gt;  WM_BABTEC_P Vendor Information</t>
  </si>
  <si>
    <t>PO1: VendorInformation_Out</t>
  </si>
  <si>
    <t>VendorInformation_In</t>
  </si>
  <si>
    <t xml:space="preserve"> | WM_ERP_P | VendorInformation_Out |  | WM_BABTEC_P</t>
  </si>
  <si>
    <t>WM_ERP_P -&gt; KUN Warehouse Order (Outb. Delivery) Kühne und Nagel</t>
  </si>
  <si>
    <t>PO1: WarehouseOrderNotification_Out</t>
  </si>
  <si>
    <t>ZWHSORD</t>
  </si>
  <si>
    <t>WarehouseOrderNotification_In</t>
  </si>
  <si>
    <t xml:space="preserve"> | WM_ERP_P | WarehouseOrderNotification_Out |  | FTPServer</t>
  </si>
  <si>
    <t xml:space="preserve">WM_ERP_P -&gt; WM_COGNOS_P WD Kundenstammdaten an Cognos  </t>
  </si>
  <si>
    <t>U. Multmeier</t>
  </si>
  <si>
    <t>PO1: WDCustomerNotification_Out</t>
  </si>
  <si>
    <t>/home/rz_daten/rz_down/WD_MIS/mon_kunden*.txt</t>
  </si>
  <si>
    <t>WDCustomerNotification_In</t>
  </si>
  <si>
    <t xml:space="preserve"> | WM_ERP_P | WDCustomerNotification_Out |  | WM_COGNOS_P</t>
  </si>
  <si>
    <t xml:space="preserve">LVR </t>
  </si>
  <si>
    <t>DE_LVR_P -&gt; WM_ERP_P Lagerbewegungnen</t>
  </si>
  <si>
    <t>PO1: WMMBXY_Out</t>
  </si>
  <si>
    <t>LVR_TO_IDOC_In</t>
  </si>
  <si>
    <t xml:space="preserve"> | DE_LVR_P | WMMBXY_Out |  | WM_ERP_P</t>
  </si>
  <si>
    <t>WM_XMEDIA_P  -&gt; WM_LDMP_P Übergabe Product Daten</t>
  </si>
  <si>
    <t>PO1: XMEDIA2LDMP_Productdata_Out</t>
  </si>
  <si>
    <t>XMEDIA2LDMP_In</t>
  </si>
  <si>
    <t xml:space="preserve"> | WM_XMEDIA_P | XMEDIA2LDMP_Productdata_Out |  | WM_LDMP_P</t>
  </si>
  <si>
    <t>MDM_BOM</t>
  </si>
  <si>
    <t>WM_ERP_P -&gt; WM_CDB_P ERP-Stückliste an CIM Database (PLM)</t>
  </si>
  <si>
    <t>PO1: ZBOMMAT_PLM.BOMMAT04</t>
  </si>
  <si>
    <t>ZBOMMAT_PLM.BOMMAT04</t>
  </si>
  <si>
    <t xml:space="preserve"> | WM_ERP_P | ZBOMMAT_PLM.BOMMAT04 |  | WM_CDB_P</t>
  </si>
  <si>
    <t>WM_ERP_P -&gt; DE_LVR_P Lieferumfänge an LVR</t>
  </si>
  <si>
    <t xml:space="preserve">PO1: ZDESAD.DESADV01.Z0000001 </t>
  </si>
  <si>
    <t>ZDESAD</t>
  </si>
  <si>
    <t>ZDESAD.DESADV01.Z0000001</t>
  </si>
  <si>
    <t xml:space="preserve"> | WM_ERP_P | ZDESAD.DESADV01.Z0000001 |  | DE_LVR_P</t>
  </si>
  <si>
    <t>2* Message Mapping</t>
  </si>
  <si>
    <t>WM_ERP_P -&gt; FTPServerEM WI Anlieferung -&gt; ELEKTROMAT</t>
  </si>
  <si>
    <t>PO1: ZDESADV_3PL.DELVRY05.ZSDELVRY05_3PL</t>
  </si>
  <si>
    <t>/prod/from_weidmueller/DESADV/</t>
  </si>
  <si>
    <t xml:space="preserve"> | WM_ERP_P | ZDESADV_3PL.DELVRY05.ZSDELVRY05_3PL |  | FTPServerEM</t>
  </si>
  <si>
    <t>WM_ERP_P -&gt; FTPServerPONSONBY WI Anlieferung -&gt; PONSONBY</t>
  </si>
  <si>
    <t>/prod/from_weidmuller/ZDESADV/</t>
  </si>
  <si>
    <t xml:space="preserve"> | WM_ERP_P | ZDESADV_3PL.DELVRY05.ZSDELVRY05_3PL |  | FTPServerPONSONBY</t>
  </si>
  <si>
    <t>WM_ERP_P -&gt; FTPServerSPEED WI Anlieferung -&gt; SPEEDMARK</t>
  </si>
  <si>
    <t>PO1: ZDESADV_3PL_SG.DELVRY05.ZSDELVRY05_3PL</t>
  </si>
  <si>
    <t xml:space="preserve"> | WM_ERP_P | ZDESADV_3PL_SG.DELVRY05.ZSDELVRY05_3PL |  | FTPServerSPEED</t>
  </si>
  <si>
    <t>WM_ERP_P -&gt; ES_PTL_P Lieferungen an PTL-Kunden</t>
  </si>
  <si>
    <t>PO1: ZDESAS.DELVRY05.ZDLV_EXT</t>
  </si>
  <si>
    <t>ZDESAS</t>
  </si>
  <si>
    <t>DeliveryNotification_V2_In</t>
  </si>
  <si>
    <t>\bandeja de salida\albaranes\ptlalbar.alb</t>
  </si>
  <si>
    <t xml:space="preserve"> | WM_ERP_P | ZDESAS.DELVRY05.ZDLV_EXT |  | ES_PTL_P</t>
  </si>
  <si>
    <t>WM_ERP_P -&gt; DE_LVR_P Rückstorno Lieferumfänge an LVR</t>
  </si>
  <si>
    <t>PO1: ZDESRRA.ZDESRSA1</t>
  </si>
  <si>
    <t>ZDESRRA</t>
  </si>
  <si>
    <t>ZDESRRA.ZDESRSA1</t>
  </si>
  <si>
    <t xml:space="preserve"> | WM_ERP_P | ZDESRRA.ZDESRSA1 |  | DE_LVR_P</t>
  </si>
  <si>
    <t>2 * Message Mapping 
( Java Mapping --&gt;Abap Mapping)</t>
  </si>
  <si>
    <t>WM_ERP_P -&gt; DE_LVR_P Storno Lieferumfänge an LVR</t>
  </si>
  <si>
    <t>PO1: ZDESRSA.ZDESRSA1</t>
  </si>
  <si>
    <t>ZDESRSA</t>
  </si>
  <si>
    <t xml:space="preserve"> | WM_ERP_P | ZDESRSA.ZDESRSA1 |  | DE_LVR_P</t>
  </si>
  <si>
    <t>WM_ERP_P -&gt; KUN Speditionsauftrag an  Kühne und Nagel</t>
  </si>
  <si>
    <t>PO1: ZIFTMI.SHPMNT04.ZEDI0006</t>
  </si>
  <si>
    <t>ZIFTMO.SHPMNT04.ZEDI0006</t>
  </si>
  <si>
    <t>ShippingOrderNotification_In</t>
  </si>
  <si>
    <t xml:space="preserve"> | WM_ERP_P | ZIFTMI.SHPMNT04.ZEDI0006 |  | FTPServer</t>
  </si>
  <si>
    <t>WM_ERP_P -&gt; FTPServerSERES Sales Invoce to SERES</t>
  </si>
  <si>
    <t>PO1: ZINVOICE_SP.INVOIC02.ZINVOIC</t>
  </si>
  <si>
    <t>ZINVOICE_SP.INVOIC02.ZINVOIC</t>
  </si>
  <si>
    <t xml:space="preserve"> | WM_ERP_P | ZINVOICE_SP.INVOIC02.ZINVOIC |  | FTPServerSERES</t>
  </si>
  <si>
    <t>Message Mapping+ XSLT</t>
  </si>
  <si>
    <t>WM_ERP_P -&gt; DE_LVR_P Umlagerungen/Kommissionieraufträge an LVR</t>
  </si>
  <si>
    <t xml:space="preserve">PO1: ZKOMMI.ZKOMMI01 </t>
  </si>
  <si>
    <t>ZKOMMI</t>
  </si>
  <si>
    <t>ZKOMMI.ZKOMMI02</t>
  </si>
  <si>
    <t xml:space="preserve"> | WM_ERP_P | ZKOMMI.ZKOMMI01 |  | DE_LVR_P</t>
  </si>
  <si>
    <t>3* Message Mapping 
( Java Mapping --&gt;Abap Mapping)</t>
  </si>
  <si>
    <t>WM_ERP_P -&gt; DE_LVR_P Lieferankündigung an LVR</t>
  </si>
  <si>
    <t xml:space="preserve">PO1: ZLAVIS.ZLAVIS01 </t>
  </si>
  <si>
    <t xml:space="preserve">ZLAVIS </t>
  </si>
  <si>
    <t>ZLAVIS.ZLAVIS02</t>
  </si>
  <si>
    <t xml:space="preserve"> | WM_ERP_P | ZLAVIS.ZLAVIS01 |  | DE_LVR_P</t>
  </si>
  <si>
    <t>WM_ERP_P -&gt; FTPServerEM WI Materialstammdaten -&gt; ELEKTROMAT</t>
  </si>
  <si>
    <t>PO1: ZMATMAS_3PL_CH.MATMAS05.ZMAT05_3PL_CH</t>
  </si>
  <si>
    <t>ZMATMAS_3PL_CH.MATMAS05.ZMAT05_3PL_CH</t>
  </si>
  <si>
    <t>/prod/from_weidmueller/ZMATMAS/</t>
  </si>
  <si>
    <t xml:space="preserve"> | WM_ERP_P | ZMATMAS_3PL_CH.MATMAS05.ZMAT05_3PL_CH |  | FTPServerEM</t>
  </si>
  <si>
    <t>WM_ERP_P -&gt; FTPServerSPEED WI Materialstammdaten -&gt; SPEEDMARK</t>
  </si>
  <si>
    <t>PO1: ZMATMAS_3PL_SG.MATMAS05.ZMAT05_3PL</t>
  </si>
  <si>
    <t>ZMATMAS_3PL_SG.MATMAS05.ZMAT05_3PL</t>
  </si>
  <si>
    <t xml:space="preserve"> | WM_ERP_P | ZMATMAS_3PL_SG.MATMAS05.ZMAT05_3PL |  | FTPServerSPEED</t>
  </si>
  <si>
    <t>WM_ERP_P -&gt; FTPServerPONSONBY WI Materialstammdaten -&gt; PONSONBY</t>
  </si>
  <si>
    <t>PO1: ZMATMAS_3PL_UK.MATMAS05.ZMAT05_3PL_UK</t>
  </si>
  <si>
    <t>ZMATMAS_3PL_UK.MATMAS05.ZMAT05_3PL_UK</t>
  </si>
  <si>
    <t>/prod/from_weidmuller/ZMATMAS/</t>
  </si>
  <si>
    <t xml:space="preserve"> | WM_ERP_P | ZMATMAS_3PL_UK.MATMAS05.ZMAT05_3PL_UK |  | FTPServerPONSONBY</t>
  </si>
  <si>
    <t>WM_ERP_P -&gt; DE_LVR_P Materialstammdaten an LVR</t>
  </si>
  <si>
    <t>PO1: ZMATMAS_LC.MATMAS02.ZMATWI01</t>
  </si>
  <si>
    <t>ZMATMAS_LC</t>
  </si>
  <si>
    <t>IDoc_ZPMAT001I_to_LVR_JDBC_SyncIn</t>
  </si>
  <si>
    <t>MATMAS</t>
  </si>
  <si>
    <t xml:space="preserve"> | WM_ERP_P | ZMATMAS_LC.MATMAS02.ZMATWI01 |  | DE_LVR_P</t>
  </si>
  <si>
    <t>2*Message Mapping
(Java Mapping ---&gt; Abap Mapping) + XSLT</t>
  </si>
  <si>
    <t>WM_ERP_P -&gt; WM_XMEDIA_P Materialstammdaten an XMEDIA</t>
  </si>
  <si>
    <t>IDOC (http)</t>
  </si>
  <si>
    <t>PO1: ZMATMAS_MDM.MATMAS05.ZMATWI01</t>
  </si>
  <si>
    <t>ZMATMAS_MDM</t>
  </si>
  <si>
    <t>/ERP_Base_Data</t>
  </si>
  <si>
    <t xml:space="preserve"> | WM_ERP_P | ZMATMAS_MDM.MATMAS05.ZMATWI01 |  | WM_XMEDIA_P</t>
  </si>
  <si>
    <t>WM_ERP_P -&gt; WM_CDB_P ERP-Materialstamm an CIM Database (PLM)</t>
  </si>
  <si>
    <t>PO1: ZMATMAS_PLM.MATMAS05.ZMATWI01</t>
  </si>
  <si>
    <t>ZMATMAS_PLM.MATMAS05.ZMATWI01</t>
  </si>
  <si>
    <t xml:space="preserve"> | WM_ERP_P | ZMATMAS_PLM.MATMAS05.ZMATWI01 |  | WM_CDB_P</t>
  </si>
  <si>
    <t>LOGTRADE SE</t>
  </si>
  <si>
    <t>WM_ERP_P -&gt; SE_LOGTRADE_P Lieferung an LOGTRADE</t>
  </si>
  <si>
    <t>D. Pölkemann</t>
  </si>
  <si>
    <t>Dan Lindhoff</t>
  </si>
  <si>
    <t>PO1: ZMLOGT.ZMLOGTR1</t>
  </si>
  <si>
    <t xml:space="preserve">ZMLOGT </t>
  </si>
  <si>
    <t>LOGT</t>
  </si>
  <si>
    <t>SE_LOGTRADE_P</t>
  </si>
  <si>
    <t>as/400/*.*</t>
  </si>
  <si>
    <t xml:space="preserve"> | WM_ERP_P | ZMLOGT.ZMLOGTR1 |  | SE_LOGTRADE_P</t>
  </si>
  <si>
    <t>WM_ERP_P -&gt; ES_PTL_P Auftragsbestätigung an PTL-Kunden</t>
  </si>
  <si>
    <t>PO1: ZORDRD.ORDERS04.ZSDORDERS04</t>
  </si>
  <si>
    <t>ZORDRD</t>
  </si>
  <si>
    <t>SalesOrderResponseNotification_V2_In</t>
  </si>
  <si>
    <t>\bandeja de salida\respuesta pedidos\ptlconfi.xml</t>
  </si>
  <si>
    <t xml:space="preserve"> | WM_ERP_P | ZORDRD.ORDERS04.ZSDORDERS04 |  | ES_PTL_P</t>
  </si>
  <si>
    <t xml:space="preserve">DE_LVR_P -&gt; WM_ERP_P Rückmeldung Lieferauftrag </t>
  </si>
  <si>
    <t>PO1: ZWDZ01_Out</t>
  </si>
  <si>
    <t>ZWDSSD01</t>
  </si>
  <si>
    <t>ZWDZ01</t>
  </si>
  <si>
    <t xml:space="preserve"> | DE_LVR_P | ZWDZ01_Out |  | WM_ERP_P</t>
  </si>
  <si>
    <t>DE_LVR_P -&gt; WM_ERP_P Rückmeldung Versandinformationen</t>
  </si>
  <si>
    <t>PO1: ZWDZ02_Out</t>
  </si>
  <si>
    <t>ZWDSSD02</t>
  </si>
  <si>
    <t>ZWDZ02</t>
  </si>
  <si>
    <t xml:space="preserve"> | DE_LVR_P | ZWDZ02_Out |  | WM_ERP_P</t>
  </si>
  <si>
    <t>DE_LVR_P -&gt; WM_ERP_P Rückmeldung Lieferungsabschluss</t>
  </si>
  <si>
    <t>PO1: ZWDZ03_Out</t>
  </si>
  <si>
    <t>ZWDSSD03</t>
  </si>
  <si>
    <t>ZWDZ03</t>
  </si>
  <si>
    <t xml:space="preserve"> | DE_LVR_P | ZWDZ03_Out |  | WM_ERP_P</t>
  </si>
  <si>
    <t>DE_LVR_P -&gt; WM_ERP_P Sendungsabschluß, Fakturaanlage</t>
  </si>
  <si>
    <t>PO1: ZWDZ04_Out</t>
  </si>
  <si>
    <t>ZWDSSD04</t>
  </si>
  <si>
    <t>ZWDZ04</t>
  </si>
  <si>
    <t xml:space="preserve"> | DE_LVR_P | ZWDZ04_Out |  | WM_ERP_P</t>
  </si>
  <si>
    <t>DE_LVR_P -&gt; WM_ERP_P Rückmeldedaten für IFTMIN</t>
  </si>
  <si>
    <t>PO1: ZWDZ05_Out</t>
  </si>
  <si>
    <t>ZWDSSD05</t>
  </si>
  <si>
    <t>ZWDZ05</t>
  </si>
  <si>
    <t xml:space="preserve"> | DE_LVR_P | ZWDZ05_Out |  | WM_ERP_P</t>
  </si>
  <si>
    <t xml:space="preserve">WM_BELLIN_P -&gt; WM_FTP Transfer Dateien BELLIN ans FTP </t>
  </si>
  <si>
    <t>PO1: BellinBelege_Out</t>
  </si>
  <si>
    <t>BellinBelege_In</t>
  </si>
  <si>
    <t xml:space="preserve"> | WM_BELLIN_P | BellinBelege_Out |  | WM_FTP_P</t>
  </si>
  <si>
    <t>WM_XMEDIA_P  -&gt; WM_LDMP_P Übergabe Structure Datan</t>
  </si>
  <si>
    <t>PO1: XMEDIA2LDMP_Structure_Out</t>
  </si>
  <si>
    <t xml:space="preserve"> | WM_XMEDIA_P | XMEDIA2LDMP_Structure_Out |  | WM_LDMP_P</t>
  </si>
  <si>
    <t>WM_ERP_P -&gt; WM_ERP_Q Übergabe COD Dateien vom PW ans KW</t>
  </si>
  <si>
    <t>PO1: DCF_COD_Daten_Out</t>
  </si>
  <si>
    <t>WM_ERP_Q</t>
  </si>
  <si>
    <t>DCF_COD_Daten_In</t>
  </si>
  <si>
    <t xml:space="preserve"> | WM_ERP_P | DCF_COD_Daten_Out |  | WM_ERP_Q </t>
  </si>
  <si>
    <t>CUBISCAN</t>
  </si>
  <si>
    <t>DE_CUBISCAN_P -&gt; WM_ERP_P Volumenmessung</t>
  </si>
  <si>
    <t>A. Isleyen</t>
  </si>
  <si>
    <t>DE_CUBISCAN_T</t>
  </si>
  <si>
    <t>PO1: MeasurementRequestResponse_Out</t>
  </si>
  <si>
    <t>MeasurementRequestResponse_In</t>
  </si>
  <si>
    <t xml:space="preserve"> | DE_CUBISCAN_P | MeasurementRequestResponse_Out |  | WM_ERP_P </t>
  </si>
  <si>
    <t>Purchasing_Management</t>
  </si>
  <si>
    <t>NEWTRON</t>
  </si>
  <si>
    <t>NEWTRON -&gt; WM_ERP_P Übergabe BANF</t>
  </si>
  <si>
    <t>M. Nau</t>
  </si>
  <si>
    <t xml:space="preserve">PO1: BANFNotification_Out </t>
  </si>
  <si>
    <t>BANFNotification_In</t>
  </si>
  <si>
    <t xml:space="preserve"> | NEWTRON | BANFNotification_Out  |  | WM_ERP_P </t>
  </si>
  <si>
    <t>NEWTRON -&gt; WM_ERP_P Übergabe BANF Anhänge</t>
  </si>
  <si>
    <t>FTPServerNEWTRON</t>
  </si>
  <si>
    <t>PO1: BANFAttachment_Out</t>
  </si>
  <si>
    <t>BANFAttachment_In</t>
  </si>
  <si>
    <t xml:space="preserve"> | NEWTRON | BANFAttachment_Out  |  | WM_ERP_P </t>
  </si>
  <si>
    <t>WM_ERP_P -&gt; NEWTRON Rückübertragung Bestellnummer</t>
  </si>
  <si>
    <t xml:space="preserve">PO1: BanfConfirmation_Out </t>
  </si>
  <si>
    <t>BANFConfirmation_In</t>
  </si>
  <si>
    <t xml:space="preserve"> | WM_ERP_P | BanfConfirmation_Out  |  | NEWTRON </t>
  </si>
  <si>
    <t>WM_EASYCONNECT_P -&gt; WM_CRM_P Account ID Matching</t>
  </si>
  <si>
    <t>D. Büse</t>
  </si>
  <si>
    <t xml:space="preserve">PO1:AccountIDMatching_Out </t>
  </si>
  <si>
    <t>AccountIDMatching_In</t>
  </si>
  <si>
    <t xml:space="preserve"> | WM_EASYCONNECT_P | AccountIDMatching_Out  |  | WM_CRM_P </t>
  </si>
  <si>
    <t>LE_DSV</t>
  </si>
  <si>
    <t>DSV_KR</t>
  </si>
  <si>
    <t>FTPServerDSV_KR -&gt; WM_ERP_P StatusMessage Notification from DSV</t>
  </si>
  <si>
    <t>W. Stefan</t>
  </si>
  <si>
    <t>DSV</t>
  </si>
  <si>
    <t>FTPServerDSV_KR</t>
  </si>
  <si>
    <t>/prod/to_weidmueller/ALEAUD/ALE.*.xml</t>
  </si>
  <si>
    <t xml:space="preserve">PO1:ServiceRequest_Out </t>
  </si>
  <si>
    <t>DSV | FTPServerDSV_KR | StatusMessageNotification_Out |  | WM_ERP_P</t>
  </si>
  <si>
    <t>FTPServerDSV_KR-&gt; WM_ERP_P GoodsReceipt Confirmation from DSV</t>
  </si>
  <si>
    <t>/prod/to_weidmueller/MBGMCR/MBGMCR.*.xml</t>
  </si>
  <si>
    <t>DSV | FTPServerDSV_KR | GoodsReceiptConfirmation_Out |  | WM_ERP_P</t>
  </si>
  <si>
    <t>FTPServerDSV_KR-&gt; WM_ERP_P Delivery Notification from DSV</t>
  </si>
  <si>
    <t>DSV | FTPServerDSV_KR | DeliveryNotification_Out |  | WM_ERP_P</t>
  </si>
  <si>
    <t>FTPServerDSV_KR -&gt; WM_ERP_P DSV Bestandsabgleich from DSV</t>
  </si>
  <si>
    <t>/prod/to_weidmueller/STOCK_COMPARE/stockcompare.*\.txt</t>
  </si>
  <si>
    <t>DSV | FTPServerDSV_KR | StockReconciliationFile_Out |  | WM_ERP_P</t>
  </si>
  <si>
    <t xml:space="preserve">WM_ERP_P ---&gt;  FTPServerDSV_KR  MaterialMaster </t>
  </si>
  <si>
    <t>PO1:ZMATMAS_3PL_KR.MATMAS05.ZMAT05_3PL_KR</t>
  </si>
  <si>
    <t>MaterialMasterInformation_KR_In</t>
  </si>
  <si>
    <t xml:space="preserve"> | WM_ERP_P | ZMATMAS_3PL_KR.MATMAS05.ZMAT05_3PL_KR |  | </t>
  </si>
  <si>
    <t>WM_ERP_P ---&gt;  FTPServerDSV_KR  DeliveryNotification</t>
  </si>
  <si>
    <t xml:space="preserve"> | WM_ERP_P | ZDESADV_3PL.DELVRY05.ZSDELVRY05_3PL |  | </t>
  </si>
  <si>
    <t>LE_OPEX</t>
  </si>
  <si>
    <t>OPEX</t>
  </si>
  <si>
    <t>WM_ERP_P -&gt; OPEX Transportauftrag an OPEX_US_1</t>
  </si>
  <si>
    <t>PO1: WMTORD.WMTOID01</t>
  </si>
  <si>
    <t>WMTORD.WMTOID01</t>
  </si>
  <si>
    <t>OPEX_US_1</t>
  </si>
  <si>
    <t>FTPServerOPEX_US_1</t>
  </si>
  <si>
    <t>TransportOrder_In</t>
  </si>
  <si>
    <t xml:space="preserve"> | WM_ERP_P | WMTORD.WMTOID01  |  | OPEX </t>
  </si>
  <si>
    <t>WM_ERP_P -&gt; OPEX Storno Transportauftrag an OPEX_US_1</t>
  </si>
  <si>
    <t>PO1: WMCATO.WMCAID01</t>
  </si>
  <si>
    <t>WMCATO.WMCAID01</t>
  </si>
  <si>
    <t>TransportStorno_In</t>
  </si>
  <si>
    <t xml:space="preserve"> | WM_ERP_P | WMCATO.WMCAID01  |  | OPEX </t>
  </si>
  <si>
    <t>WM_ERP_P -&gt; OPEX Stock Traking Request an OPEX_US_1</t>
  </si>
  <si>
    <t>PO1: WMINVE.WMIVID01</t>
  </si>
  <si>
    <t>WMINVE.WMIVID01</t>
  </si>
  <si>
    <t>StockTakingRequest_In</t>
  </si>
  <si>
    <t xml:space="preserve"> | WM_ERP_P | WMINVE.WMIVID01  |  | OPEX </t>
  </si>
  <si>
    <t>WM_ERP_P -&gt; OPEX MaterialMaster an OPEX_US_1</t>
  </si>
  <si>
    <t>PO1: ZMATMAS_OPEX.MATMAS05.ZMAT05_OPEX</t>
  </si>
  <si>
    <t>ZMATMAS_OPEX.MATMAS05.ZMAT05_OPEX</t>
  </si>
  <si>
    <t>MatarialMaster_In</t>
  </si>
  <si>
    <t xml:space="preserve"> | WM_ERP_P | ZMATMAS_OPEX.MATMAS05.ZMAT05_OPEX  |  | OPEX </t>
  </si>
  <si>
    <t>OPEX -&gt;  WM_ERP_P Stock Taking Response an SAP ERP</t>
  </si>
  <si>
    <t>PO1: StockTakingResponse_Out</t>
  </si>
  <si>
    <t>StockTakingResponse_In</t>
  </si>
  <si>
    <t xml:space="preserve"> | OPEX | StockTakingResponse_Out  |  | WM_ERP_P </t>
  </si>
  <si>
    <t>OPEX -&gt;  WM_ERP_P Transportauftrag an SAP ERP</t>
  </si>
  <si>
    <t>PO1: TransportOrder_Out</t>
  </si>
  <si>
    <t xml:space="preserve"> | OPEX | TransportOrder_Out  |  | WM_ERP_P </t>
  </si>
  <si>
    <t>OPEX -&gt;  WM_ERP_P Quittierung Transportauftrag an SAP ERP</t>
  </si>
  <si>
    <t>PO1: TransportConfirmation_Out</t>
  </si>
  <si>
    <t>WMTOCO.WMTCID03</t>
  </si>
  <si>
    <t>TransportConfirmation_In</t>
  </si>
  <si>
    <t xml:space="preserve"> | OPEX | TransportConfirmation_Out  |  | WM_ERP_P </t>
  </si>
  <si>
    <t>OPEX -&gt;  WM_ERP_P Storno Transportauftrag an SAP ERP</t>
  </si>
  <si>
    <t>PO1: TransportStorno_Out</t>
  </si>
  <si>
    <t xml:space="preserve"> | OPEX | TransportStorno_Out  |  | WM_ERP_P </t>
  </si>
  <si>
    <t>WM_IMS_P -&gt; NEWTRON Übergabe DANF Datei an NEWTRON</t>
  </si>
  <si>
    <t>PO1: DanfNotification_Out</t>
  </si>
  <si>
    <t>DANFNotification_In</t>
  </si>
  <si>
    <t xml:space="preserve"> | WM_IMS_P | DanfNotification_Out |  | NEWTRON</t>
  </si>
  <si>
    <t>WM_IMS_P -&gt; NEWTRON Übergabe DANF Attachments an NEWTRON</t>
  </si>
  <si>
    <t>PO1: DanfAttachment_Out</t>
  </si>
  <si>
    <t>DANFAttachment_In</t>
  </si>
  <si>
    <t xml:space="preserve"> | WM_IMS_P | DanfAttachment_Out |  | NEWTRON</t>
  </si>
  <si>
    <t>WM_SFL_P -&gt; NEWTRON User-Datenexport</t>
  </si>
  <si>
    <t xml:space="preserve">SF </t>
  </si>
  <si>
    <t xml:space="preserve">PO1: UserDataNotifikation_Out </t>
  </si>
  <si>
    <t>UserDataNotifikation_In</t>
  </si>
  <si>
    <t xml:space="preserve"> | WM_SFL_P | UserDataNotifikation_Out  |  | NEWTRON </t>
  </si>
  <si>
    <t>WM_EASYCONNECT_P -&gt; WM_CRM_P Service Request</t>
  </si>
  <si>
    <t>ServiceRequest_In</t>
  </si>
  <si>
    <t xml:space="preserve"> | WM_EASYCONNECT_P | ServiceRequest_Out  |  | WM_CRM_P </t>
  </si>
  <si>
    <t>WM_LDMP_P  -&gt; Server_PIM Übergabe Datenprozesse</t>
  </si>
  <si>
    <t>PO1: LDMP2PIM_Out</t>
  </si>
  <si>
    <t>PIM</t>
  </si>
  <si>
    <t>Server_PIM</t>
  </si>
  <si>
    <t>LDMP2PIM_In</t>
  </si>
  <si>
    <t xml:space="preserve"> | WM_LDMP_P | ServiceRequest_Out  |  | Server_PIM </t>
  </si>
  <si>
    <t>Message Mapping (Java Mapping)</t>
  </si>
  <si>
    <t>WM_ERP ---&gt; WM_FTP  SAF-T Romania</t>
  </si>
  <si>
    <t>G. Rehlander</t>
  </si>
  <si>
    <t>PO1:SAF_T_Romania_Out</t>
  </si>
  <si>
    <t>SAF_T_Romania_In</t>
  </si>
  <si>
    <t xml:space="preserve"> | WM_ERP_P | SAF_T_Romania_Out |  | WM_FTP</t>
  </si>
  <si>
    <t>Mouser Electronics</t>
  </si>
  <si>
    <t>WM_ERP_P -&gt; FTPServerMOUSER_ELECTRONICS Übergabe Bestandsdatei an Mouser Electronics</t>
  </si>
  <si>
    <t>MOUSER
ELECTRONICS</t>
  </si>
  <si>
    <t>FTPServerMOUSER_ELECTRONICS</t>
  </si>
  <si>
    <t>Server_PIM -&gt; WM_LDMP_P  Übergabe Dateien</t>
  </si>
  <si>
    <t>PO1: PIM2LDMP_Out</t>
  </si>
  <si>
    <t>PIM2LDMP_In</t>
  </si>
  <si>
    <t xml:space="preserve"> | Server_PIM | PIM2LDMP_Outt  |  | WM_LDMP_P </t>
  </si>
  <si>
    <t xml:space="preserve">WM_CRM_P -&gt; WM_EASYCONNECT_P </t>
  </si>
  <si>
    <t>PO1: ServiceRequestUpdate_Out</t>
  </si>
  <si>
    <t>ServiceRequestUpdate_In</t>
  </si>
  <si>
    <t xml:space="preserve"> | WM_CRM_P | ServiceRequestUpdate_Out |  | WM_EASYCONNECT_P</t>
  </si>
  <si>
    <t>WM_FTP_P -&gt; WM_ERP_P SNFileData3 - Serialnummern (neuer FTP Server) an SAP</t>
  </si>
  <si>
    <t>PO1: SNFileData3_Out</t>
  </si>
  <si>
    <t xml:space="preserve"> | WM_FTP_P | SNFileData3_Out |  | WM_ERP_P</t>
  </si>
  <si>
    <t>WM_FTP_P -&gt; WM_ERP_P SNFileData - Serialnummern (neuer FTP Server) an SAP</t>
  </si>
  <si>
    <t>PO1: SNFileData_Out</t>
  </si>
  <si>
    <t xml:space="preserve"> | WM_FTP_P | SNFileData_Out |  | WM_ERP_P</t>
  </si>
  <si>
    <t xml:space="preserve">WM_ERP_P -&gt; WM_FTP_P  orderXML </t>
  </si>
  <si>
    <t>CDB</t>
  </si>
  <si>
    <t>PO1: OrderXML_Out</t>
  </si>
  <si>
    <t>OrderXML_In</t>
  </si>
  <si>
    <t xml:space="preserve"> | WM_ERP_P | OrderXML_Out | | WM_FTP_P</t>
  </si>
  <si>
    <t>WM_CDB_P -&gt; WM_FTP_P  Materialnumbers</t>
  </si>
  <si>
    <t>PO1: PLM_MaterialNumbers_Out</t>
  </si>
  <si>
    <t>PLM_MaterialNumbers_In</t>
  </si>
  <si>
    <t xml:space="preserve"> | WM_CDB_D | PLM_MaterialNumbers_Out | | WM_FTP_P</t>
  </si>
  <si>
    <t>KERN</t>
  </si>
  <si>
    <t>WM_KERN_P -&gt; WM_LDMP_P</t>
  </si>
  <si>
    <t>WM_KERN_P</t>
  </si>
  <si>
    <t>PO1: KERN2LDMP_Out</t>
  </si>
  <si>
    <t>KERN2LDMP_In</t>
  </si>
  <si>
    <t>KERN | FTPServerKERN | KERN2LDMP_Out | | WM_LDMP_P</t>
  </si>
  <si>
    <t>WM_CDB_P -&gt; Server_PIM  Step Dateien</t>
  </si>
  <si>
    <t>H.-M. Hille</t>
  </si>
  <si>
    <t>PO1: StepsFile_Out</t>
  </si>
  <si>
    <t>StepsFile_In</t>
  </si>
  <si>
    <t xml:space="preserve"> | WM_CDB_D | StepsFile_Out | | Server_PIM</t>
  </si>
  <si>
    <t>WM_CDB_P -&gt; WM_WMC_P  Step Dateien</t>
  </si>
  <si>
    <t xml:space="preserve"> | WM_CDB_D | StepsFile_Out | | WM_WMC_P</t>
  </si>
  <si>
    <t>WM_ERP_P  -&gt; WM_LDMP_P Übergabe ZMATMAS_LDMP</t>
  </si>
  <si>
    <t>PO1: ZMATMAS_LDMP.MATMAS05.ZMAT05_LDMP</t>
  </si>
  <si>
    <t>ProductDataInformation_In</t>
  </si>
  <si>
    <t xml:space="preserve"> | WM_ERP_Q | ZMATMAS_LDMP.MATMAS05.ZMAT05_LDMP  |  | WM_LDMP_P</t>
  </si>
  <si>
    <t>DBS--&gt;</t>
  </si>
  <si>
    <t>Alt xmedia-&gt;LDMP</t>
  </si>
  <si>
    <t>RU</t>
  </si>
  <si>
    <t>DBS&lt;--</t>
  </si>
  <si>
    <t>DE_CUBISCAN_P</t>
  </si>
  <si>
    <t>ElsterServer</t>
  </si>
  <si>
    <t>ENBOrderRequestResponse_In</t>
  </si>
  <si>
    <t>WM_ITAC_P</t>
  </si>
  <si>
    <t>QMVListInformation_Out</t>
  </si>
  <si>
    <t>EmployeeMaster_Out</t>
  </si>
  <si>
    <t>SAmAsFile_Out</t>
  </si>
  <si>
    <t>AbsenceNotification_Out</t>
  </si>
  <si>
    <t>Personaldaten_Out</t>
  </si>
  <si>
    <t>DigitalFile_Out</t>
  </si>
  <si>
    <t>EmployeeFile_Out</t>
  </si>
  <si>
    <t>IDoc_VDESADV_to_LVR_JDBC_Resp_ASyncOut</t>
  </si>
  <si>
    <t>IDoc_ZDESRRA_to_LVR_JDBC_Resp_ASyncOut</t>
  </si>
  <si>
    <t>IDoc_ZKOMMI02_to_LVR_JDBC_Resp_ASyncOut</t>
  </si>
  <si>
    <t>IDoc_ZLAVIS02_to_LVR_JDBC_Resp_ASyncOut</t>
  </si>
  <si>
    <t>IDoc_ZPMAT001I_to_LVR_JDBC_Resp_ASyncOut</t>
  </si>
  <si>
    <t>StockReconciliationFile_Out</t>
  </si>
  <si>
    <t>WMMBXY_Out</t>
  </si>
  <si>
    <t>ZWDZ01_Out</t>
  </si>
  <si>
    <t>ZWDZ02_Out</t>
  </si>
  <si>
    <t>ZWDZ03_Out</t>
  </si>
  <si>
    <t>SalesOrderNotification_V2_Out</t>
  </si>
  <si>
    <t>Server_C01</t>
  </si>
  <si>
    <t>ShipTrackResponse_Out</t>
  </si>
  <si>
    <t>Server_C02</t>
  </si>
  <si>
    <t>Server_C03</t>
  </si>
  <si>
    <t>Server_C04</t>
  </si>
  <si>
    <t>Server_C05</t>
  </si>
  <si>
    <t>Server_CA_PUR</t>
  </si>
  <si>
    <t>Server_U01</t>
  </si>
  <si>
    <t>Server_U02</t>
  </si>
  <si>
    <t>Server_U03</t>
  </si>
  <si>
    <t>Server_U04</t>
  </si>
  <si>
    <t>Server_U05</t>
  </si>
  <si>
    <t>Server_U06</t>
  </si>
  <si>
    <t>Server_U07</t>
  </si>
  <si>
    <t>Server_U08</t>
  </si>
  <si>
    <t>EmployeeMasterInformation_Out</t>
  </si>
  <si>
    <t>ComplaintRequestBABTEC_Out</t>
  </si>
  <si>
    <t>BOMAllocationRequest_Out</t>
  </si>
  <si>
    <t>CommissionCalculationRequest_Out</t>
  </si>
  <si>
    <t>CustomerOrderDataFileInformation_Out</t>
  </si>
  <si>
    <t>CustomerOrderDataInformation_Out</t>
  </si>
  <si>
    <t>OSITRONFiles_Out</t>
  </si>
  <si>
    <t>TriggerNotification_Out</t>
  </si>
  <si>
    <t>CostCenterNotification_Out</t>
  </si>
  <si>
    <t>FastDelivery_Out</t>
  </si>
  <si>
    <t>BacklogNotification_Out</t>
  </si>
  <si>
    <t>CustomerRefDataNotification_Out</t>
  </si>
  <si>
    <t>RFC_DIVDataInformation_Out</t>
  </si>
  <si>
    <t>RFC_GCDataInformation_Out</t>
  </si>
  <si>
    <t>SalesInformation_Out</t>
  </si>
  <si>
    <t>ReportNotification_Out</t>
  </si>
  <si>
    <t>Server_PH1</t>
  </si>
  <si>
    <t>CRM_Document_Out</t>
  </si>
  <si>
    <t>CRM_OPPORTUNITY_Out</t>
  </si>
  <si>
    <t>AccountIDMatching_Out</t>
  </si>
  <si>
    <t>KnowledgeInformation_Out</t>
  </si>
  <si>
    <t>ServiceRequest_Out</t>
  </si>
  <si>
    <t>MeasurementRequestResponse_Out</t>
  </si>
  <si>
    <t>DeliveryNotification_Out</t>
  </si>
  <si>
    <t>ZKOMMI.ZKOMMI01</t>
  </si>
  <si>
    <t>ZLAVIS.ZLAVIS01</t>
  </si>
  <si>
    <t>ZMATMAS_LC.MATMAS02.ZMATWI01</t>
  </si>
  <si>
    <t>ZDESAS.DELVRY05.ZDLV_EXT</t>
  </si>
  <si>
    <t>ZORDRD.ORDERS04.ZSDORDERS04</t>
  </si>
  <si>
    <t>ZMLOGT.ZMLOGTR1</t>
  </si>
  <si>
    <t>Server_028</t>
  </si>
  <si>
    <t>SEPAFile_Out</t>
  </si>
  <si>
    <t>DESADV.DELVRY05.ZCARRIER</t>
  </si>
  <si>
    <t>ShipmentNotification_Out</t>
  </si>
  <si>
    <t>Server_ES1</t>
  </si>
  <si>
    <t>ReportInformation_Out</t>
  </si>
  <si>
    <t>Server_XXX</t>
  </si>
  <si>
    <t>eDelivery_Out</t>
  </si>
  <si>
    <t>eInvoice_Out</t>
  </si>
  <si>
    <t>BOMInformation_Out</t>
  </si>
  <si>
    <t>DebitorInformation_Out</t>
  </si>
  <si>
    <t>DeliveryInformation_Out</t>
  </si>
  <si>
    <t>MaterialInformation_Out</t>
  </si>
  <si>
    <t>PriceInformation_Out</t>
  </si>
  <si>
    <t>RoutingInformation_Out</t>
  </si>
  <si>
    <t>VendorInformation_Out</t>
  </si>
  <si>
    <t>BOMAllocationConfirmation_Out</t>
  </si>
  <si>
    <t>CommissionResultListInformation_Out</t>
  </si>
  <si>
    <t>StockInformation_Out</t>
  </si>
  <si>
    <t>ConfigFile_Out</t>
  </si>
  <si>
    <t>WDCustomerNotification_Out</t>
  </si>
  <si>
    <t>DCF_COD_Daten_Out</t>
  </si>
  <si>
    <t>MasterInformation_Out</t>
  </si>
  <si>
    <t>DELFOR.DELFOR02</t>
  </si>
  <si>
    <t>DocumentNotification_Out</t>
  </si>
  <si>
    <t>SampleOrderMax_Out</t>
  </si>
  <si>
    <t>RemovalOrder_Out</t>
  </si>
  <si>
    <t>InvoiceNotification_Out</t>
  </si>
  <si>
    <t>ORPHEUSFile_Out</t>
  </si>
  <si>
    <t>ApprovalInformation_Out</t>
  </si>
  <si>
    <t>CLFMAS.CLFMAS02.ZCLFMAS2</t>
  </si>
  <si>
    <t>ZMATMAS_MDM.MATMAS05.ZMATWI01</t>
  </si>
  <si>
    <t>SHPMNT.SHPMNT03</t>
  </si>
  <si>
    <t>FTPServerDBS</t>
  </si>
  <si>
    <t>GoodsMovement_Out</t>
  </si>
  <si>
    <t>MaterialMasterInformation_Out</t>
  </si>
  <si>
    <t>StatusMessageNotification_Out</t>
  </si>
  <si>
    <t>FTPServerDIADOC</t>
  </si>
  <si>
    <t>FTPServerDSV</t>
  </si>
  <si>
    <t>ZMATMAS_3PL_RU.MATMAS05.ZMAT05_3PL_RU</t>
  </si>
  <si>
    <t>ZMATMAS_3PL_KR.MATMAS05.ZMAT05_3PL_KR</t>
  </si>
  <si>
    <t>PriceQueryResponse_Out</t>
  </si>
  <si>
    <t>SalesOrderStatusQueryResponse_Out</t>
  </si>
  <si>
    <t>WarehouseOrderNotification_Out</t>
  </si>
  <si>
    <t>ZIFTMI.SHPMNT04.ZEDI0006</t>
  </si>
  <si>
    <t>FTPServerMASTER_ELECTRONICS_Canada</t>
  </si>
  <si>
    <t>FTPServerMASTER_ELECTRONICS_USA</t>
  </si>
  <si>
    <t>FTPServerMCL</t>
  </si>
  <si>
    <t>BANFNotification_Out</t>
  </si>
  <si>
    <t>BanfConfirmation_Out</t>
  </si>
  <si>
    <t>Customer_File_Out</t>
  </si>
  <si>
    <t>CustomerComplianceCheck_Out</t>
  </si>
  <si>
    <t>CustomerOrderInformation_Out</t>
  </si>
  <si>
    <t>SNFileData2_Out</t>
  </si>
  <si>
    <t>SNFileData3_Out</t>
  </si>
  <si>
    <t>SNFileData_Out</t>
  </si>
  <si>
    <t>DanfAttachment_Out</t>
  </si>
  <si>
    <t>DanfNotification_Out</t>
  </si>
  <si>
    <t>LDMP2WMC_Out</t>
  </si>
  <si>
    <t>WM_RABEN_T</t>
  </si>
  <si>
    <t>CustomerRouting_Out</t>
  </si>
  <si>
    <t>TravelCostInformation_Out</t>
  </si>
  <si>
    <t>UserDataNotifikation_Out</t>
  </si>
  <si>
    <t>SI_BinaryOut</t>
  </si>
  <si>
    <t>ERP_ShortDescription_Out</t>
  </si>
  <si>
    <t>eClassInformation_Out</t>
  </si>
  <si>
    <t>XMEDIA2LDMP_Out</t>
  </si>
  <si>
    <t>XMEDIA2LDMP_Productdata_Out</t>
  </si>
  <si>
    <t>XMEDIA2LDMP_Structure_Out</t>
  </si>
  <si>
    <t>CarrierNotification_Out</t>
  </si>
  <si>
    <t>ChargenInformation_Out</t>
  </si>
  <si>
    <t>DeliveryNote_Out</t>
  </si>
  <si>
    <t>GoodsReceiptConfirmation_Out</t>
  </si>
  <si>
    <t>ExAvailabilityQueryResponse_Out</t>
  </si>
  <si>
    <t>GoodsIssueConfirmation_Out</t>
  </si>
  <si>
    <t>BANFAttachment_Out</t>
  </si>
  <si>
    <t>StatusMessageNotification_In</t>
  </si>
  <si>
    <t>DBS_IDOCS_In</t>
  </si>
  <si>
    <t>DeliveryInformation_in</t>
  </si>
  <si>
    <t>Test_Index</t>
  </si>
  <si>
    <t>Test_DeliveryNote</t>
  </si>
  <si>
    <t>DeliveryNoteIndex_In</t>
  </si>
  <si>
    <t>DeliveryNote_In</t>
  </si>
  <si>
    <t>RemovalOrder_M_In</t>
  </si>
  <si>
    <t>GoodsMoavement_In</t>
  </si>
  <si>
    <t>MaterialMasterInformation_in</t>
  </si>
  <si>
    <t>StartProxy_In</t>
  </si>
  <si>
    <t>ChargenInformation_In</t>
  </si>
  <si>
    <t>GoodsMovement_In</t>
  </si>
  <si>
    <t>RFC_READ_TABLE</t>
  </si>
  <si>
    <t>IDoc_ZPMAT001I_to_LVR_JDBC_SyncI</t>
  </si>
  <si>
    <t>PO1: AccountIDMatching_Out</t>
  </si>
  <si>
    <t>PO1: ServiceRequest_Out</t>
  </si>
  <si>
    <t>PO1: ZDESAD.DESADV01.Z0000001</t>
  </si>
  <si>
    <t>PO1: ZKOMMI.ZKOMMI01</t>
  </si>
  <si>
    <t>PO1: ZLAVIS.ZLAVIS01</t>
  </si>
  <si>
    <t>PO1: CLFMAS.CLFMAS02.ZCLFMAS2</t>
  </si>
  <si>
    <t>PO1: GoodsMovement_Out</t>
  </si>
  <si>
    <t>PO1: ZMATMAS_3PL_RU.MATMAS05.ZMAT05_3PL_RU</t>
  </si>
  <si>
    <t>PO1: ZMATMAS_3PL_KR.MATMAS05.ZMAT05_3PL_KR</t>
  </si>
  <si>
    <t>PO1: /P4T/STATUS_OUTPUT./P4T/STATUS</t>
  </si>
  <si>
    <t>PO1: /P4T/TSYNC_OUTPUT./P4T/TSYNC.ZZPOOL4TOOLTSYNC</t>
  </si>
  <si>
    <t>PO1: /P4T/VENDOR_OUTPUT./P4T/VENDOR</t>
  </si>
  <si>
    <t>PO1: BANFNotification_Out</t>
  </si>
  <si>
    <t>PO1: BanfConfirmation_Out</t>
  </si>
  <si>
    <t>PO1: UserDataNotifikation_Out</t>
  </si>
  <si>
    <t>PO1: XMEDIA2LDMP_Out</t>
  </si>
  <si>
    <t>PO1: CarrierNotification_Out</t>
  </si>
  <si>
    <t>PO1: ChargenInformation_Out</t>
  </si>
  <si>
    <t>PO1: DeliveryNote_Out</t>
  </si>
  <si>
    <t>PO1: ExAvailabilityQueryResponse_In</t>
  </si>
  <si>
    <t>PO1: SalesOrderStatusQueryResponse_In</t>
  </si>
  <si>
    <t xml:space="preserve">Stand: 17.08.2020
</t>
  </si>
  <si>
    <t>Docu</t>
  </si>
  <si>
    <t>Fachabteilung</t>
  </si>
  <si>
    <t>System</t>
  </si>
  <si>
    <t>Sender Interface</t>
  </si>
  <si>
    <t>PP_Forecasting</t>
  </si>
  <si>
    <t xml:space="preserve"> ABC  an SAP</t>
  </si>
  <si>
    <t>U. Schaper</t>
  </si>
  <si>
    <t>H. Hansmeier</t>
  </si>
  <si>
    <t>ForecastQualityIndicatorNotification_Out</t>
  </si>
  <si>
    <t>/home/rz_daten/rz_down/xi_transfer/3F2BW/XYZ/A*.txt</t>
  </si>
  <si>
    <t>PX1</t>
  </si>
  <si>
    <t>ForecastQualityIndicatorNotification_In</t>
  </si>
  <si>
    <t>/home/rz_daten/pp_daten/KLABC.txt
/home/rz_daten/pp_daten/KLABC_GU.txt</t>
  </si>
  <si>
    <t>Dokumentation</t>
  </si>
  <si>
    <t xml:space="preserve"> XYZ  an SAP</t>
  </si>
  <si>
    <t>/home/rz_daten/rz_down/xi_transfer/3F2BW/XYZ/X*.txt</t>
  </si>
  <si>
    <t>/home/rz_daten/pp_daten/XYZ.txt
/home/rz_daten/pp_daten/XYZ_GU.txt</t>
  </si>
  <si>
    <t>ADS: Userdaten an SAP R/3</t>
  </si>
  <si>
    <t>UserMasterInformation_In</t>
  </si>
  <si>
    <t>Z_XI_USERCOMM_CHANGE</t>
  </si>
  <si>
    <t>DPD</t>
  </si>
  <si>
    <t>Anbindung DPD</t>
  </si>
  <si>
    <t>ShipmentOrderNotification_Out</t>
  </si>
  <si>
    <t>ShipmentOrderNotification_In</t>
  </si>
  <si>
    <t>Sales_Quotation</t>
  </si>
  <si>
    <t>Novacial (F)</t>
  </si>
  <si>
    <t>Angebotsdaten (Kopf) an Novacial</t>
  </si>
  <si>
    <t>QuotationHeaderInformation_Out</t>
  </si>
  <si>
    <t>PX2</t>
  </si>
  <si>
    <t>NOV</t>
  </si>
  <si>
    <t>FR_CRM_P</t>
  </si>
  <si>
    <t>QuotationHeaderInformation_In</t>
  </si>
  <si>
    <t>/QUOT_POS_NVCL</t>
  </si>
  <si>
    <t>Detail</t>
  </si>
  <si>
    <t>Angebotsdaten (Position) an Novacial</t>
  </si>
  <si>
    <t>QuotationItemInformation_Out</t>
  </si>
  <si>
    <t>QuotationItemInformation_In</t>
  </si>
  <si>
    <t>/QUOT_HDR_NVCL</t>
  </si>
  <si>
    <t xml:space="preserve">MDM_CreateMaterial </t>
  </si>
  <si>
    <t>MDM</t>
  </si>
  <si>
    <t>Anlage Materialstamm</t>
  </si>
  <si>
    <t>M. Kassebaum</t>
  </si>
  <si>
    <t>WM_MDM_P</t>
  </si>
  <si>
    <t>MaterialCreateRequestConfirmation_Out</t>
  </si>
  <si>
    <t>Direct</t>
  </si>
  <si>
    <t>MaterialCreateRequestConfirmation_In</t>
  </si>
  <si>
    <t>Archie</t>
  </si>
  <si>
    <t>Attachement-Daten aus SD</t>
  </si>
  <si>
    <t>Eschengerd</t>
  </si>
  <si>
    <t>Attachement_Out</t>
  </si>
  <si>
    <t>ARCHIE</t>
  </si>
  <si>
    <t>NL_ARCHIE_P</t>
  </si>
  <si>
    <t>Attachement_In</t>
  </si>
  <si>
    <t>B1_CZ</t>
  </si>
  <si>
    <t>Auftragsbestätigungen an B1</t>
  </si>
  <si>
    <t>tgl</t>
  </si>
  <si>
    <t>Bredemeyer/Klocke</t>
  </si>
  <si>
    <t>Zweers</t>
  </si>
  <si>
    <t>ZORDRA.ORDERS02.ZEDI0002</t>
  </si>
  <si>
    <t>ZORDRA</t>
  </si>
  <si>
    <t>SBO</t>
  </si>
  <si>
    <t>CZ_SBO_P</t>
  </si>
  <si>
    <t>FunctionModule__PurchaseOrderUpdate</t>
  </si>
  <si>
    <t>Monitoring_SBO</t>
  </si>
  <si>
    <t>BPM_Auftragsbestätigungen an B1</t>
  </si>
  <si>
    <t>Beetschen,
Klocke</t>
  </si>
  <si>
    <t>BPE</t>
  </si>
  <si>
    <t>CheckIDocB1_BPM</t>
  </si>
  <si>
    <t>OrderResponse</t>
  </si>
  <si>
    <t>BPM_Rechnungen an B1</t>
  </si>
  <si>
    <t>Beetschen/Klocke</t>
  </si>
  <si>
    <t>ZINVOI.INVOIC01.ZEDI0003</t>
  </si>
  <si>
    <t>Invoice</t>
  </si>
  <si>
    <t>BPM_Status Auftragsbestätigung an R/3</t>
  </si>
  <si>
    <t>ICFunctionModule__purchaseOrderUpdateResponse</t>
  </si>
  <si>
    <t>IDocAck</t>
  </si>
  <si>
    <t>BPM_Status Rechnung an R/3</t>
  </si>
  <si>
    <t>ICFunctionModule__APInvoiceCreateResponse</t>
  </si>
  <si>
    <t>CRM_KIM</t>
  </si>
  <si>
    <t>Check Customer Compliance (Combating Terrorism)</t>
  </si>
  <si>
    <t>Th. Eikerling</t>
  </si>
  <si>
    <t>DE_CRM_P</t>
  </si>
  <si>
    <t>CustomerComplianceCheckQueryResponse_Out</t>
  </si>
  <si>
    <t>CustomerComplianceCheckQueryResponse_In</t>
  </si>
  <si>
    <t>Checking Report Daten</t>
  </si>
  <si>
    <t>ForecastDeltaNotification_Out</t>
  </si>
  <si>
    <t>ForecastDeltaNotification_In</t>
  </si>
  <si>
    <t>CSA-Absatzdaten an ERP</t>
  </si>
  <si>
    <t>A. Lause</t>
  </si>
  <si>
    <t>D. Hamann
F. Wallbaum</t>
  </si>
  <si>
    <t>SalesHistoryInformation_Out</t>
  </si>
  <si>
    <t xml:space="preserve"> ABSATZ_PX73.txt</t>
  </si>
  <si>
    <t>SalesHistoryInformation_In</t>
  </si>
  <si>
    <t>/home/rz_daten/pp_daten/ ABSATZ_PX73.txt</t>
  </si>
  <si>
    <t>3F</t>
  </si>
  <si>
    <t>Customer per Material</t>
  </si>
  <si>
    <t>T. Dück</t>
  </si>
  <si>
    <t>D. Herrmann</t>
  </si>
  <si>
    <t>CustomerPerMaterialInformation_Out</t>
  </si>
  <si>
    <t xml:space="preserve">/BW_DataTransfer/PP/ANZ_KUNDEN.txt </t>
  </si>
  <si>
    <t>CustomerPerMaterialInformation_In</t>
  </si>
  <si>
    <t xml:space="preserve">/home/rz_daten/pp_daten/ANZ_KUNDEN.txt </t>
  </si>
  <si>
    <t>CustomerOrder (COD) an BW</t>
  </si>
  <si>
    <t>CustomerOrderInformation_In</t>
  </si>
  <si>
    <t>Datei an BW</t>
  </si>
  <si>
    <t xml:space="preserve">BP </t>
  </si>
  <si>
    <t>TransportFile_BPM</t>
  </si>
  <si>
    <t>FileData</t>
  </si>
  <si>
    <t>BASIS</t>
  </si>
  <si>
    <t>FileData_In</t>
  </si>
  <si>
    <t>Dateien von GlobalFTPServer</t>
  </si>
  <si>
    <t>FileData_Out</t>
  </si>
  <si>
    <t>/BW_Datatransfer/3F2BW</t>
  </si>
  <si>
    <t>Dateiname an BW</t>
  </si>
  <si>
    <t>FileName</t>
  </si>
  <si>
    <t>FileName_In</t>
  </si>
  <si>
    <t>HR_OrgManagement</t>
  </si>
  <si>
    <t>ORGMAN</t>
  </si>
  <si>
    <t>DE_HR_P -&gt; DE_ORGMAN_P HR-Dateien an ORGMANAGER</t>
  </si>
  <si>
    <t>PO1: ORGMANFile_Out</t>
  </si>
  <si>
    <t>/home/rz_daten/pa_daten/personal/orgob,./orgver./orgstru</t>
  </si>
  <si>
    <t>DE_ORGMAN_P</t>
  </si>
  <si>
    <t>ORGMANFile_In</t>
  </si>
  <si>
    <t>Finance_PurchaseOrder</t>
  </si>
  <si>
    <t>FI/CO</t>
  </si>
  <si>
    <t>Docutec: FI-Dateien für Einscannen Rechnungen bereitstellen</t>
  </si>
  <si>
    <t>B. Lange</t>
  </si>
  <si>
    <t>PurchaseOrderItemInformation_Out</t>
  </si>
  <si>
    <t>/home/rz_daten/fi_daten/docutec/SAPBestell.txt</t>
  </si>
  <si>
    <t>DE_DOCUTEC_P</t>
  </si>
  <si>
    <t>PurchaseOrderItemInformation_In</t>
  </si>
  <si>
    <t>/sapimport/SAPBestell.txt</t>
  </si>
  <si>
    <t>Docutec: FI-Dateien für Einscan-nen Rechnungen bereitstellen</t>
  </si>
  <si>
    <t>PurchaseOrderHeaderInformation_Out</t>
  </si>
  <si>
    <t>/home/rz_daten/fi_daten/docutec/SAPBESTNETT.txt</t>
  </si>
  <si>
    <t>PurchaseOrderHeaderInformation_In</t>
  </si>
  <si>
    <t>/sapimport/SAPBESTNETT.txt</t>
  </si>
  <si>
    <t>SupplierMasterInformation_Out</t>
  </si>
  <si>
    <t>/home/rz_daten/fi_daten/docutec/SAPLiefer.txt</t>
  </si>
  <si>
    <t>SupplierMasterInformation_In</t>
  </si>
  <si>
    <t>/sapimport/SAPLiefer.txt</t>
  </si>
  <si>
    <t>PP_Document</t>
  </si>
  <si>
    <t>S4Manage</t>
  </si>
  <si>
    <t xml:space="preserve">Dokument-/Zeichnungs Schnittstelle BPE -&gt; SAP </t>
  </si>
  <si>
    <t>D. Einhorn</t>
  </si>
  <si>
    <t>BP</t>
  </si>
  <si>
    <t>TransportS4MFile</t>
  </si>
  <si>
    <t>DocumentNotification</t>
  </si>
  <si>
    <t>S4MFileData_In</t>
  </si>
  <si>
    <t>S4MFileName_In</t>
  </si>
  <si>
    <t>ELENA</t>
  </si>
  <si>
    <t xml:space="preserve">ELENA </t>
  </si>
  <si>
    <t>Elena Verfahren: Transport  über SAP PI</t>
  </si>
  <si>
    <t>A. Hartweg</t>
  </si>
  <si>
    <t>T. Tiemann</t>
  </si>
  <si>
    <t>ElenaFile_Out</t>
  </si>
  <si>
    <t>ClearingStelle
ElenaServer</t>
  </si>
  <si>
    <t>ElenaFile_In</t>
  </si>
  <si>
    <t>HR_Elster_LSTA_LSTB</t>
  </si>
  <si>
    <t>ELSTER_GZIP</t>
  </si>
  <si>
    <t>HR_DE_B2A_ELSTER_GZIP</t>
  </si>
  <si>
    <t>HR_DE_B2A_ELSTER_GZIP_D</t>
  </si>
  <si>
    <t>ELSTER_TRANSHTTP</t>
  </si>
  <si>
    <t>HR_DE_B2A_ELSTER_TRANSHTTP</t>
  </si>
  <si>
    <t>ClearingStelle</t>
  </si>
  <si>
    <t>MI_ElsterHTTP_01</t>
  </si>
  <si>
    <t>MI_ElsterHTTP_02</t>
  </si>
  <si>
    <t>MI_ElsterHTTP_03</t>
  </si>
  <si>
    <t>MI_ElsterHTTP_04</t>
  </si>
  <si>
    <t>ELSTER_UNGZIP</t>
  </si>
  <si>
    <t>HR_DE_B2A_ELSTER_UNGZIP</t>
  </si>
  <si>
    <t>HR_DE_B2A_ELSTER_UNGZIP_D</t>
  </si>
  <si>
    <t>CRM_ES (ES)</t>
  </si>
  <si>
    <t>ES_CRM_P -&gt; WM_ERP_P CRM-Adressdaten an R/3</t>
  </si>
  <si>
    <t>Villaverde</t>
  </si>
  <si>
    <t>ES_CRM_P</t>
  </si>
  <si>
    <t>PO1: CustomerAddressInformation_Out</t>
  </si>
  <si>
    <t>ZDEBMAS_CRMES_2.DEBMAS04.ZDEBMAS_CRMES</t>
  </si>
  <si>
    <t>ZDEBMAS_CRMES_2</t>
  </si>
  <si>
    <t>ZDEBMAS_CRMES_3.DEBMAS04.ZDEBMAS_CRMES</t>
  </si>
  <si>
    <t>ZDEBMAS_CRMES_3</t>
  </si>
  <si>
    <t>BAPI_ADDRESSORG_CHANGE</t>
  </si>
  <si>
    <t>RFC_SAVE_TEXT</t>
  </si>
  <si>
    <t>RFC_DELETE_TEXT</t>
  </si>
  <si>
    <t>ES_CRM_P -&gt; WM_ERP_P CRM-Kundenstammdaten an R/3</t>
  </si>
  <si>
    <t>PO1: CustomerMasterInformation_Out</t>
  </si>
  <si>
    <t>ZDEBMAS_CRMES_1.DEBMAS04.ZDEBMAS_CRMES</t>
  </si>
  <si>
    <t>ZDEBMAS_CRMES_1</t>
  </si>
  <si>
    <t>COND_A.COND_A02</t>
  </si>
  <si>
    <t>COND_A</t>
  </si>
  <si>
    <t>ES_CRM_P -&gt; WM_ERP_P SalesOrderAddress an ERP</t>
  </si>
  <si>
    <t>PO1: SalesOrderAddressNotification_Out</t>
  </si>
  <si>
    <t>SalesOrderAddressNotification_In</t>
  </si>
  <si>
    <t>ES_CRM_P -&gt; WM_ERP_P SalesOrderHeader an ERP</t>
  </si>
  <si>
    <t>PO1: SalesOrderHeaderNotification_Out</t>
  </si>
  <si>
    <t>SalesOrderHeaderNotification_In</t>
  </si>
  <si>
    <t>ES_CRM_P -&gt; WM_ERP_P SalesOrderItem an ERP</t>
  </si>
  <si>
    <t>PO1: SalesOrderItemNotification_Out</t>
  </si>
  <si>
    <t>SalesOrderItemNotification_In</t>
  </si>
  <si>
    <t>f</t>
  </si>
  <si>
    <t>T. Henrichsmeier</t>
  </si>
  <si>
    <t>PO1: ZCOND_CRMES.COND_A02</t>
  </si>
  <si>
    <t>ZCOND_CRMES</t>
  </si>
  <si>
    <t>SalesPriceInformation_In</t>
  </si>
  <si>
    <t>Forecastdaten an ERP</t>
  </si>
  <si>
    <t>ForecastAllocationRequest_Out</t>
  </si>
  <si>
    <t>ForecastAllocationRequest_In</t>
  </si>
  <si>
    <t>Forecastdaten von ERP</t>
  </si>
  <si>
    <t>ForecastAllocationConfirmation_Out</t>
  </si>
  <si>
    <t>ForecastAllocationConfirmation_In</t>
  </si>
  <si>
    <t>3F (Forecast)</t>
  </si>
  <si>
    <t>FORSYS Mittelwert_XYZ an SAP</t>
  </si>
  <si>
    <t>Schaper</t>
  </si>
  <si>
    <t>Hansmeier</t>
  </si>
  <si>
    <t>FORSYS</t>
  </si>
  <si>
    <t>WM_3F_P</t>
  </si>
  <si>
    <t>/Forecast/SAP/XYZ*.txt</t>
  </si>
  <si>
    <t>/home/rz_daten/pp_daten/XYZ*.txt</t>
  </si>
  <si>
    <t>Geschäftspartnerdaten an Novacial</t>
  </si>
  <si>
    <t>CustomerMasterInformation_Out</t>
  </si>
  <si>
    <t>CustomerMasterInformation_In</t>
  </si>
  <si>
    <t>/BUPA_NVCL</t>
  </si>
  <si>
    <t>Globale Materialdaten an Cognos</t>
  </si>
  <si>
    <t>R. Lilge</t>
  </si>
  <si>
    <t>/GMDExport</t>
  </si>
  <si>
    <t>gmd_core.txt</t>
  </si>
  <si>
    <t>COG</t>
  </si>
  <si>
    <t>GlobalMaterial_In</t>
  </si>
  <si>
    <t>Klassifizierungsdaten (Änderungen) an MDM</t>
  </si>
  <si>
    <t>CLFMAS</t>
  </si>
  <si>
    <t>ClassificationInformation_In</t>
  </si>
  <si>
    <t>/Transfer/WM_Products/Inbound/ERP_OTHERS/ERP_Classification/Ready/Class_.xml</t>
  </si>
  <si>
    <t>Kundenaufträge an R/3</t>
  </si>
  <si>
    <t>ICFunctionModule__purchaseOrderGetListResponse</t>
  </si>
  <si>
    <t>ZORDER</t>
  </si>
  <si>
    <t>ZORDER.ORDERS02.ZEDI0001</t>
  </si>
  <si>
    <t>Kundenumsatz BW an Novacial</t>
  </si>
  <si>
    <t>/CUSTOMER_TURN_OVER_NVCL</t>
  </si>
  <si>
    <t>Locationsdaten an Cognos</t>
  </si>
  <si>
    <t>gmd_local.txt</t>
  </si>
  <si>
    <t>LocalMaterial_In</t>
  </si>
  <si>
    <t>Material_Änderungen an SAP R/3</t>
  </si>
  <si>
    <t xml:space="preserve"> MaterialChangeRequest_Out</t>
  </si>
  <si>
    <t>/Transfer/WM_Products/Outbound/Q2_Export_Stammdaten_ERP/Q2_Export_Stammdaten_ERP/Ready/*.xml</t>
  </si>
  <si>
    <t xml:space="preserve"> MaterialChangeRequest_In</t>
  </si>
  <si>
    <t>Materialstammdaten an B1</t>
  </si>
  <si>
    <t>ZMATMAS_B1.MATMAS02.ZMATWI01</t>
  </si>
  <si>
    <t>ZMATMAS_B1</t>
  </si>
  <si>
    <t>MasterDataFunctionModule__materialMasterUpdate</t>
  </si>
  <si>
    <t>GMD</t>
  </si>
  <si>
    <t>Materialstammdaten an GMD</t>
  </si>
  <si>
    <t>C.D. Stoppe</t>
  </si>
  <si>
    <t>GMD_Daten.DIFF</t>
  </si>
  <si>
    <t>WM_GMD_P</t>
  </si>
  <si>
    <t>Materialstammdaten an MDM</t>
  </si>
  <si>
    <t xml:space="preserve">U. Beetschen </t>
  </si>
  <si>
    <t>/Transfer/WM_Products/Inbound/ERP_Base_Data/MARA/Ready/MATMAS_.xml</t>
  </si>
  <si>
    <t>MaterialMaster2Information_In</t>
  </si>
  <si>
    <t>/Transfer/WM_Products/Inbound/ERP_Base_Data/MARC/Ready/MATMAS_.xml</t>
  </si>
  <si>
    <t>MaterialMaster3Information_In</t>
  </si>
  <si>
    <t>/Transfer/WM_Products/Inbound/ERP_Base_Data/MAKTX/Ready/MATMAS_.xml</t>
  </si>
  <si>
    <t>MaterialMaster4Information_In</t>
  </si>
  <si>
    <t>/Transfer/WM_Products/Inbound/ERP_Base_Data/MBEW/Ready/MATMAS_.xml</t>
  </si>
  <si>
    <t>MaterialMaster5Information_In</t>
  </si>
  <si>
    <t>/Transfer/WM_Products/Inbound/ERP_Base_Data/ZMVKE/Ready/MATMAS_.xml</t>
  </si>
  <si>
    <t>MaterialMaster6Information_In</t>
  </si>
  <si>
    <t>/Transfer/WM_Products/Inbound/ERP_Base_Data/MARM/Ready/MATMAS_.xml</t>
  </si>
  <si>
    <t>Materialstammdaten an Novacial</t>
  </si>
  <si>
    <t>/PROD_NVCL</t>
  </si>
  <si>
    <t xml:space="preserve">Message-Split: Zeichnungs-Dokumenten-Schnittstelle S4Manage -&gt; SAP </t>
  </si>
  <si>
    <t>J. Koch</t>
  </si>
  <si>
    <t>SplitDocuments_BPM</t>
  </si>
  <si>
    <t>DocumentNotification_In</t>
  </si>
  <si>
    <t>PKD-Tabelle an SAP ERP</t>
  </si>
  <si>
    <t>PKDListInformation_Out</t>
  </si>
  <si>
    <t>/Transfer/WM_Products/Outbound/Syndicator/PKD/Ready*</t>
  </si>
  <si>
    <t>ProductGroupListInformation_In</t>
  </si>
  <si>
    <t>MDM_Sales</t>
  </si>
  <si>
    <t>Preisuntergrenze (PUG) an Cognos</t>
  </si>
  <si>
    <t>WDPUG_Out</t>
  </si>
  <si>
    <t>/home/rz_daten/sd_daten/Preisecsv</t>
  </si>
  <si>
    <t>WDPUG_In</t>
  </si>
  <si>
    <t>Rechnungen an B1</t>
  </si>
  <si>
    <t>ZINVOA.INVOIC01.ZEDI0003</t>
  </si>
  <si>
    <t>ZINVOA</t>
  </si>
  <si>
    <t>FunctionModule_APInvoiceCreate</t>
  </si>
  <si>
    <t>SAGE (UK)</t>
  </si>
  <si>
    <t>Sales data an CRM-SAGE</t>
  </si>
  <si>
    <t>G. Northwood</t>
  </si>
  <si>
    <t>M. Perkins</t>
  </si>
  <si>
    <t>SAGE</t>
  </si>
  <si>
    <t>UK_CRM_P</t>
  </si>
  <si>
    <t>Central_SQL</t>
  </si>
  <si>
    <t>Schnittstelle User-Daten WSM zur Ermittlung der Portallizenzen</t>
  </si>
  <si>
    <t>I. Kükenhöhner</t>
  </si>
  <si>
    <t>WSM</t>
  </si>
  <si>
    <t>WM_WSM_P</t>
  </si>
  <si>
    <t>UserListNotification_Out</t>
  </si>
  <si>
    <t>CSQL</t>
  </si>
  <si>
    <t>UserListNotification_In</t>
  </si>
  <si>
    <t>ESM (SE)</t>
  </si>
  <si>
    <t>SE_CRM_P -&gt; WM_ERP_P Kundenangebote von ESM</t>
  </si>
  <si>
    <t>Bredemeyer</t>
  </si>
  <si>
    <t>T. Nagel</t>
  </si>
  <si>
    <t>ESM</t>
  </si>
  <si>
    <t>SE_CRM_P</t>
  </si>
  <si>
    <t>PO1: QuotationNotification_Out</t>
  </si>
  <si>
    <t>/esm/quotations/Quotations</t>
  </si>
  <si>
    <t>QuotationNotification_In</t>
  </si>
  <si>
    <t>/home/rz_daten /sd_daten/Quotations</t>
  </si>
  <si>
    <t>LANTEK</t>
  </si>
  <si>
    <t>Senden SAP Produktionsinformationen an LANTEK</t>
  </si>
  <si>
    <t>M. Frelke</t>
  </si>
  <si>
    <t>LantekProdInfo_Out</t>
  </si>
  <si>
    <t>WM_LANTEK_P</t>
  </si>
  <si>
    <t>LantekProdInfo_In</t>
  </si>
  <si>
    <t xml:space="preserve">Seriennummernverfolgung ERP </t>
  </si>
  <si>
    <t xml:space="preserve">SerialNumberInformation_Out </t>
  </si>
  <si>
    <t>SerialNumberInformation_In</t>
  </si>
  <si>
    <t>GUs (Italien)</t>
  </si>
  <si>
    <t>Seriennummernverfolgung Italien</t>
  </si>
  <si>
    <t xml:space="preserve">SerialNumberInformation_GU_Out </t>
  </si>
  <si>
    <t>SerialNumberInformation_GU_In</t>
  </si>
  <si>
    <t>Server_ES1 -&gt; FTPServerSERES customer master data file to SERES</t>
  </si>
  <si>
    <t>PO1: CustomerToSeres_Out</t>
  </si>
  <si>
    <t>customer_to_seres_from_CRM.csv</t>
  </si>
  <si>
    <t>CustomerToSeres_In</t>
  </si>
  <si>
    <t>Service (TCS)</t>
  </si>
  <si>
    <t>Service Reporting Dateien</t>
  </si>
  <si>
    <t>M. Bühner</t>
  </si>
  <si>
    <t>ServiceReportingData_Out</t>
  </si>
  <si>
    <t>/home/rz_daten/rz_down/TCS/*.*</t>
  </si>
  <si>
    <t>ServiceReportingData_In</t>
  </si>
  <si>
    <t>Status Auftragsbestätigung an R/3</t>
  </si>
  <si>
    <t>ALE</t>
  </si>
  <si>
    <t>Status Materialstammdaten an B1</t>
  </si>
  <si>
    <t>PGC1CZ</t>
  </si>
  <si>
    <t>MasterDataFunctionModule__materialMasterUpdateResponse</t>
  </si>
  <si>
    <t>Status Rechnung an R/3</t>
  </si>
  <si>
    <t>---</t>
  </si>
  <si>
    <t>Synchronisation Eclass-Bezeichnungen an SAP ERP</t>
  </si>
  <si>
    <t>EClassListInformation_Out</t>
  </si>
  <si>
    <t>/transfer/WM_Products/Outbound/Syndicator/EClass/Ready/*.xml</t>
  </si>
  <si>
    <t>ProductCategoryReplicationNotification_In</t>
  </si>
  <si>
    <t>TR_ELITE_P -&gt; WM_ERP_P Übernahme Userlist von TRA (Türkei)</t>
  </si>
  <si>
    <t>PO1: UserList_Out</t>
  </si>
  <si>
    <t>UserList_In</t>
  </si>
  <si>
    <t>Übernahme Budget Daten von Cognos</t>
  </si>
  <si>
    <t>J. Schiller</t>
  </si>
  <si>
    <t>BudgetDataInformation_Out</t>
  </si>
  <si>
    <t>BudgetDataInformation_In</t>
  </si>
  <si>
    <t>Umsatz Kunde/Material, BW an Novacial</t>
  </si>
  <si>
    <t>SalesByCustomerMaterialInformation_Out</t>
  </si>
  <si>
    <t>SalesByCustomerMaterialInformation_In</t>
  </si>
  <si>
    <t>/TURN_OVER_CUSTOMER_MATERIAL_NVCL</t>
  </si>
  <si>
    <t>Umsatz Produktgruppen, BW an Novacial</t>
  </si>
  <si>
    <t>SalesByProductgroupInformation_Out</t>
  </si>
  <si>
    <t>SalesByProductgroupInformation_In</t>
  </si>
  <si>
    <t>/CUSTOMER_PRODUCTGROUPS_NVCL</t>
  </si>
  <si>
    <t>08_PP_Document</t>
  </si>
  <si>
    <t>Mercoline</t>
  </si>
  <si>
    <t>UPS-Shipment-Response-Dateien</t>
  </si>
  <si>
    <t>MCL</t>
  </si>
  <si>
    <t>UPSShipmentResponse_Out</t>
  </si>
  <si>
    <t>/zu_weid</t>
  </si>
  <si>
    <t>MERCOLINE_IDOCS</t>
  </si>
  <si>
    <t>UPS-Track-Response-Dateien</t>
  </si>
  <si>
    <t>UPSTrackResponse_Out</t>
  </si>
  <si>
    <t>WD Artikel an Cognos</t>
  </si>
  <si>
    <t>WDMaterialNotification_Out</t>
  </si>
  <si>
    <t>/home/rz_daten/rz_down/WD_MIS/tag_material*.txt</t>
  </si>
  <si>
    <t>WDMaterialNotification_In</t>
  </si>
  <si>
    <t>WM_BW_P -&gt; SE_CRM_P Sales data an ESM</t>
  </si>
  <si>
    <t>PO1: PO1: SalesHistoryInformation_Out</t>
  </si>
  <si>
    <t>WM_ERP_P -&gt; ES_CRM_P Materialstammdaten an CRM ES</t>
  </si>
  <si>
    <t>PO1: ZMATMAS_CRMES.MATMAS02.ZMATWI01</t>
  </si>
  <si>
    <t>ZMATMAS_CRMES</t>
  </si>
  <si>
    <t>WM_ERP_P -&gt; ES_CRM_P Open Orders an CRM</t>
  </si>
  <si>
    <t>PO1: OpenSalesOrderListInformation_Out</t>
  </si>
  <si>
    <t>OpenSalesOrderListInformation_In</t>
  </si>
  <si>
    <t>WM_ERP_P -&gt; ES_CRM_P PKD-Tabelle an CRM</t>
  </si>
  <si>
    <t>PO1: ProductGroupListInformation_Out</t>
  </si>
  <si>
    <t>WM_ERP_P -&gt; FTPServerDSV ALEAUD to DSV</t>
  </si>
  <si>
    <t>U.Schaper</t>
  </si>
  <si>
    <t>PO1: ALEAUD.ALEAUD01</t>
  </si>
  <si>
    <t>Finance_Check</t>
  </si>
  <si>
    <t>MIAS</t>
  </si>
  <si>
    <t>WM_ERP_P -&gt; MIASServer Auslands-Umsatzsteuer-ID-Prüfung (Srv MIAS)</t>
  </si>
  <si>
    <t>PO1: LAUIFileRequestEU_Out</t>
  </si>
  <si>
    <t>MIASServer</t>
  </si>
  <si>
    <t>LAUIFileRequestEU_In</t>
  </si>
  <si>
    <t xml:space="preserve">WM_ERP_P -&gt; SE_CRM_P Debitor Master </t>
  </si>
  <si>
    <t>PO1: ZDEBES.DEBMAS05.ZESM0001</t>
  </si>
  <si>
    <t>ZDEBES</t>
  </si>
  <si>
    <t>/esm/customer/CUSTOMERS</t>
  </si>
  <si>
    <t>WM_ERP_P -&gt; SE_CRM_P Materialstammdaten an ESM</t>
  </si>
  <si>
    <t>PO1: ZESMMA.MATMAS03.ZMATSE01</t>
  </si>
  <si>
    <t>ZESMMA</t>
  </si>
  <si>
    <t>/esm/products/PRODUCTS</t>
  </si>
  <si>
    <t xml:space="preserve">FTP (ES) </t>
  </si>
  <si>
    <t>WM_ERP_P -&gt; Server_ES1 ERP QRY files an Server senden</t>
  </si>
  <si>
    <t>WM_ERP_P -&gt; WM_COGNOS_P Branchencodes an Cognos</t>
  </si>
  <si>
    <t>PO1: WDBranchenNotification_Out</t>
  </si>
  <si>
    <t>/home/rz_daten/rz_down/WD_MIS/mon_branche*.txt</t>
  </si>
  <si>
    <t>WDBranchenNotification_In</t>
  </si>
  <si>
    <t xml:space="preserve">WM_ERP_P -&gt; WM_COGNOS_P Lieferbedingungen an Cognos </t>
  </si>
  <si>
    <t>PO1: WDDeliveryInformation_Out</t>
  </si>
  <si>
    <t>/home/rz_daten/rz_down/WD_MIS/mon_lieferbedingungen*.txt</t>
  </si>
  <si>
    <t>WDDeliveryInformation_In</t>
  </si>
  <si>
    <t>WM_ERP_P -&gt; WM_COGNOS_P Zahlungsbedingungen an Cognos</t>
  </si>
  <si>
    <t>PO1: WDPaymentInformation_Out</t>
  </si>
  <si>
    <t>/home/rz_daten/rz_down/WD_MIS/mon_zahlungsbedingung*.txt</t>
  </si>
  <si>
    <t>WDPaymentInformation_In</t>
  </si>
  <si>
    <t>FILEMAKER</t>
  </si>
  <si>
    <t>WM_ERP_P -&gt; WM_ERP_P ERP-Reports an Filemaker</t>
  </si>
  <si>
    <t>FILEM</t>
  </si>
  <si>
    <t>WM_FILEMAKER_P</t>
  </si>
  <si>
    <t>WM_ERP_P -&gt; WM_ERP_P SalesOrderMerged an ERP</t>
  </si>
  <si>
    <t>PO1: SalesOrderMerged_Out</t>
  </si>
  <si>
    <t>WM_ERP_P -&gt; WM_FILEMAKER_P Schnittstelle QMV SAP ERP - Filemanager</t>
  </si>
  <si>
    <t>06_MDM_Sales</t>
  </si>
  <si>
    <t>WM_ERP_P -&gt; WM_FILEMAKER_P Übergabe Complaint Files an Filemaker</t>
  </si>
  <si>
    <t>PO1: ComplaintFile_Out</t>
  </si>
  <si>
    <t>ComplaintFile_In</t>
  </si>
  <si>
    <t>Purchasing_DemandPlan</t>
  </si>
  <si>
    <t>Dispotool</t>
  </si>
  <si>
    <t>WM_ERP_P -&gt; WM_FTP_P Lieferantenportal - DISPO-TOOL</t>
  </si>
  <si>
    <t>PO1: MRPDataNotification_Out</t>
  </si>
  <si>
    <t>/home/rz_daten/mm_daten/disptool/*.*</t>
  </si>
  <si>
    <t>MRPDataNotification_In</t>
  </si>
  <si>
    <t>/dispotool/*.*</t>
  </si>
  <si>
    <t>IOS</t>
  </si>
  <si>
    <t>WM_ERP_P -&gt; WM_IOS_P Übergabe FA-Auftragsdaten ans DNC-System</t>
  </si>
  <si>
    <t>M. Ludwig</t>
  </si>
  <si>
    <t>PO1: DNCDownload_Out</t>
  </si>
  <si>
    <t>WM_IOS_P</t>
  </si>
  <si>
    <t>DNCDownload_In</t>
  </si>
  <si>
    <t>I</t>
  </si>
  <si>
    <t>WM_ERP_P -&gt; WM_S4M_P Materialstammdaten an S4M</t>
  </si>
  <si>
    <t>S4M</t>
  </si>
  <si>
    <t>WM_S4M_P</t>
  </si>
  <si>
    <t>WM_ERP_P -&gt; WM_S4M_P Schnittstelle QMV SAP ERP - S4Manage</t>
  </si>
  <si>
    <t>WM_ERP_P -&gt; WM_S4M_P Status-Update an S4M</t>
  </si>
  <si>
    <t>PO1: DrawingStatusUpdateMessage_Out</t>
  </si>
  <si>
    <t>DrawingStatusUpdateMessage_In</t>
  </si>
  <si>
    <t>WM_ERP_P -&gt; WM_S4M_P Stücklisten an S4M</t>
  </si>
  <si>
    <t>WM_ERP_P -&gt; WM_SQL_P Übergabe Complaint Confirmation an MS-SQL</t>
  </si>
  <si>
    <t>PO1: ComplaintConfirmation_Out</t>
  </si>
  <si>
    <t>WM_SQL_P</t>
  </si>
  <si>
    <t>WM_ERP_P -&gt; WM_SQL_P Übergabe Complaint Notification an MS-SQL</t>
  </si>
  <si>
    <t>PO1: ComplaintNotification_Out</t>
  </si>
  <si>
    <t>ComplaintNotification_In</t>
  </si>
  <si>
    <t>WM_ERP_P -&gt; WM_SQL_P Übergabe Complaint Request an MS-SQL</t>
  </si>
  <si>
    <t>WM_FILEMAKER_P -&gt; WM_ERP_P Übergabe Complaint Request an WI</t>
  </si>
  <si>
    <t>WM_IMS_P -&gt; WM_ERP_P IMS-Bauaufträge (DANF) ans SAP MM</t>
  </si>
  <si>
    <t>PO1: OrderNotification_Out</t>
  </si>
  <si>
    <t>OrderNotification_In</t>
  </si>
  <si>
    <t xml:space="preserve">WM_S4M_P -&gt; WM_ERP Dokumenten-Schnittstelle </t>
  </si>
  <si>
    <t>PO1: TechnicalDocumentReplicationRequest_Out</t>
  </si>
  <si>
    <t>DocumentBulkNotification_In</t>
  </si>
  <si>
    <t xml:space="preserve">WM_S4M_P -&gt; WM_ERP Dokument-Material-Schnittstelle </t>
  </si>
  <si>
    <t>PO1: TechnicalDocumentMaterialReplicationRequest_Out</t>
  </si>
  <si>
    <t xml:space="preserve">WM_S4M_P -&gt; WM_ERP TransportS4MFile Dokument-/Zeichnungs-Schnittstelle </t>
  </si>
  <si>
    <t>PO1: S4MFileData_Out</t>
  </si>
  <si>
    <t xml:space="preserve">WM_S4M_P -&gt; WM_ERP Zeichnung-Material-Schnittstelle </t>
  </si>
  <si>
    <t>PO1: TechnicalDrawingMaterialReplicationRequest_Out</t>
  </si>
  <si>
    <t xml:space="preserve">WM_S4M_P -&gt; WM_ERP Zeichnungs-Schnittstelle </t>
  </si>
  <si>
    <t>PO1: TechnicalDrawingReplicationRequest_Out</t>
  </si>
  <si>
    <t>07_MDM_Material</t>
  </si>
  <si>
    <t>WM_S4M_P -&gt; WM_ERP_P Material-Klassifizierungsdaten an SAP</t>
  </si>
  <si>
    <t>PO1: ClassificationInformation_Out</t>
  </si>
  <si>
    <t>WM_S4M_P -&gt; WM_ERP_P Zeichnungsindex an SAP</t>
  </si>
  <si>
    <t>PO1: TechnicalDrawingInformation_Out</t>
  </si>
  <si>
    <t>TechnicalDrawingInformation_In</t>
  </si>
  <si>
    <t>XMEDIA-Daten an MDM</t>
  </si>
  <si>
    <t>XMLExport_Out</t>
  </si>
  <si>
    <t>/MDM_*.xml</t>
  </si>
  <si>
    <t>/Transfer/WM_Products/Inbound/xMedia/XMedia_Inbound/Ready/*.*</t>
  </si>
  <si>
    <t>XMEDIA-Texte an MDM</t>
  </si>
  <si>
    <t>MaterialMasterTextInformation_In</t>
  </si>
  <si>
    <t>/Transfer/WM_Products/Inbound/xMedia/xMedia_Attribute_Values/Ready/*.*</t>
  </si>
  <si>
    <t>GKV</t>
  </si>
  <si>
    <t>Zahlstellenverfahren: Anfrage</t>
  </si>
  <si>
    <t>GKVFile_Anfrage_extra14_Out</t>
  </si>
  <si>
    <t>ClearingStelle GKVServer</t>
  </si>
  <si>
    <t>GKVFile_Anfrage_In</t>
  </si>
  <si>
    <t>Zahlstellenverfahren: Meldungen</t>
  </si>
  <si>
    <t>GKVFile_Versand_extra14_Out</t>
  </si>
  <si>
    <t>GKVFile_Versand_In</t>
  </si>
  <si>
    <t>Zahlstellenverfahren: Quittieren</t>
  </si>
  <si>
    <t>GKVFile_Quittieren_extra14_Out</t>
  </si>
  <si>
    <t>GKVFile_Quittieren_In</t>
  </si>
  <si>
    <t>Zulassungsdaten an MDM</t>
  </si>
  <si>
    <t>/Transfer/WM_Products/Inbound/ERP_Certification_Data/ERP_Certification_Data_Inbound/Ready/Zulassungen_.xml</t>
  </si>
  <si>
    <t>Zulassungsdaten an XMEDIA (über GMD)</t>
  </si>
  <si>
    <t>??</t>
  </si>
  <si>
    <t>WM_ERP_P -&gt; WM_GMD_P Stockdaten SAP an GMD</t>
  </si>
  <si>
    <t>MDM_CSA</t>
  </si>
  <si>
    <t>CENTRAL_SQL</t>
  </si>
  <si>
    <t>WM_ERP_P -&gt; WM_SQL_P Anbindung Gehäuse - RD/ERS - SAP</t>
  </si>
  <si>
    <t>PO1: BoxOperationsQueryResponse_Out</t>
  </si>
  <si>
    <t>BoxOperationsQueryResponse_In</t>
  </si>
  <si>
    <t>WM_SQL_P -&gt; WM_ERP_P Anbindung Musterlager - Musteraufträge an SAP</t>
  </si>
  <si>
    <t>PO1: SampleOrderNotification_Out</t>
  </si>
  <si>
    <t>WM_ERP_P -&gt; WM_GMD_P SAP Disponententabelle an  GMD</t>
  </si>
  <si>
    <t>PO1: MRPPlannerInformation_Out</t>
  </si>
  <si>
    <t>MRPPlannerInformation_In</t>
  </si>
  <si>
    <t>WM_ERP_P -&gt; WM_SQL_P PKD-Tabelle an Central SQL</t>
  </si>
  <si>
    <t>WM_ERP_P -&gt; WM_GMD_P PKD-Tabelle an GMD</t>
  </si>
  <si>
    <t>WM_ERP_P -&gt; WM_XMEDIA_P PKD-Tabelle an XMEDIA</t>
  </si>
  <si>
    <t>Printing</t>
  </si>
  <si>
    <t>LABEL</t>
  </si>
  <si>
    <t>WM_ERP_P -&gt; WM_LABEL_P Etikettendruck mit Bartender</t>
  </si>
  <si>
    <t>PO1: PrintFile_Out</t>
  </si>
  <si>
    <t>WM_LABEL_P</t>
  </si>
  <si>
    <t>PrintFile_In</t>
  </si>
  <si>
    <t xml:space="preserve"> PrintFile.txt</t>
  </si>
  <si>
    <t>WM_LABEL_P -&gt; WM_LABEL_P Transport Etikettenlayout</t>
  </si>
  <si>
    <t>PO1: Layout_Out</t>
  </si>
  <si>
    <t>Layout_In</t>
  </si>
  <si>
    <t>DE_HR_P -&gt; WM_SQL_P Export Stellenbeschreibungen ans DPA</t>
  </si>
  <si>
    <t>PO1: JobDescriptionNotification_Out</t>
  </si>
  <si>
    <t>JobDescriptionNotification_In</t>
  </si>
  <si>
    <t>WM_ERP_P -&gt; Central_SQL Datenversorgung Status Monitor</t>
  </si>
  <si>
    <t>PO1: ServiceReportingNotification_Out</t>
  </si>
  <si>
    <t>ServiceReportingNotification_In</t>
  </si>
  <si>
    <t>WM_ERP_P -&gt; WM_XMEDIA_P Klassifizierungsdaten (Änderungen) an Xmedia</t>
  </si>
  <si>
    <t>MDM/ERP_Classification/Class_.xml</t>
  </si>
  <si>
    <t>WM_SQL_P -&gt; WM_IMS_P Übergabe Sachkonten an IMSWARE</t>
  </si>
  <si>
    <t>PO1: LedgerAccountInformation_Out</t>
  </si>
  <si>
    <t>LedgerAccountInformation_In</t>
  </si>
  <si>
    <t>WM_SQL_P -&gt; WM_IMS_P Übergabe Warengruppen an IMSWARE</t>
  </si>
  <si>
    <t>PO1: GoodsGroupInformation_Out</t>
  </si>
  <si>
    <t>GoodsGroupInformation_In</t>
  </si>
  <si>
    <t>WM_IMS_P -&gt; WM_ERP_P Übergabe DANF ans DANF-System (MS SQL)</t>
  </si>
  <si>
    <t>DANF</t>
  </si>
  <si>
    <t>DanfNotification_In</t>
  </si>
  <si>
    <t>R.Nangue Ngangwa</t>
  </si>
  <si>
    <t>S. Schlep</t>
  </si>
  <si>
    <t>PO1:BellinBelege_Out</t>
  </si>
  <si>
    <t>GLOBAL_FTP</t>
  </si>
  <si>
    <t>WM_IMS_P -&gt; WM_ERP_P Übergabe DANF Dateien ans DANF-System (MS SQL)</t>
  </si>
  <si>
    <t>PO1: DanfDateiInformation_Out</t>
  </si>
  <si>
    <t>DanfDateiInformation_In</t>
  </si>
  <si>
    <t>WM_SQL_P -&gt; DE_HR_P Übergabe Mehrarbeitsanträge Portal ans HR</t>
  </si>
  <si>
    <t>PO1: MARNotification_Out</t>
  </si>
  <si>
    <t>MARNotification_In</t>
  </si>
  <si>
    <t>ITAC</t>
  </si>
  <si>
    <t>WM_ITAC_P -&gt; WM_ERP_P Tracebility - Serialnummern an SAP</t>
  </si>
  <si>
    <t>Schlüpmann</t>
  </si>
  <si>
    <t>PO1: SerialNumberInformation_Out</t>
  </si>
  <si>
    <t>WM_ERP_P -&gt; WM_ITAC_P Tracebility - Materialstammdaten an iTAC</t>
  </si>
  <si>
    <t>WM_ERP_P -&gt; WM_ITAC_P Tracebility - Stücklisten an iTAC</t>
  </si>
  <si>
    <t>PO1: BOMMasterInformation_Out</t>
  </si>
  <si>
    <t>BOMMasterInformation_In</t>
  </si>
  <si>
    <t>WM_ERP_P -&gt; WM_ITAC_P Tracebility - Rückmeldungen an iTAC</t>
  </si>
  <si>
    <t>PO1: CompletionConfirmationData_Out</t>
  </si>
  <si>
    <t>CompletionConfirmationData_In</t>
  </si>
  <si>
    <t>LE_DB_SCHENKER</t>
  </si>
  <si>
    <t>WM_ERP_P -&gt; WM_ITAC_P ENBs aus iTAC holen</t>
  </si>
  <si>
    <t>PO1: ENBOrderRequestResponse_Out</t>
  </si>
  <si>
    <t>WM_ERP_P -&gt; WM_ITAC_P Fertigungsaufträge ans iTAC</t>
  </si>
  <si>
    <t>PO1: WorkOrderNotification_Out</t>
  </si>
  <si>
    <t>WorkOrderNotification_In</t>
  </si>
  <si>
    <t>WM_FTP_P -&gt; WM_BW_P Lagerbestand GlobalFTPServer an BW</t>
  </si>
  <si>
    <t>WTR</t>
  </si>
  <si>
    <t>WM_BW_P -&gt; WM_FTP_P E-Ledger-Datei für Türkei bereitstellen</t>
  </si>
  <si>
    <t>PO1: ELedgerNotification_Out</t>
  </si>
  <si>
    <t>ELedgerNotification_In</t>
  </si>
  <si>
    <t>FTPServerSPEED  -&gt; WM_FTP_P SPEEDMARK Lieferscheine -&gt; WI</t>
  </si>
  <si>
    <t>Adrian Sebesan, ATOS</t>
  </si>
  <si>
    <t>/EXP_SAPXI/Easy/Singapore</t>
  </si>
  <si>
    <t>WM_FTP_P -&gt; WM_ERP_P SNFileData - Serialnummern an SAP</t>
  </si>
  <si>
    <t>SNFileData_In</t>
  </si>
  <si>
    <t>WM_FTP_P -&gt; WM_BW_P Sales Engineer Dateien bereitstellen</t>
  </si>
  <si>
    <t>PO1: SalesEngineerInformation_Out</t>
  </si>
  <si>
    <t>SalesEngineerInformation_In</t>
  </si>
  <si>
    <t>LEANLIFT</t>
  </si>
  <si>
    <t>DE_LEANLIFT_P -&gt; WM_ERP_P Transportauftrag-Quittierung von LeanLIft</t>
  </si>
  <si>
    <t>M. Petzold</t>
  </si>
  <si>
    <t>DE_LEANLIFT_P</t>
  </si>
  <si>
    <t>PO1: MovementNotification_Out</t>
  </si>
  <si>
    <t>WM_ERP_P -&gt; WM_FTP_P Lieferantenportal</t>
  </si>
  <si>
    <t>DE_LEANLIFT_P -&gt; WM_ERP_P Inventur-Anforderung an LeanLIft</t>
  </si>
  <si>
    <t>WM_ERP_P -&gt; DE_LEANLIFT_P Transportauftrag an LeanLIft</t>
  </si>
  <si>
    <t>LACOM-TS</t>
  </si>
  <si>
    <t>TransportOrderNotification_In</t>
  </si>
  <si>
    <t>WM_ERP_P -&gt; DE_LEANLIFT_P Storno-Anforderung an LeanLIft</t>
  </si>
  <si>
    <t>TransportOrderCancellation_In</t>
  </si>
  <si>
    <t>WM_ERP_P -&gt; DE_LEANLIFT_P Inventur-Anforderung an LeanLIft</t>
  </si>
  <si>
    <t>WM_ERP_P -&gt; WM_HAENEL_P Senden SAP Fast Delivery Auftragsdaten an Hänel</t>
  </si>
  <si>
    <t>PO1: FastDeliveryInformation_Out</t>
  </si>
  <si>
    <t>FastDeliveryInformation_In</t>
  </si>
  <si>
    <t>WM_ERP_P -&gt; WM_SQL_P SAP Materialstatus/Kurztexte an CentralSQL</t>
  </si>
  <si>
    <t>ERP_ShortDescriptionNotification_In</t>
  </si>
  <si>
    <t>WM_ERP_P -&gt; WM_SQL_P Übergabe ComplaintNotification an MS-SQL</t>
  </si>
  <si>
    <t>WM_ERP_P -&gt; FTPServerDSV ZDESADV_3PL to DSV</t>
  </si>
  <si>
    <t>WM_ERP_P -&gt; FTPServerDSV ZMATMAS_3PL_RU to DSV</t>
  </si>
  <si>
    <t>WM_ERP_P -&gt; METEL PrintINVOICE</t>
  </si>
  <si>
    <t>PO1: PrintInvoice_Out</t>
  </si>
  <si>
    <t>PrintInvoice_In</t>
  </si>
  <si>
    <t>DIADOC</t>
  </si>
  <si>
    <t>WM_ERP_P -&gt; FTPServerDIADOC Übergabe Dokumente an DIADOC</t>
  </si>
  <si>
    <t>A. Mazurov</t>
  </si>
  <si>
    <t>MDM_Finance</t>
  </si>
  <si>
    <t>WM_ERP_P -&gt; DE_LVR_P Kostenstellen u. Interne Aufträge</t>
  </si>
  <si>
    <t>P. Knust</t>
  </si>
  <si>
    <t>H. Tölke</t>
  </si>
  <si>
    <t>CO</t>
  </si>
  <si>
    <t>PO1: AccountAssignmentInformation_Out</t>
  </si>
  <si>
    <t>/home/rz_daten/co_daten/scr3ksto</t>
  </si>
  <si>
    <t>AccountAssignmentInformation_In</t>
  </si>
  <si>
    <t>/WISAP/scr3ksto</t>
  </si>
  <si>
    <t>WIBU</t>
  </si>
  <si>
    <t>WIBU -&gt; WM_ERP_P License Notification -&gt; WI</t>
  </si>
  <si>
    <t>PO1: LicenseNotification_Out</t>
  </si>
  <si>
    <t>/MDI/WSPT_AKT_DAKT</t>
  </si>
  <si>
    <t>MS CRM (CN)</t>
  </si>
  <si>
    <t>WM_ERP_P -&gt; CN_CRM_P Special CreditLimit</t>
  </si>
  <si>
    <t>N. Griffiths</t>
  </si>
  <si>
    <t>PO1: CreditLimitInformation_Out</t>
  </si>
  <si>
    <t>CN_CRM_P</t>
  </si>
  <si>
    <t>CreditLimitInformation_In</t>
  </si>
  <si>
    <t>WM_ERP_P -&gt; CN_CRM_P Kundenstammdaten an MS CRM</t>
  </si>
  <si>
    <t>WM_ERP_P -&gt; CN_CRM_P Materialstammdaten an MS CRM</t>
  </si>
  <si>
    <t>DBS</t>
  </si>
  <si>
    <t>FTPServerDBS  -&gt; WM_ERP_P DBS Paketrückmeldungen (Pitney-Bowes)</t>
  </si>
  <si>
    <t xml:space="preserve">FTPServerDBS </t>
  </si>
  <si>
    <t>/to_weidmueller/IFSTA/</t>
  </si>
  <si>
    <t>ZIFSTA_3PL</t>
  </si>
  <si>
    <t>DBS | FTPServerDBS | CarrierNotification_Out |  | WM_ERP_P</t>
  </si>
  <si>
    <t>FTPServerDBS  -&gt; WM_ERP_P DBS Chargeninfo -&gt; WI</t>
  </si>
  <si>
    <t>to_weidmueller/BESTAND</t>
  </si>
  <si>
    <t>DBS | FTPServerDBS | ChargenInformation_Out |  | WM_ERP_P</t>
  </si>
  <si>
    <t>FTPServerDBS  -&gt; WM_FTP_P DBS Lieferscheine -&gt; WI</t>
  </si>
  <si>
    <t>Adrian Sebesan,
ATOS</t>
  </si>
  <si>
    <t>/to_weidmueller/PDFLIEF/</t>
  </si>
  <si>
    <t>/EXP_SAPXI/Easy</t>
  </si>
  <si>
    <t>DBS | FTPServerDBS | DeliveryNote_Out |  | WM_FTP_P</t>
  </si>
  <si>
    <t>WM_ERP_P -&gt; FTPServerDBS  WI Anlieferung -&gt; DBS</t>
  </si>
  <si>
    <t>O_ZDESADV_3P_nnnnnnnn</t>
  </si>
  <si>
    <t>from_weidmueller/DESADV/*</t>
  </si>
  <si>
    <t xml:space="preserve"> | WM_ERP_P | DeliveryInformation_Out |  | FTPServerDBS </t>
  </si>
  <si>
    <t>FTPServerDBS  -&gt; WM_ERP_P DBS Auslieferung -&gt; WI</t>
  </si>
  <si>
    <t>to_weidmueller/DESADV/*</t>
  </si>
  <si>
    <t>ZDESADV_3PL</t>
  </si>
  <si>
    <t>DBS | FTPServerDBS | DeliveryNotification_Out |  | WM_ERP_P</t>
  </si>
  <si>
    <t>WM_ERP_P -&gt; FTPServerDBS  WI Wareneingang -&gt; DBS</t>
  </si>
  <si>
    <t>O_MBGMCR_nnnnnnnn</t>
  </si>
  <si>
    <t>from_weidmueller/MBGMCR/*</t>
  </si>
  <si>
    <t xml:space="preserve"> | WM_ERP_P | GoodsMovement_Out |  | FTPServerDBS </t>
  </si>
  <si>
    <t>FTPServerDBS  -&gt; WM_ERP_P DBS WE-Buchung -&gt; WI</t>
  </si>
  <si>
    <t>to_weidmueller/MBGMCR/*</t>
  </si>
  <si>
    <t>MBGMCR</t>
  </si>
  <si>
    <t>DBS | FTPServerDBS | GoodsMovement_Out |  | WM_ERP_P</t>
  </si>
  <si>
    <t>FTPServerDBS  -&gt; WM_ERP_P DBS Materialstammdaten -&gt; WI</t>
  </si>
  <si>
    <t>PO1: MaterialChangeRequest_Out</t>
  </si>
  <si>
    <t>to_weidmueller/MATMAS</t>
  </si>
  <si>
    <t>ZMATMAS_3PL</t>
  </si>
  <si>
    <t>DBS | FTPServerDBS | MaterialChangeRequest_Out |  | WM_ERP_P</t>
  </si>
  <si>
    <t>WM_ERP_P -&gt; FTPServerDBS  WI Materialstammdaten -&gt; DBS</t>
  </si>
  <si>
    <t>O_ZMATMAS_3P*</t>
  </si>
  <si>
    <t>from_weidmueller/MATMAS/*</t>
  </si>
  <si>
    <t xml:space="preserve"> | WM_ERP_P | MaterialMasterInformation_Out |  | FTPServerDBS </t>
  </si>
  <si>
    <t>WM_ERP_P -&gt; FTPServerDBS  WI Transport -&gt; DBS</t>
  </si>
  <si>
    <t>O_ZSHPMNT_3P_nnnnnnnn</t>
  </si>
  <si>
    <t>from_weidmueller/SHPMNT/*</t>
  </si>
  <si>
    <t xml:space="preserve"> | WM_ERP_P | ShipmentNotification_Out |  | FTPServerDBS </t>
  </si>
  <si>
    <t>FTPServerDBS  -&gt; WM_ERP_P DBS Transport -&gt; WI</t>
  </si>
  <si>
    <t>to_weidmueller/SHPMNT/*</t>
  </si>
  <si>
    <t>ZSHPMNT_3PL</t>
  </si>
  <si>
    <t>DBS | FTPServerDBS | ShipmentNotification_Out |  | WM_ERP_P</t>
  </si>
  <si>
    <t>WM_ERP_P -&gt; FTPServerDBS  WI Statusmeldung -&gt; DBS</t>
  </si>
  <si>
    <t>O_ALEAUD_nnnnnnnn</t>
  </si>
  <si>
    <t>from_weidmueller/ALEAUD/*</t>
  </si>
  <si>
    <t xml:space="preserve"> | WM_ERP_P | StatusMessageNotification_Out |  | FTPServerDBS </t>
  </si>
  <si>
    <t>FTPServerDBS  -&gt; WM_ERP_P DBS Statusmeldung -&gt; WI</t>
  </si>
  <si>
    <t>to_weidmueller/ALEAUD/*</t>
  </si>
  <si>
    <t>DBS | FTPServerDBS | StatusMessageNotification_Out |  | WM_ERP_P</t>
  </si>
  <si>
    <t>FTPServerDBS  -&gt; WM_ERP_P DBS Bestandsabgleich -&gt; WI</t>
  </si>
  <si>
    <t>DBS | FTPServerDBS | StockReconciliationFile_Out |  | WM_ERP_P</t>
  </si>
  <si>
    <t>MERCOLINE</t>
  </si>
  <si>
    <t>WM_ERP_P -&gt; MERCOLINE Dateien für Speditionen bereitstellen</t>
  </si>
  <si>
    <t>S. Bredemeyer
EDIsupport@mercoline.de</t>
  </si>
  <si>
    <t>/home/rz_daten/mcl_daten/outbox/Z*</t>
  </si>
  <si>
    <t>/von_weid</t>
  </si>
  <si>
    <t xml:space="preserve"> | WM_ERP_P | ShipmentNotification_Out |  | FTPServerMCL</t>
  </si>
  <si>
    <t>MERCOLINE -&gt; WM_ERP_P Shipment-Track-Response-Dateien</t>
  </si>
  <si>
    <t>MERCOLINE | FTPServerMCL | ShipTrackResponse_Out |  | WM_ERP_P</t>
  </si>
  <si>
    <t>WM_BW_P -&gt; WM_ERP_P Tabellendaten aus R/3</t>
  </si>
  <si>
    <t>PO1: DBTableEntriesQueryResponse_Out</t>
  </si>
  <si>
    <t xml:space="preserve"> | WM_BW_P | DBTableEntriesQueryResponse_Out |  | WM_ERP_P</t>
  </si>
  <si>
    <t>WM_ERP_P -&gt; WM_FTP_P Übergabe Planungsdaten an PowerBI</t>
  </si>
  <si>
    <t>M. Lammert</t>
  </si>
  <si>
    <t>PO1: PlanningDataInformation_Out</t>
  </si>
  <si>
    <t>WM_FTP</t>
  </si>
  <si>
    <t>PlanningDataInformation_In</t>
  </si>
  <si>
    <t xml:space="preserve"> | WM_ERP_P | PlanningDataInformation_Out |  | WM_FTP_P </t>
  </si>
  <si>
    <t>FTPServerDSV -&gt; WM_ERP_P Delivery Notification from DSV</t>
  </si>
  <si>
    <t>DSV | FTPServerDSV | DeliveryNotification_Out |  | WM_ERP_P</t>
  </si>
  <si>
    <t>FTPServerDSV -&gt; WM_ERP_P GoodsReceipt Confirmation from DSV</t>
  </si>
  <si>
    <t>DSV | FTPServerDSV | GoodsReceiptConfirmation_Out |  | WM_ERP_P</t>
  </si>
  <si>
    <t>FTPServerDSV -&gt; WM_ERP_P StatusMessage Notification from DSV</t>
  </si>
  <si>
    <t>DSV | FTPServerDSV | StatusMessageNotification_Out |  | WM_ERP_P</t>
  </si>
  <si>
    <t>FTPServerDSV  -&gt; WM_ERP_P DSV Bestandsabgleich from DSV</t>
  </si>
  <si>
    <t>DSV | FTPServerDSV | StockReconciliationFile_Out |  | WM_ERP_P</t>
  </si>
  <si>
    <t>Nr.</t>
  </si>
  <si>
    <t>Sender</t>
  </si>
  <si>
    <t>Empfänger</t>
  </si>
  <si>
    <t>Beschreibung</t>
  </si>
  <si>
    <t>Schnittstellen-typ</t>
  </si>
  <si>
    <t>Anz. IF</t>
  </si>
  <si>
    <t>Simon Schelp</t>
  </si>
  <si>
    <t>Igor Zapivakhin</t>
  </si>
  <si>
    <t>Sladana Malinovska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</si>
</sst>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
    <numFmt numFmtId="165" formatCode="_-* #,##0_-;\-* #,##0_-;_-* &quot;-&quot;??_-;_-@_-"/>
    <numFmt numFmtId="166" formatCode="0.0%"/>
  </numFmts>
  <fonts count="66" x14ac:knownFonts="1">
    <font>
      <sz val="10"/>
      <name val="Arial"/>
    </font>
    <font>
      <sz val="10"/>
      <color theme="1"/>
      <name val="Arial"/>
      <family val="2"/>
    </font>
    <font>
      <sz val="10"/>
      <name val="Arial"/>
      <family val="2"/>
    </font>
    <font>
      <b/>
      <sz val="12"/>
      <name val="Arial"/>
      <family val="2"/>
    </font>
    <font>
      <b/>
      <sz val="18"/>
      <name val="Arial"/>
      <family val="2"/>
    </font>
    <font>
      <sz val="8"/>
      <name val="Arial"/>
      <family val="2"/>
    </font>
    <font>
      <u/>
      <sz val="10"/>
      <color indexed="12"/>
      <name val="Arial"/>
      <family val="2"/>
    </font>
    <font>
      <sz val="9"/>
      <name val="Arial"/>
      <family val="2"/>
    </font>
    <font>
      <sz val="9"/>
      <color indexed="81"/>
      <name val="Tahoma"/>
      <family val="2"/>
    </font>
    <font>
      <b/>
      <sz val="9"/>
      <color indexed="81"/>
      <name val="Tahoma"/>
      <family val="2"/>
    </font>
    <font>
      <b/>
      <sz val="10"/>
      <name val="Arial"/>
      <family val="2"/>
    </font>
    <font>
      <sz val="12"/>
      <name val="Arial"/>
      <family val="2"/>
    </font>
    <font>
      <sz val="8"/>
      <name val="Arial"/>
      <family val="2"/>
    </font>
    <font>
      <u/>
      <sz val="9"/>
      <color indexed="12"/>
      <name val="Arial"/>
      <family val="2"/>
    </font>
    <font>
      <sz val="10"/>
      <name val="Arial Narrow"/>
      <family val="2"/>
    </font>
    <font>
      <sz val="10"/>
      <name val="Cambria"/>
      <family val="1"/>
    </font>
    <font>
      <u/>
      <sz val="9"/>
      <name val="Arial"/>
      <family val="2"/>
    </font>
    <font>
      <b/>
      <sz val="18"/>
      <name val="Arial Narrow"/>
      <family val="2"/>
    </font>
    <font>
      <b/>
      <sz val="10"/>
      <name val="Arial Narrow"/>
      <family val="2"/>
    </font>
    <font>
      <sz val="12"/>
      <name val="Arial Narrow"/>
      <family val="2"/>
    </font>
    <font>
      <b/>
      <sz val="12"/>
      <name val="Arial Narrow"/>
      <family val="2"/>
    </font>
    <font>
      <u/>
      <sz val="10"/>
      <name val="Arial Narrow"/>
      <family val="2"/>
    </font>
    <font>
      <sz val="10"/>
      <color rgb="FFFF0000"/>
      <name val="Arial Narrow"/>
      <family val="2"/>
    </font>
    <font>
      <b/>
      <sz val="8"/>
      <name val="Arial Narrow"/>
      <family val="2"/>
    </font>
    <font>
      <u/>
      <sz val="10"/>
      <color indexed="12"/>
      <name val="Cambria"/>
      <family val="1"/>
    </font>
    <font>
      <sz val="9"/>
      <name val="Cambria"/>
      <family val="1"/>
    </font>
    <font>
      <sz val="8"/>
      <name val="Cambria"/>
      <family val="1"/>
    </font>
    <font>
      <sz val="9"/>
      <color indexed="81"/>
      <name val="Segoe UI"/>
      <family val="2"/>
    </font>
    <font>
      <b/>
      <sz val="9"/>
      <color indexed="81"/>
      <name val="Segoe UI"/>
      <family val="2"/>
    </font>
    <font>
      <u/>
      <sz val="10"/>
      <name val="Cambria"/>
      <family val="1"/>
    </font>
    <font>
      <u/>
      <sz val="10"/>
      <color theme="10"/>
      <name val="Arial"/>
      <family val="2"/>
    </font>
    <font>
      <sz val="11"/>
      <color theme="1"/>
      <name val="Calibri"/>
      <family val="2"/>
      <scheme val="minor"/>
    </font>
    <font>
      <sz val="10"/>
      <color theme="1" tint="4.9989318521683403E-2"/>
      <name val="Arial Narrow"/>
      <family val="2"/>
    </font>
    <font>
      <sz val="10"/>
      <color rgb="FF000000"/>
      <name val="Arial Narrow"/>
      <family val="2"/>
    </font>
    <font>
      <sz val="11"/>
      <color rgb="FF444444"/>
      <name val="Calibri"/>
      <family val="2"/>
      <charset val="1"/>
    </font>
    <font>
      <sz val="10"/>
      <color rgb="FF000000"/>
      <name val="Arial"/>
      <family val="2"/>
    </font>
    <font>
      <sz val="10"/>
      <name val="Arial"/>
      <family val="2"/>
    </font>
    <font>
      <sz val="10"/>
      <name val="Arial"/>
      <family val="2"/>
    </font>
    <font>
      <sz val="36"/>
      <name val="Arial"/>
      <family val="2"/>
    </font>
    <font>
      <sz val="10"/>
      <color rgb="FFFF0000"/>
      <name val="Arial"/>
      <family val="2"/>
    </font>
    <font>
      <b/>
      <strike/>
      <sz val="10"/>
      <name val="Arial"/>
      <family val="2"/>
    </font>
    <font>
      <strike/>
      <sz val="10"/>
      <name val="Arial"/>
      <family val="2"/>
    </font>
    <font>
      <sz val="10"/>
      <color rgb="FFC00000"/>
      <name val="Arial Narrow"/>
      <family val="2"/>
    </font>
    <font>
      <b/>
      <sz val="10"/>
      <color theme="0"/>
      <name val="Arial"/>
      <family val="2"/>
    </font>
    <font>
      <sz val="11"/>
      <color rgb="FF242424"/>
      <name val="Aptos Narrow"/>
      <family val="2"/>
    </font>
    <font>
      <sz val="10"/>
      <color rgb="FF00B050"/>
      <name val="Arial"/>
      <family val="2"/>
    </font>
    <font>
      <sz val="9"/>
      <name val="Arial Narrow"/>
      <family val="2"/>
    </font>
    <font>
      <b/>
      <sz val="8"/>
      <name val="Arial"/>
      <family val="2"/>
    </font>
    <font>
      <u/>
      <sz val="10"/>
      <color rgb="FFFF0000"/>
      <name val="Arial"/>
      <family val="2"/>
    </font>
    <font>
      <sz val="10"/>
      <color rgb="FFFF0000"/>
      <name val="Arial"/>
      <family val="2"/>
    </font>
    <font>
      <sz val="10"/>
      <color rgb="FF00B050"/>
      <name val="Arial"/>
      <family val="2"/>
    </font>
    <font>
      <sz val="11"/>
      <color rgb="FF242424"/>
      <name val="Aptos Narrow"/>
      <family val="2"/>
    </font>
    <font>
      <sz val="10"/>
      <color rgb="FFFFC000"/>
      <name val="Arial"/>
      <family val="2"/>
    </font>
    <font>
      <sz val="10"/>
      <color rgb="FF00B050"/>
      <name val="Arial"/>
      <family val="2"/>
    </font>
    <font>
      <sz val="10"/>
      <color rgb="FF000000"/>
      <name val="Arial"/>
      <family val="2"/>
    </font>
    <font>
      <sz val="10"/>
      <color rgb="FFFF0000"/>
      <name val="Arial"/>
      <family val="2"/>
    </font>
    <font>
      <sz val="11"/>
      <color rgb="FF00B050"/>
      <name val="Aptos Narrow"/>
      <family val="2"/>
    </font>
    <font>
      <u/>
      <sz val="10"/>
      <name val="Arial"/>
      <family val="2"/>
    </font>
    <font>
      <sz val="10"/>
      <color rgb="FFFFC000"/>
      <name val="Arial"/>
      <family val="2"/>
    </font>
    <font>
      <sz val="10"/>
      <color rgb="FFFFC000"/>
      <name val="Arial"/>
      <family val="2"/>
    </font>
    <font>
      <strike/>
      <sz val="10"/>
      <name val="Arial"/>
      <family val="2"/>
    </font>
    <font>
      <strike/>
      <sz val="10"/>
      <color rgb="FFFF0000"/>
      <name val="Cambria"/>
      <family val="1"/>
    </font>
    <font>
      <strike/>
      <sz val="10"/>
      <name val="Cambria"/>
      <family val="1"/>
    </font>
    <font>
      <strike/>
      <sz val="10"/>
      <name val="Arial Narrow"/>
      <family val="2"/>
    </font>
    <font>
      <sz val="10"/>
      <color rgb="FFFFC000"/>
      <name val="Cambria"/>
      <family val="1"/>
    </font>
    <font>
      <sz val="10"/>
      <color rgb="FFFF0000"/>
      <name val="Cambria"/>
      <family val="1"/>
    </font>
  </fonts>
  <fills count="22">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tint="0.59999389629810485"/>
        <bgColor indexed="64"/>
      </patternFill>
    </fill>
    <fill>
      <patternFill patternType="solid">
        <fgColor rgb="FFD9E1F2"/>
        <bgColor rgb="FFD9E1F2"/>
      </patternFill>
    </fill>
    <fill>
      <patternFill patternType="solid">
        <fgColor rgb="FF00B05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
      <left style="thin">
        <color indexed="64"/>
      </left>
      <right style="thin">
        <color indexed="64"/>
      </right>
      <top/>
      <bottom/>
      <diagonal/>
    </border>
    <border>
      <left/>
      <right style="thin">
        <color indexed="64"/>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right/>
      <top/>
      <bottom style="thin">
        <color theme="6" tint="0.39997558519241921"/>
      </bottom>
      <diagonal/>
    </border>
    <border>
      <left/>
      <right style="thin">
        <color rgb="FF000000"/>
      </right>
      <top/>
      <bottom/>
      <diagonal/>
    </border>
  </borders>
  <cellStyleXfs count="7">
    <xf numFmtId="0" fontId="0" fillId="0" borderId="0"/>
    <xf numFmtId="0" fontId="6" fillId="0" borderId="0" applyNumberFormat="0" applyFill="0" applyBorder="0" applyAlignment="0" applyProtection="0">
      <alignment vertical="top"/>
      <protection locked="0"/>
    </xf>
    <xf numFmtId="0" fontId="2" fillId="0" borderId="0"/>
    <xf numFmtId="0" fontId="30" fillId="0" borderId="0" applyNumberFormat="0" applyFill="0" applyBorder="0" applyAlignment="0" applyProtection="0"/>
    <xf numFmtId="0" fontId="31" fillId="0" borderId="0"/>
    <xf numFmtId="43" fontId="36" fillId="0" borderId="0" applyFont="0" applyFill="0" applyBorder="0" applyAlignment="0" applyProtection="0"/>
    <xf numFmtId="9" fontId="37" fillId="0" borderId="0" applyFont="0" applyFill="0" applyBorder="0" applyAlignment="0" applyProtection="0"/>
  </cellStyleXfs>
  <cellXfs count="419">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2" xfId="0" applyBorder="1"/>
    <xf numFmtId="0" fontId="3" fillId="0" borderId="1" xfId="0" applyFont="1" applyBorder="1" applyAlignment="1">
      <alignment horizontal="center"/>
    </xf>
    <xf numFmtId="0" fontId="0" fillId="2" borderId="4" xfId="0" applyFill="1"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2" xfId="0" applyFill="1" applyBorder="1" applyAlignment="1">
      <alignment horizontal="left"/>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3" fillId="2" borderId="1" xfId="0" applyFont="1" applyFill="1" applyBorder="1" applyAlignment="1">
      <alignment horizontal="center"/>
    </xf>
    <xf numFmtId="0" fontId="4" fillId="2" borderId="1" xfId="0" applyFont="1" applyFill="1" applyBorder="1" applyAlignment="1">
      <alignment horizontal="center" vertical="top" wrapText="1"/>
    </xf>
    <xf numFmtId="0" fontId="0" fillId="2" borderId="1" xfId="0" applyFill="1" applyBorder="1" applyAlignment="1">
      <alignment wrapText="1"/>
    </xf>
    <xf numFmtId="0" fontId="0" fillId="2" borderId="2" xfId="0" applyFill="1" applyBorder="1" applyAlignment="1">
      <alignment wrapText="1"/>
    </xf>
    <xf numFmtId="0" fontId="0" fillId="2" borderId="5" xfId="0" applyFill="1" applyBorder="1" applyAlignment="1">
      <alignment wrapText="1"/>
    </xf>
    <xf numFmtId="0" fontId="0" fillId="2" borderId="4" xfId="0" applyFill="1" applyBorder="1" applyAlignment="1">
      <alignment horizontal="left"/>
    </xf>
    <xf numFmtId="0" fontId="0" fillId="2" borderId="1" xfId="0" applyFill="1" applyBorder="1" applyAlignment="1">
      <alignment horizontal="center" wrapText="1"/>
    </xf>
    <xf numFmtId="0" fontId="0" fillId="2" borderId="4" xfId="0" applyFill="1" applyBorder="1" applyAlignment="1">
      <alignment horizontal="left" wrapText="1"/>
    </xf>
    <xf numFmtId="0" fontId="0" fillId="2" borderId="6" xfId="0" applyFill="1" applyBorder="1" applyAlignment="1">
      <alignment horizontal="left"/>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vertical="top" wrapText="1"/>
    </xf>
    <xf numFmtId="0" fontId="7" fillId="0" borderId="1" xfId="0" applyFont="1" applyBorder="1"/>
    <xf numFmtId="0" fontId="7" fillId="0" borderId="1" xfId="0" applyFont="1" applyBorder="1" applyAlignment="1">
      <alignment horizontal="left" vertical="center"/>
    </xf>
    <xf numFmtId="0" fontId="13" fillId="0" borderId="1" xfId="1" applyFont="1" applyFill="1" applyBorder="1" applyAlignment="1" applyProtection="1">
      <alignment vertical="center" wrapText="1"/>
    </xf>
    <xf numFmtId="0" fontId="3" fillId="3" borderId="1" xfId="0" applyFont="1" applyFill="1" applyBorder="1" applyAlignment="1">
      <alignment horizontal="center"/>
    </xf>
    <xf numFmtId="0" fontId="0" fillId="3" borderId="1" xfId="0" applyFill="1" applyBorder="1"/>
    <xf numFmtId="0" fontId="5" fillId="3" borderId="1" xfId="0" applyFont="1" applyFill="1" applyBorder="1" applyAlignment="1">
      <alignment horizontal="left"/>
    </xf>
    <xf numFmtId="0" fontId="0" fillId="3" borderId="9" xfId="0" applyFill="1" applyBorder="1"/>
    <xf numFmtId="0" fontId="0" fillId="3" borderId="4" xfId="0" applyFill="1" applyBorder="1"/>
    <xf numFmtId="0" fontId="0" fillId="3" borderId="2" xfId="0" applyFill="1" applyBorder="1"/>
    <xf numFmtId="0" fontId="15" fillId="0" borderId="1" xfId="0" applyFont="1" applyBorder="1"/>
    <xf numFmtId="0" fontId="6" fillId="0" borderId="1" xfId="1" applyFill="1" applyBorder="1" applyAlignment="1" applyProtection="1">
      <alignment vertical="center"/>
    </xf>
    <xf numFmtId="0" fontId="6" fillId="0" borderId="1" xfId="1" applyFill="1" applyBorder="1" applyAlignment="1" applyProtection="1">
      <alignment vertical="center" wrapText="1"/>
    </xf>
    <xf numFmtId="49" fontId="7" fillId="0" borderId="1" xfId="0" applyNumberFormat="1" applyFont="1" applyBorder="1" applyAlignment="1">
      <alignment horizontal="center" vertical="center"/>
    </xf>
    <xf numFmtId="0" fontId="16" fillId="0" borderId="1" xfId="0" applyFont="1" applyBorder="1" applyAlignment="1">
      <alignment vertical="center" wrapText="1"/>
    </xf>
    <xf numFmtId="0" fontId="14" fillId="2" borderId="7" xfId="0" applyFont="1" applyFill="1" applyBorder="1" applyAlignment="1">
      <alignment horizontal="center"/>
    </xf>
    <xf numFmtId="0" fontId="14" fillId="0" borderId="1" xfId="0" applyFont="1" applyBorder="1"/>
    <xf numFmtId="0" fontId="14" fillId="0" borderId="1" xfId="0" applyFont="1" applyBorder="1" applyAlignment="1">
      <alignment horizont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21"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3" borderId="1" xfId="0" applyFont="1" applyFill="1" applyBorder="1" applyAlignment="1">
      <alignment vertical="center"/>
    </xf>
    <xf numFmtId="0" fontId="14" fillId="0" borderId="1" xfId="0" quotePrefix="1" applyFont="1" applyBorder="1" applyAlignment="1">
      <alignment vertical="center" wrapText="1"/>
    </xf>
    <xf numFmtId="0" fontId="21" fillId="0" borderId="1" xfId="0" applyFont="1" applyBorder="1" applyAlignment="1">
      <alignment vertical="center" wrapText="1"/>
    </xf>
    <xf numFmtId="0" fontId="14" fillId="0" borderId="1" xfId="0" applyFont="1" applyBorder="1" applyAlignment="1">
      <alignment horizontal="center" vertical="center"/>
    </xf>
    <xf numFmtId="0" fontId="14" fillId="0" borderId="1" xfId="0" applyFont="1" applyBorder="1" applyAlignment="1">
      <alignment vertical="center" wrapText="1"/>
    </xf>
    <xf numFmtId="0" fontId="14" fillId="0" borderId="1" xfId="0" applyFont="1" applyBorder="1" applyAlignment="1">
      <alignment wrapText="1"/>
    </xf>
    <xf numFmtId="0" fontId="14" fillId="0" borderId="1" xfId="0" applyFont="1" applyBorder="1" applyAlignment="1">
      <alignment vertical="center"/>
    </xf>
    <xf numFmtId="0" fontId="14" fillId="0" borderId="1" xfId="0" applyFont="1" applyBorder="1" applyAlignment="1">
      <alignment horizontal="left"/>
    </xf>
    <xf numFmtId="0" fontId="14" fillId="0" borderId="1" xfId="0" applyFont="1" applyBorder="1" applyAlignment="1">
      <alignment horizontal="center" wrapText="1"/>
    </xf>
    <xf numFmtId="0" fontId="22" fillId="0" borderId="1" xfId="0" applyFont="1" applyBorder="1"/>
    <xf numFmtId="0" fontId="2" fillId="0" borderId="1" xfId="0" applyFont="1" applyBorder="1"/>
    <xf numFmtId="0" fontId="15" fillId="0" borderId="1" xfId="0" applyFont="1" applyBorder="1" applyAlignment="1">
      <alignment horizont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25" fillId="0" borderId="1" xfId="0" applyFont="1" applyBorder="1" applyAlignment="1">
      <alignment vertical="center" wrapText="1"/>
    </xf>
    <xf numFmtId="0" fontId="24" fillId="0" borderId="1" xfId="1" applyFont="1" applyFill="1" applyBorder="1" applyAlignment="1" applyProtection="1">
      <alignment vertical="center"/>
    </xf>
    <xf numFmtId="0" fontId="26" fillId="0" borderId="1" xfId="0" applyFont="1" applyBorder="1" applyAlignment="1">
      <alignment vertical="center" wrapText="1"/>
    </xf>
    <xf numFmtId="0" fontId="14" fillId="5" borderId="1" xfId="0" applyFont="1" applyFill="1" applyBorder="1" applyAlignment="1">
      <alignment horizontal="left" vertical="center" wrapText="1"/>
    </xf>
    <xf numFmtId="0" fontId="14" fillId="5" borderId="1" xfId="0" applyFont="1" applyFill="1" applyBorder="1" applyAlignment="1">
      <alignment horizontal="left" wrapText="1"/>
    </xf>
    <xf numFmtId="0" fontId="14" fillId="3" borderId="1" xfId="0" applyFont="1" applyFill="1" applyBorder="1" applyAlignment="1">
      <alignment vertical="center" wrapText="1"/>
    </xf>
    <xf numFmtId="0" fontId="14" fillId="0" borderId="1" xfId="0" applyFont="1" applyBorder="1" applyAlignment="1">
      <alignment vertical="center" wrapText="1" readingOrder="1"/>
    </xf>
    <xf numFmtId="0" fontId="15" fillId="0" borderId="1" xfId="0" quotePrefix="1" applyFont="1" applyBorder="1" applyAlignment="1">
      <alignment vertical="center" wrapText="1"/>
    </xf>
    <xf numFmtId="0" fontId="25" fillId="0" borderId="1" xfId="0" applyFont="1" applyBorder="1" applyAlignment="1">
      <alignment horizontal="center" vertical="center"/>
    </xf>
    <xf numFmtId="0" fontId="25" fillId="0" borderId="1" xfId="0" applyFont="1" applyBorder="1" applyAlignment="1">
      <alignment horizontal="left" wrapText="1"/>
    </xf>
    <xf numFmtId="0" fontId="25" fillId="0" borderId="1" xfId="0" applyFont="1" applyBorder="1" applyAlignment="1">
      <alignment horizontal="left"/>
    </xf>
    <xf numFmtId="0" fontId="25" fillId="0" borderId="1" xfId="0" applyFont="1" applyBorder="1" applyAlignment="1">
      <alignment vertical="top" wrapText="1"/>
    </xf>
    <xf numFmtId="0" fontId="25" fillId="0" borderId="1" xfId="0" applyFont="1" applyBorder="1" applyAlignment="1">
      <alignment vertical="center"/>
    </xf>
    <xf numFmtId="0" fontId="25" fillId="0" borderId="1" xfId="0" applyFont="1" applyBorder="1"/>
    <xf numFmtId="0" fontId="25" fillId="0" borderId="1" xfId="0" applyFont="1" applyBorder="1" applyAlignment="1">
      <alignment horizontal="left" vertical="center" wrapText="1"/>
    </xf>
    <xf numFmtId="0" fontId="29" fillId="0" borderId="1" xfId="0" applyFont="1" applyBorder="1" applyAlignment="1">
      <alignment horizontal="left" vertical="center" wrapText="1"/>
    </xf>
    <xf numFmtId="0" fontId="15" fillId="0" borderId="4" xfId="0" applyFont="1" applyBorder="1" applyAlignment="1">
      <alignment horizontal="left" vertical="center" wrapText="1"/>
    </xf>
    <xf numFmtId="0" fontId="15" fillId="0" borderId="4" xfId="0" applyFont="1" applyBorder="1" applyAlignment="1">
      <alignment horizontal="left" vertical="center"/>
    </xf>
    <xf numFmtId="0" fontId="15" fillId="0" borderId="2" xfId="0" applyFont="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wrapText="1"/>
    </xf>
    <xf numFmtId="0" fontId="15" fillId="0" borderId="2" xfId="0" applyFont="1" applyBorder="1"/>
    <xf numFmtId="0" fontId="25" fillId="0" borderId="1" xfId="0" quotePrefix="1" applyFont="1" applyBorder="1" applyAlignment="1">
      <alignment vertical="center" wrapText="1"/>
    </xf>
    <xf numFmtId="0" fontId="15" fillId="0" borderId="3" xfId="0" applyFont="1" applyBorder="1" applyAlignment="1">
      <alignment vertical="center" wrapText="1"/>
    </xf>
    <xf numFmtId="0" fontId="15" fillId="0" borderId="3" xfId="0" applyFont="1" applyBorder="1"/>
    <xf numFmtId="0" fontId="29" fillId="0" borderId="1" xfId="0" applyFont="1" applyBorder="1" applyAlignment="1">
      <alignment vertical="center" wrapText="1"/>
    </xf>
    <xf numFmtId="0" fontId="15" fillId="0" borderId="1" xfId="0" applyFont="1" applyBorder="1" applyAlignment="1">
      <alignment horizontal="left"/>
    </xf>
    <xf numFmtId="0" fontId="15" fillId="0" borderId="1" xfId="0" applyFont="1" applyBorder="1" applyAlignment="1">
      <alignment wrapText="1"/>
    </xf>
    <xf numFmtId="49" fontId="15" fillId="0" borderId="1" xfId="0" applyNumberFormat="1" applyFont="1" applyBorder="1" applyAlignment="1">
      <alignment vertical="center" wrapText="1"/>
    </xf>
    <xf numFmtId="0" fontId="24" fillId="0" borderId="1" xfId="1" applyFont="1" applyFill="1" applyBorder="1" applyAlignment="1" applyProtection="1">
      <alignment vertical="center" wrapText="1"/>
    </xf>
    <xf numFmtId="0" fontId="15" fillId="0" borderId="1" xfId="0" applyFont="1" applyBorder="1" applyAlignment="1">
      <alignment vertical="top"/>
    </xf>
    <xf numFmtId="0" fontId="14" fillId="4" borderId="1" xfId="0" applyFont="1" applyFill="1" applyBorder="1" applyAlignment="1">
      <alignment horizontal="left" vertical="center"/>
    </xf>
    <xf numFmtId="0" fontId="14" fillId="6" borderId="1" xfId="0" applyFont="1" applyFill="1" applyBorder="1" applyAlignment="1">
      <alignment horizontal="left" vertical="center"/>
    </xf>
    <xf numFmtId="0" fontId="14" fillId="6" borderId="1" xfId="0" applyFont="1" applyFill="1" applyBorder="1" applyAlignment="1">
      <alignment horizontal="left" vertical="top"/>
    </xf>
    <xf numFmtId="0" fontId="14" fillId="6" borderId="1" xfId="0" applyFont="1" applyFill="1" applyBorder="1" applyAlignment="1">
      <alignment horizontal="left"/>
    </xf>
    <xf numFmtId="0" fontId="14" fillId="6" borderId="1" xfId="0" applyFont="1" applyFill="1" applyBorder="1" applyAlignment="1">
      <alignment horizontal="left" vertical="center" wrapText="1"/>
    </xf>
    <xf numFmtId="0" fontId="14" fillId="4" borderId="1" xfId="0" applyFont="1" applyFill="1" applyBorder="1" applyAlignment="1">
      <alignment horizontal="left"/>
    </xf>
    <xf numFmtId="0" fontId="14" fillId="2" borderId="1" xfId="0" applyFont="1" applyFill="1" applyBorder="1" applyAlignment="1">
      <alignment horizontal="center" wrapText="1"/>
    </xf>
    <xf numFmtId="0" fontId="14" fillId="6" borderId="1" xfId="0" applyFont="1" applyFill="1" applyBorder="1"/>
    <xf numFmtId="0" fontId="14" fillId="6" borderId="1" xfId="0" applyFont="1" applyFill="1" applyBorder="1" applyAlignment="1">
      <alignment vertical="center"/>
    </xf>
    <xf numFmtId="0" fontId="2" fillId="2" borderId="2"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vertical="center" wrapText="1"/>
    </xf>
    <xf numFmtId="0" fontId="2" fillId="0" borderId="1" xfId="0" applyFont="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3" fontId="14" fillId="0" borderId="1" xfId="0" applyNumberFormat="1" applyFont="1" applyBorder="1" applyAlignment="1">
      <alignment horizontal="center" vertical="center" wrapText="1"/>
    </xf>
    <xf numFmtId="3" fontId="17" fillId="2"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0" fontId="17"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0" fillId="0" borderId="1" xfId="0" applyFont="1" applyBorder="1" applyAlignment="1">
      <alignment horizontal="center" vertical="center"/>
    </xf>
    <xf numFmtId="0" fontId="18"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2" xfId="0" applyBorder="1" applyAlignment="1">
      <alignment horizontal="center" vertical="center"/>
    </xf>
    <xf numFmtId="0" fontId="14" fillId="5" borderId="1" xfId="0" applyFont="1" applyFill="1" applyBorder="1" applyAlignment="1">
      <alignment horizontal="center" vertical="center"/>
    </xf>
    <xf numFmtId="3" fontId="18" fillId="2" borderId="1" xfId="0" applyNumberFormat="1" applyFont="1" applyFill="1" applyBorder="1" applyAlignment="1">
      <alignment horizontal="center" vertical="center"/>
    </xf>
    <xf numFmtId="3" fontId="19" fillId="2" borderId="1" xfId="0" applyNumberFormat="1" applyFont="1" applyFill="1" applyBorder="1" applyAlignment="1">
      <alignment horizontal="center" vertical="center"/>
    </xf>
    <xf numFmtId="0" fontId="20"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6" fillId="0" borderId="1" xfId="1" applyFill="1" applyBorder="1" applyAlignment="1" applyProtection="1">
      <alignment horizontal="center" vertical="center"/>
    </xf>
    <xf numFmtId="0" fontId="14" fillId="7" borderId="1" xfId="0" applyFont="1" applyFill="1" applyBorder="1" applyAlignment="1">
      <alignment horizontal="center" vertical="center"/>
    </xf>
    <xf numFmtId="0" fontId="6" fillId="7" borderId="1" xfId="1" applyFill="1" applyBorder="1" applyAlignment="1" applyProtection="1">
      <alignment horizontal="center" vertical="center"/>
    </xf>
    <xf numFmtId="0" fontId="14" fillId="7" borderId="1" xfId="0" applyFont="1" applyFill="1" applyBorder="1" applyAlignment="1">
      <alignment horizontal="left" vertical="center"/>
    </xf>
    <xf numFmtId="49" fontId="0" fillId="8" borderId="12" xfId="0" applyNumberFormat="1" applyFill="1" applyBorder="1"/>
    <xf numFmtId="49" fontId="0" fillId="0" borderId="12" xfId="0" applyNumberFormat="1" applyBorder="1"/>
    <xf numFmtId="0" fontId="0" fillId="2" borderId="2" xfId="0" applyFill="1" applyBorder="1" applyAlignment="1">
      <alignment horizontal="center" vertical="center"/>
    </xf>
    <xf numFmtId="0" fontId="0" fillId="8" borderId="12" xfId="0" applyFill="1" applyBorder="1"/>
    <xf numFmtId="0" fontId="0" fillId="0" borderId="12" xfId="0" applyBorder="1"/>
    <xf numFmtId="49" fontId="1" fillId="9" borderId="12" xfId="0" applyNumberFormat="1" applyFont="1" applyFill="1" applyBorder="1"/>
    <xf numFmtId="49" fontId="1" fillId="7" borderId="12" xfId="0" applyNumberFormat="1" applyFont="1" applyFill="1" applyBorder="1"/>
    <xf numFmtId="0" fontId="1" fillId="7" borderId="0" xfId="0" applyFont="1" applyFill="1"/>
    <xf numFmtId="3" fontId="18" fillId="2" borderId="1" xfId="0" applyNumberFormat="1" applyFont="1" applyFill="1" applyBorder="1" applyAlignment="1">
      <alignment horizontal="center" vertical="center" wrapText="1"/>
    </xf>
    <xf numFmtId="3" fontId="32" fillId="10" borderId="1" xfId="0" applyNumberFormat="1" applyFont="1" applyFill="1" applyBorder="1" applyAlignment="1">
      <alignment horizontal="center" vertical="center"/>
    </xf>
    <xf numFmtId="0" fontId="32" fillId="10" borderId="1" xfId="0" applyFont="1" applyFill="1" applyBorder="1" applyAlignment="1">
      <alignment horizontal="center" vertical="center"/>
    </xf>
    <xf numFmtId="3" fontId="14" fillId="10" borderId="1" xfId="0" applyNumberFormat="1" applyFont="1" applyFill="1" applyBorder="1" applyAlignment="1">
      <alignment horizontal="center" vertical="center"/>
    </xf>
    <xf numFmtId="0" fontId="33" fillId="10" borderId="1" xfId="0" applyFont="1" applyFill="1" applyBorder="1" applyAlignment="1">
      <alignment horizontal="center" vertical="center"/>
    </xf>
    <xf numFmtId="0" fontId="34" fillId="0" borderId="0" xfId="0" applyFont="1"/>
    <xf numFmtId="0" fontId="35" fillId="0" borderId="13" xfId="0" applyFont="1" applyBorder="1"/>
    <xf numFmtId="0" fontId="35" fillId="11" borderId="13" xfId="0" applyFont="1" applyFill="1" applyBorder="1"/>
    <xf numFmtId="0" fontId="18" fillId="2"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6" fillId="0" borderId="1" xfId="3" applyFont="1" applyFill="1" applyBorder="1" applyAlignment="1">
      <alignment horizontal="center" vertical="center"/>
    </xf>
    <xf numFmtId="0" fontId="10" fillId="2"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0" borderId="4" xfId="0" applyFon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vertical="center" wrapText="1"/>
    </xf>
    <xf numFmtId="0" fontId="15" fillId="0" borderId="8" xfId="0" applyFont="1" applyBorder="1" applyAlignment="1">
      <alignment vertical="center" wrapText="1"/>
    </xf>
    <xf numFmtId="0" fontId="15" fillId="0" borderId="7" xfId="0" applyFont="1" applyBorder="1" applyAlignment="1">
      <alignment vertical="center" wrapText="1"/>
    </xf>
    <xf numFmtId="0" fontId="15" fillId="0" borderId="9" xfId="0" applyFont="1" applyBorder="1" applyAlignment="1">
      <alignment vertical="center" wrapText="1"/>
    </xf>
    <xf numFmtId="0" fontId="15" fillId="0" borderId="4" xfId="0" applyFont="1" applyBorder="1" applyAlignment="1">
      <alignment vertical="center" wrapText="1"/>
    </xf>
    <xf numFmtId="0" fontId="15" fillId="0" borderId="10" xfId="0" applyFont="1" applyBorder="1" applyAlignment="1">
      <alignment vertical="center" wrapText="1"/>
    </xf>
    <xf numFmtId="0" fontId="15" fillId="0" borderId="6" xfId="0" applyFont="1" applyBorder="1" applyAlignment="1">
      <alignment vertical="center" wrapText="1"/>
    </xf>
    <xf numFmtId="0" fontId="24" fillId="0" borderId="2" xfId="1" applyFont="1" applyFill="1" applyBorder="1" applyAlignment="1" applyProtection="1">
      <alignment vertical="center" wrapText="1"/>
    </xf>
    <xf numFmtId="0" fontId="24" fillId="0" borderId="3" xfId="1" applyFont="1" applyFill="1" applyBorder="1" applyAlignment="1" applyProtection="1">
      <alignment vertical="center" wrapText="1"/>
    </xf>
    <xf numFmtId="0" fontId="0" fillId="4" borderId="1" xfId="0" applyFill="1" applyBorder="1"/>
    <xf numFmtId="0" fontId="14" fillId="2" borderId="1" xfId="0" applyFont="1" applyFill="1" applyBorder="1" applyAlignment="1">
      <alignment horizontal="left" vertical="top"/>
    </xf>
    <xf numFmtId="0" fontId="17" fillId="2" borderId="1" xfId="0" applyFont="1" applyFill="1" applyBorder="1" applyAlignment="1">
      <alignment horizontal="left" vertical="top"/>
    </xf>
    <xf numFmtId="0" fontId="20" fillId="3" borderId="1" xfId="0" applyFont="1" applyFill="1" applyBorder="1" applyAlignment="1">
      <alignment horizontal="left" vertical="top"/>
    </xf>
    <xf numFmtId="0" fontId="18" fillId="2" borderId="1" xfId="0" applyFont="1" applyFill="1" applyBorder="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xf>
    <xf numFmtId="0" fontId="14" fillId="5" borderId="1" xfId="0" applyFont="1" applyFill="1" applyBorder="1" applyAlignment="1">
      <alignment horizontal="left" vertical="top"/>
    </xf>
    <xf numFmtId="0" fontId="14" fillId="0" borderId="1" xfId="0" applyFont="1" applyBorder="1" applyAlignment="1">
      <alignment horizontal="left" vertical="top"/>
    </xf>
    <xf numFmtId="0" fontId="14" fillId="3" borderId="1" xfId="0" applyFont="1" applyFill="1" applyBorder="1" applyAlignment="1">
      <alignment horizontal="left" vertical="top"/>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6" borderId="1" xfId="0" applyFont="1" applyFill="1" applyBorder="1" applyAlignment="1">
      <alignment horizontal="center" vertical="center"/>
    </xf>
    <xf numFmtId="49" fontId="0" fillId="0" borderId="0" xfId="0" applyNumberFormat="1"/>
    <xf numFmtId="3" fontId="18" fillId="12" borderId="1" xfId="0" applyNumberFormat="1" applyFont="1" applyFill="1" applyBorder="1" applyAlignment="1">
      <alignment horizontal="center" vertical="center" wrapText="1"/>
    </xf>
    <xf numFmtId="3" fontId="17" fillId="12" borderId="1" xfId="0" applyNumberFormat="1" applyFont="1" applyFill="1" applyBorder="1" applyAlignment="1">
      <alignment horizontal="center" vertical="center"/>
    </xf>
    <xf numFmtId="3" fontId="20" fillId="12" borderId="1" xfId="0" applyNumberFormat="1" applyFont="1" applyFill="1" applyBorder="1" applyAlignment="1">
      <alignment horizontal="center" vertical="center" wrapText="1"/>
    </xf>
    <xf numFmtId="0" fontId="14" fillId="12" borderId="1" xfId="0" applyFont="1" applyFill="1" applyBorder="1" applyAlignment="1">
      <alignment horizontal="center" vertical="center"/>
    </xf>
    <xf numFmtId="0" fontId="18" fillId="12" borderId="1" xfId="0" applyFont="1" applyFill="1" applyBorder="1" applyAlignment="1">
      <alignment horizontal="center" vertical="center"/>
    </xf>
    <xf numFmtId="3" fontId="18" fillId="12" borderId="1" xfId="0" applyNumberFormat="1" applyFont="1" applyFill="1" applyBorder="1" applyAlignment="1">
      <alignment horizontal="center" vertical="center"/>
    </xf>
    <xf numFmtId="3" fontId="14" fillId="0" borderId="1" xfId="0" applyNumberFormat="1" applyFont="1" applyBorder="1" applyAlignment="1">
      <alignment horizontal="center" vertical="center"/>
    </xf>
    <xf numFmtId="3" fontId="14" fillId="12" borderId="1" xfId="0" applyNumberFormat="1" applyFont="1" applyFill="1" applyBorder="1" applyAlignment="1">
      <alignment horizontal="center" vertical="center"/>
    </xf>
    <xf numFmtId="3" fontId="32" fillId="12" borderId="1" xfId="0" applyNumberFormat="1" applyFont="1" applyFill="1" applyBorder="1" applyAlignment="1">
      <alignment horizontal="center" vertical="center"/>
    </xf>
    <xf numFmtId="2" fontId="14" fillId="0" borderId="1" xfId="0" applyNumberFormat="1" applyFont="1" applyBorder="1" applyAlignment="1">
      <alignment horizontal="center" vertical="center"/>
    </xf>
    <xf numFmtId="0" fontId="14" fillId="13" borderId="1" xfId="0" applyFont="1" applyFill="1" applyBorder="1" applyAlignment="1">
      <alignment horizontal="center" vertical="center"/>
    </xf>
    <xf numFmtId="49" fontId="20" fillId="13" borderId="1" xfId="5" applyNumberFormat="1" applyFont="1" applyFill="1" applyBorder="1" applyAlignment="1">
      <alignment horizontal="center" vertical="center"/>
    </xf>
    <xf numFmtId="0" fontId="20" fillId="13" borderId="1" xfId="0" applyFont="1" applyFill="1" applyBorder="1" applyAlignment="1">
      <alignment horizontal="center" vertical="center"/>
    </xf>
    <xf numFmtId="3" fontId="18" fillId="13" borderId="1" xfId="0" applyNumberFormat="1" applyFont="1" applyFill="1" applyBorder="1" applyAlignment="1">
      <alignment horizontal="center" vertical="center" wrapText="1"/>
    </xf>
    <xf numFmtId="3" fontId="18" fillId="14" borderId="1" xfId="0" applyNumberFormat="1" applyFont="1" applyFill="1" applyBorder="1" applyAlignment="1">
      <alignment horizontal="center" vertical="center" wrapText="1"/>
    </xf>
    <xf numFmtId="0" fontId="2" fillId="0" borderId="0" xfId="0" applyFont="1"/>
    <xf numFmtId="0" fontId="18" fillId="15" borderId="1" xfId="0" applyFont="1" applyFill="1" applyBorder="1" applyAlignment="1">
      <alignment horizontal="center" vertical="center"/>
    </xf>
    <xf numFmtId="0" fontId="14" fillId="15" borderId="1" xfId="0" applyFont="1" applyFill="1" applyBorder="1" applyAlignment="1">
      <alignment horizontal="center" vertical="center"/>
    </xf>
    <xf numFmtId="0" fontId="0" fillId="15" borderId="2" xfId="0" applyFill="1" applyBorder="1" applyAlignment="1">
      <alignment horizontal="center" vertical="center"/>
    </xf>
    <xf numFmtId="0" fontId="18" fillId="15" borderId="1" xfId="0" applyFont="1" applyFill="1" applyBorder="1" applyAlignment="1">
      <alignment horizontal="center" vertical="center" wrapText="1"/>
    </xf>
    <xf numFmtId="3" fontId="14" fillId="15" borderId="1" xfId="0" applyNumberFormat="1" applyFont="1" applyFill="1" applyBorder="1" applyAlignment="1">
      <alignment horizontal="center" vertical="center"/>
    </xf>
    <xf numFmtId="0" fontId="18" fillId="16" borderId="1" xfId="0" applyFont="1" applyFill="1" applyBorder="1" applyAlignment="1">
      <alignment horizontal="center" vertical="center" wrapText="1"/>
    </xf>
    <xf numFmtId="0" fontId="0" fillId="16" borderId="2" xfId="0" applyFill="1" applyBorder="1" applyAlignment="1">
      <alignment horizontal="center" vertical="center"/>
    </xf>
    <xf numFmtId="3" fontId="14" fillId="16" borderId="1" xfId="0" applyNumberFormat="1" applyFont="1" applyFill="1" applyBorder="1" applyAlignment="1">
      <alignment horizontal="center" vertical="center"/>
    </xf>
    <xf numFmtId="0" fontId="0" fillId="0" borderId="0" xfId="0" applyAlignment="1">
      <alignment horizontal="center"/>
    </xf>
    <xf numFmtId="3" fontId="0" fillId="0" borderId="0" xfId="0" applyNumberFormat="1" applyAlignment="1">
      <alignment horizontal="center"/>
    </xf>
    <xf numFmtId="0" fontId="10" fillId="17" borderId="0" xfId="0" applyFont="1" applyFill="1" applyAlignment="1">
      <alignment horizontal="center"/>
    </xf>
    <xf numFmtId="0" fontId="10" fillId="17" borderId="0" xfId="0" applyFont="1" applyFill="1"/>
    <xf numFmtId="0" fontId="10" fillId="17" borderId="0" xfId="0" applyFont="1" applyFill="1" applyAlignment="1">
      <alignment wrapText="1"/>
    </xf>
    <xf numFmtId="0" fontId="3" fillId="17" borderId="0" xfId="0" applyFont="1" applyFill="1"/>
    <xf numFmtId="0" fontId="3" fillId="17" borderId="0" xfId="0" applyFont="1" applyFill="1" applyAlignment="1">
      <alignment horizontal="center"/>
    </xf>
    <xf numFmtId="0" fontId="11" fillId="0" borderId="0" xfId="0" applyFont="1"/>
    <xf numFmtId="0" fontId="11" fillId="0" borderId="0" xfId="0" applyFont="1" applyAlignment="1">
      <alignment horizontal="center"/>
    </xf>
    <xf numFmtId="165" fontId="11" fillId="0" borderId="0" xfId="5" applyNumberFormat="1" applyFont="1" applyAlignment="1"/>
    <xf numFmtId="166" fontId="11" fillId="0" borderId="0" xfId="6" applyNumberFormat="1" applyFont="1" applyAlignment="1">
      <alignment horizontal="center"/>
    </xf>
    <xf numFmtId="0" fontId="2" fillId="0" borderId="0" xfId="0" applyFont="1" applyAlignment="1">
      <alignment horizontal="center"/>
    </xf>
    <xf numFmtId="165" fontId="2" fillId="0" borderId="0" xfId="5" applyNumberFormat="1" applyFont="1" applyAlignment="1"/>
    <xf numFmtId="166" fontId="2" fillId="0" borderId="0" xfId="6" applyNumberFormat="1" applyFont="1" applyAlignment="1">
      <alignment horizontal="center"/>
    </xf>
    <xf numFmtId="0" fontId="10" fillId="17" borderId="0" xfId="0" applyFont="1" applyFill="1" applyAlignment="1">
      <alignment vertical="center"/>
    </xf>
    <xf numFmtId="0" fontId="0" fillId="0" borderId="0" xfId="0" applyAlignment="1">
      <alignment vertical="center"/>
    </xf>
    <xf numFmtId="0" fontId="10" fillId="17" borderId="0" xfId="0" applyFont="1" applyFill="1" applyAlignment="1">
      <alignment horizontal="center" vertical="center"/>
    </xf>
    <xf numFmtId="0" fontId="0" fillId="0" borderId="0" xfId="0" applyAlignment="1">
      <alignment horizontal="center" vertical="center"/>
    </xf>
    <xf numFmtId="0" fontId="10" fillId="17" borderId="0" xfId="0" applyFont="1" applyFill="1" applyAlignment="1">
      <alignment vertical="top" wrapText="1"/>
    </xf>
    <xf numFmtId="0" fontId="0" fillId="0" borderId="0" xfId="0" applyAlignment="1">
      <alignment vertical="top" wrapText="1"/>
    </xf>
    <xf numFmtId="49" fontId="10" fillId="0" borderId="0" xfId="0" applyNumberFormat="1" applyFont="1"/>
    <xf numFmtId="0" fontId="10" fillId="0" borderId="0" xfId="0" applyFont="1"/>
    <xf numFmtId="0" fontId="10" fillId="17" borderId="0" xfId="0" applyFont="1" applyFill="1" applyAlignment="1">
      <alignment horizontal="center" vertical="top"/>
    </xf>
    <xf numFmtId="0" fontId="0" fillId="0" borderId="0" xfId="0" applyAlignment="1">
      <alignment vertical="top"/>
    </xf>
    <xf numFmtId="3" fontId="0" fillId="0" borderId="0" xfId="0" applyNumberFormat="1" applyAlignment="1">
      <alignment horizontal="center" vertical="top"/>
    </xf>
    <xf numFmtId="0" fontId="0" fillId="0" borderId="0" xfId="0" applyAlignment="1">
      <alignment horizontal="center" vertical="top"/>
    </xf>
    <xf numFmtId="9" fontId="0" fillId="0" borderId="0" xfId="6" applyFont="1" applyAlignment="1">
      <alignment horizontal="center" vertical="top"/>
    </xf>
    <xf numFmtId="0" fontId="40" fillId="17" borderId="0" xfId="0" applyFont="1" applyFill="1" applyAlignment="1">
      <alignment horizontal="center" vertical="top"/>
    </xf>
    <xf numFmtId="0" fontId="41" fillId="0" borderId="0" xfId="0" applyFont="1" applyAlignment="1">
      <alignment vertical="top"/>
    </xf>
    <xf numFmtId="0" fontId="2" fillId="0" borderId="0" xfId="0" applyFont="1" applyAlignment="1">
      <alignment vertical="top"/>
    </xf>
    <xf numFmtId="0" fontId="1" fillId="20" borderId="17" xfId="0" applyFont="1" applyFill="1" applyBorder="1"/>
    <xf numFmtId="0" fontId="1" fillId="0" borderId="17" xfId="0" applyFont="1" applyBorder="1"/>
    <xf numFmtId="0" fontId="43" fillId="19" borderId="19" xfId="0" applyFont="1" applyFill="1" applyBorder="1"/>
    <xf numFmtId="0" fontId="43" fillId="19" borderId="19" xfId="0" applyFont="1" applyFill="1" applyBorder="1" applyAlignment="1">
      <alignment horizontal="left"/>
    </xf>
    <xf numFmtId="9" fontId="1" fillId="20" borderId="18" xfId="6" applyFont="1" applyFill="1" applyBorder="1" applyAlignment="1">
      <alignment horizontal="center"/>
    </xf>
    <xf numFmtId="9" fontId="1" fillId="0" borderId="18" xfId="6" applyFont="1" applyBorder="1" applyAlignment="1">
      <alignment horizontal="center"/>
    </xf>
    <xf numFmtId="9" fontId="1" fillId="20" borderId="17" xfId="5" applyNumberFormat="1" applyFont="1" applyFill="1" applyBorder="1" applyAlignment="1">
      <alignment horizontal="center"/>
    </xf>
    <xf numFmtId="9" fontId="1" fillId="20" borderId="16" xfId="0" applyNumberFormat="1" applyFont="1" applyFill="1" applyBorder="1" applyAlignment="1">
      <alignment horizontal="center"/>
    </xf>
    <xf numFmtId="9" fontId="1" fillId="0" borderId="17" xfId="5" applyNumberFormat="1" applyFont="1" applyBorder="1" applyAlignment="1">
      <alignment horizontal="center"/>
    </xf>
    <xf numFmtId="9" fontId="1" fillId="0" borderId="16" xfId="0" applyNumberFormat="1" applyFont="1" applyBorder="1" applyAlignment="1">
      <alignment horizontal="center"/>
    </xf>
    <xf numFmtId="0" fontId="39" fillId="0" borderId="0" xfId="0" applyFont="1" applyAlignment="1">
      <alignment horizontal="left" vertical="top" wrapText="1"/>
    </xf>
    <xf numFmtId="0" fontId="14" fillId="0" borderId="3" xfId="0" applyFont="1" applyBorder="1" applyAlignment="1">
      <alignment horizontal="left" vertical="top" wrapText="1"/>
    </xf>
    <xf numFmtId="0" fontId="14" fillId="0" borderId="2" xfId="0" applyFont="1" applyBorder="1" applyAlignment="1">
      <alignment horizontal="left" vertical="top"/>
    </xf>
    <xf numFmtId="3" fontId="14" fillId="0" borderId="1" xfId="0" applyNumberFormat="1" applyFont="1" applyBorder="1" applyAlignment="1">
      <alignment horizontal="left" vertical="top"/>
    </xf>
    <xf numFmtId="0" fontId="44" fillId="0" borderId="0" xfId="0" applyFont="1"/>
    <xf numFmtId="0" fontId="46" fillId="0" borderId="1" xfId="0" applyFont="1" applyBorder="1" applyAlignment="1">
      <alignment horizontal="left" vertical="top" wrapText="1"/>
    </xf>
    <xf numFmtId="165" fontId="47" fillId="17" borderId="0" xfId="0" applyNumberFormat="1" applyFont="1" applyFill="1" applyAlignment="1">
      <alignment horizontal="center" vertical="center"/>
    </xf>
    <xf numFmtId="0" fontId="22" fillId="0" borderId="1" xfId="0" applyFont="1" applyBorder="1" applyAlignment="1">
      <alignment horizontal="left" vertical="top"/>
    </xf>
    <xf numFmtId="0" fontId="22" fillId="5" borderId="1" xfId="0" applyFont="1" applyFill="1" applyBorder="1" applyAlignment="1">
      <alignment horizontal="center" vertical="center"/>
    </xf>
    <xf numFmtId="0" fontId="22" fillId="0" borderId="1" xfId="0" applyFont="1" applyBorder="1" applyAlignment="1">
      <alignment horizontal="center" vertical="center"/>
    </xf>
    <xf numFmtId="0" fontId="22" fillId="5" borderId="1" xfId="0" applyFont="1" applyFill="1" applyBorder="1" applyAlignment="1">
      <alignment horizontal="left" vertical="top"/>
    </xf>
    <xf numFmtId="0" fontId="22" fillId="3" borderId="1" xfId="0" applyFont="1" applyFill="1" applyBorder="1" applyAlignment="1">
      <alignment horizontal="left" vertical="top"/>
    </xf>
    <xf numFmtId="0" fontId="22" fillId="3" borderId="1" xfId="0" applyFont="1" applyFill="1" applyBorder="1" applyAlignment="1">
      <alignment horizontal="center" vertical="center"/>
    </xf>
    <xf numFmtId="0" fontId="22" fillId="0" borderId="1" xfId="0" applyFont="1" applyBorder="1" applyAlignment="1">
      <alignment horizontal="left" vertical="center"/>
    </xf>
    <xf numFmtId="0" fontId="22" fillId="10" borderId="1" xfId="0" applyFont="1" applyFill="1" applyBorder="1" applyAlignment="1">
      <alignment horizontal="center" vertical="center"/>
    </xf>
    <xf numFmtId="0" fontId="48" fillId="0" borderId="1" xfId="1" applyFont="1" applyFill="1" applyBorder="1" applyAlignment="1" applyProtection="1">
      <alignment horizontal="center" vertical="center"/>
    </xf>
    <xf numFmtId="3" fontId="22" fillId="10" borderId="1" xfId="0" applyNumberFormat="1" applyFont="1" applyFill="1" applyBorder="1" applyAlignment="1">
      <alignment horizontal="center" vertical="center"/>
    </xf>
    <xf numFmtId="3" fontId="22" fillId="12" borderId="1" xfId="0" applyNumberFormat="1" applyFont="1" applyFill="1" applyBorder="1" applyAlignment="1">
      <alignment horizontal="center" vertical="center"/>
    </xf>
    <xf numFmtId="2" fontId="22" fillId="0" borderId="1" xfId="0" applyNumberFormat="1" applyFont="1" applyBorder="1" applyAlignment="1">
      <alignment horizontal="center" vertical="center"/>
    </xf>
    <xf numFmtId="0" fontId="22" fillId="15" borderId="1" xfId="0" applyFont="1" applyFill="1" applyBorder="1" applyAlignment="1">
      <alignment horizontal="center" vertical="center"/>
    </xf>
    <xf numFmtId="3" fontId="22" fillId="15" borderId="1" xfId="0" applyNumberFormat="1" applyFont="1" applyFill="1" applyBorder="1" applyAlignment="1">
      <alignment horizontal="center" vertical="center"/>
    </xf>
    <xf numFmtId="3" fontId="22" fillId="16" borderId="1" xfId="0" applyNumberFormat="1" applyFont="1" applyFill="1" applyBorder="1" applyAlignment="1">
      <alignment horizontal="center" vertical="center"/>
    </xf>
    <xf numFmtId="0" fontId="2" fillId="0" borderId="0" xfId="0" applyFont="1" applyAlignment="1">
      <alignment horizontal="center" vertical="top"/>
    </xf>
    <xf numFmtId="9" fontId="45" fillId="0" borderId="0" xfId="6" applyFont="1" applyAlignment="1">
      <alignment horizontal="center" vertical="top"/>
    </xf>
    <xf numFmtId="9" fontId="45" fillId="0" borderId="0" xfId="6" applyFont="1" applyAlignment="1">
      <alignment horizontal="center" vertical="top" wrapText="1"/>
    </xf>
    <xf numFmtId="9" fontId="50" fillId="0" borderId="0" xfId="6" applyFont="1" applyAlignment="1">
      <alignment horizontal="center" vertical="top"/>
    </xf>
    <xf numFmtId="0" fontId="56" fillId="0" borderId="0" xfId="0" applyFont="1" applyAlignment="1">
      <alignment horizontal="center" vertical="center"/>
    </xf>
    <xf numFmtId="0" fontId="58" fillId="0" borderId="0" xfId="0" applyFont="1" applyAlignment="1">
      <alignment wrapText="1"/>
    </xf>
    <xf numFmtId="0" fontId="56" fillId="0" borderId="0" xfId="0" applyFont="1" applyAlignment="1">
      <alignment horizontal="center" vertical="center" wrapText="1"/>
    </xf>
    <xf numFmtId="9" fontId="50" fillId="0" borderId="0" xfId="6" applyFont="1" applyAlignment="1">
      <alignment horizontal="center" vertical="center" wrapText="1"/>
    </xf>
    <xf numFmtId="14" fontId="50" fillId="0" borderId="0" xfId="6" applyNumberFormat="1" applyFont="1" applyAlignment="1">
      <alignment horizontal="center" vertical="center"/>
    </xf>
    <xf numFmtId="14" fontId="45" fillId="0" borderId="0" xfId="6" applyNumberFormat="1" applyFont="1" applyAlignment="1">
      <alignment horizontal="center" vertical="top"/>
    </xf>
    <xf numFmtId="9" fontId="0" fillId="0" borderId="0" xfId="6" applyFont="1" applyAlignment="1">
      <alignment horizontal="center" vertical="center"/>
    </xf>
    <xf numFmtId="0" fontId="52" fillId="0" borderId="0" xfId="0" applyFont="1" applyAlignment="1">
      <alignment horizontal="center" vertical="center"/>
    </xf>
    <xf numFmtId="9" fontId="52" fillId="0" borderId="0" xfId="6" applyFont="1" applyAlignment="1">
      <alignment horizontal="center" vertical="center"/>
    </xf>
    <xf numFmtId="9" fontId="50" fillId="0" borderId="0" xfId="6" applyFont="1" applyAlignment="1">
      <alignment horizontal="center" vertical="center"/>
    </xf>
    <xf numFmtId="9" fontId="39" fillId="0" borderId="0" xfId="6" applyFont="1" applyAlignment="1">
      <alignment horizontal="center" vertical="center"/>
    </xf>
    <xf numFmtId="0" fontId="49" fillId="0" borderId="0" xfId="0" applyFont="1" applyAlignment="1">
      <alignment horizontal="center" vertical="center" wrapText="1"/>
    </xf>
    <xf numFmtId="9" fontId="45" fillId="0" borderId="0" xfId="6" applyFont="1" applyAlignment="1">
      <alignment horizontal="center" vertical="center"/>
    </xf>
    <xf numFmtId="0" fontId="53" fillId="0" borderId="0" xfId="0" applyFont="1" applyAlignment="1">
      <alignment horizontal="center" vertical="center"/>
    </xf>
    <xf numFmtId="0" fontId="52" fillId="0" borderId="0" xfId="0" applyFont="1" applyAlignment="1">
      <alignment horizontal="center" vertical="center" wrapText="1"/>
    </xf>
    <xf numFmtId="0" fontId="45" fillId="0" borderId="0" xfId="0" applyFont="1" applyAlignment="1">
      <alignment horizontal="center" vertical="center" wrapText="1"/>
    </xf>
    <xf numFmtId="0" fontId="10" fillId="17" borderId="0" xfId="0" applyFont="1" applyFill="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39" fillId="0" borderId="0" xfId="0" applyFont="1" applyAlignment="1">
      <alignment horizontal="center" vertical="center" wrapText="1"/>
    </xf>
    <xf numFmtId="0" fontId="60" fillId="21" borderId="0" xfId="0" applyFont="1" applyFill="1" applyAlignment="1">
      <alignment vertical="top"/>
    </xf>
    <xf numFmtId="0" fontId="60" fillId="21" borderId="0" xfId="0" applyFont="1" applyFill="1" applyAlignment="1">
      <alignment vertical="top" wrapText="1"/>
    </xf>
    <xf numFmtId="3" fontId="60" fillId="21" borderId="0" xfId="0" applyNumberFormat="1" applyFont="1" applyFill="1" applyAlignment="1">
      <alignment horizontal="center" vertical="top"/>
    </xf>
    <xf numFmtId="0" fontId="60" fillId="21" borderId="0" xfId="0" applyFont="1" applyFill="1" applyAlignment="1">
      <alignment horizontal="center" vertical="top"/>
    </xf>
    <xf numFmtId="9" fontId="0" fillId="21" borderId="0" xfId="6" applyFont="1" applyFill="1" applyAlignment="1">
      <alignment horizontal="center" vertical="top"/>
    </xf>
    <xf numFmtId="9" fontId="0" fillId="21" borderId="0" xfId="6" applyFont="1" applyFill="1" applyAlignment="1">
      <alignment horizontal="center" vertical="center"/>
    </xf>
    <xf numFmtId="0" fontId="61" fillId="21" borderId="0" xfId="0" applyFont="1" applyFill="1" applyAlignment="1">
      <alignment horizontal="center" vertical="center" wrapText="1"/>
    </xf>
    <xf numFmtId="0" fontId="62" fillId="21" borderId="1" xfId="0" applyFont="1" applyFill="1" applyBorder="1" applyAlignment="1">
      <alignment horizontal="left" vertical="top" wrapText="1"/>
    </xf>
    <xf numFmtId="3" fontId="62" fillId="21" borderId="1" xfId="0" applyNumberFormat="1" applyFont="1" applyFill="1" applyBorder="1" applyAlignment="1">
      <alignment horizontal="left" vertical="top"/>
    </xf>
    <xf numFmtId="0" fontId="0" fillId="21" borderId="0" xfId="0" applyFill="1" applyAlignment="1">
      <alignment vertical="top"/>
    </xf>
    <xf numFmtId="0" fontId="0" fillId="21" borderId="0" xfId="0" applyFill="1" applyAlignment="1">
      <alignment vertical="top" wrapText="1"/>
    </xf>
    <xf numFmtId="3" fontId="0" fillId="21" borderId="0" xfId="0" applyNumberFormat="1" applyFill="1" applyAlignment="1">
      <alignment horizontal="center" vertical="top"/>
    </xf>
    <xf numFmtId="0" fontId="0" fillId="21" borderId="0" xfId="0" applyFill="1" applyAlignment="1">
      <alignment horizontal="center" vertical="top"/>
    </xf>
    <xf numFmtId="3" fontId="54" fillId="21" borderId="0" xfId="0" applyNumberFormat="1" applyFont="1" applyFill="1" applyAlignment="1">
      <alignment horizontal="center" vertical="center"/>
    </xf>
    <xf numFmtId="0" fontId="14" fillId="21" borderId="1" xfId="0" applyFont="1" applyFill="1" applyBorder="1" applyAlignment="1">
      <alignment horizontal="left" vertical="top"/>
    </xf>
    <xf numFmtId="3" fontId="14" fillId="21" borderId="1" xfId="0" applyNumberFormat="1" applyFont="1" applyFill="1" applyBorder="1" applyAlignment="1">
      <alignment horizontal="left" vertical="top"/>
    </xf>
    <xf numFmtId="0" fontId="41" fillId="21" borderId="0" xfId="0" applyFont="1" applyFill="1" applyAlignment="1">
      <alignment vertical="top"/>
    </xf>
    <xf numFmtId="0" fontId="41" fillId="21" borderId="0" xfId="0" applyFont="1" applyFill="1" applyAlignment="1">
      <alignment vertical="top" wrapText="1"/>
    </xf>
    <xf numFmtId="3" fontId="41" fillId="21" borderId="0" xfId="0" applyNumberFormat="1" applyFont="1" applyFill="1" applyAlignment="1">
      <alignment horizontal="center" vertical="top"/>
    </xf>
    <xf numFmtId="0" fontId="41" fillId="21" borderId="0" xfId="0" applyFont="1" applyFill="1" applyAlignment="1">
      <alignment horizontal="center" vertical="top"/>
    </xf>
    <xf numFmtId="0" fontId="62" fillId="21" borderId="20" xfId="0" applyFont="1" applyFill="1" applyBorder="1" applyAlignment="1">
      <alignment vertical="top" wrapText="1"/>
    </xf>
    <xf numFmtId="0" fontId="62" fillId="21" borderId="0" xfId="0" applyFont="1" applyFill="1" applyAlignment="1">
      <alignment vertical="top"/>
    </xf>
    <xf numFmtId="0" fontId="62" fillId="21" borderId="0" xfId="0" applyFont="1" applyFill="1" applyAlignment="1">
      <alignment vertical="top" wrapText="1"/>
    </xf>
    <xf numFmtId="3" fontId="62" fillId="21" borderId="0" xfId="0" applyNumberFormat="1" applyFont="1" applyFill="1" applyAlignment="1">
      <alignment horizontal="center" vertical="top"/>
    </xf>
    <xf numFmtId="0" fontId="62" fillId="21" borderId="0" xfId="0" applyFont="1" applyFill="1" applyAlignment="1">
      <alignment horizontal="center" vertical="top"/>
    </xf>
    <xf numFmtId="9" fontId="62" fillId="21" borderId="0" xfId="6" applyFont="1" applyFill="1" applyAlignment="1">
      <alignment horizontal="center" vertical="top"/>
    </xf>
    <xf numFmtId="9" fontId="62" fillId="21" borderId="0" xfId="6" applyFont="1" applyFill="1" applyAlignment="1">
      <alignment horizontal="center" vertical="center"/>
    </xf>
    <xf numFmtId="0" fontId="15" fillId="0" borderId="0" xfId="0" applyFont="1" applyAlignment="1">
      <alignment vertical="top"/>
    </xf>
    <xf numFmtId="0" fontId="15" fillId="0" borderId="0" xfId="0" applyFont="1" applyAlignment="1">
      <alignment vertical="top" wrapText="1"/>
    </xf>
    <xf numFmtId="3" fontId="15" fillId="0" borderId="0" xfId="0" applyNumberFormat="1" applyFont="1" applyAlignment="1">
      <alignment horizontal="center" vertical="top"/>
    </xf>
    <xf numFmtId="0" fontId="15" fillId="0" borderId="0" xfId="0" applyFont="1" applyAlignment="1">
      <alignment horizontal="center" vertical="top"/>
    </xf>
    <xf numFmtId="9" fontId="15" fillId="0" borderId="0" xfId="6" applyFont="1" applyFill="1" applyAlignment="1">
      <alignment horizontal="center" vertical="top"/>
    </xf>
    <xf numFmtId="9" fontId="15" fillId="0" borderId="0" xfId="6" applyFont="1" applyFill="1" applyAlignment="1">
      <alignment horizontal="center" vertical="center"/>
    </xf>
    <xf numFmtId="0" fontId="15" fillId="0" borderId="1" xfId="0" applyFont="1" applyBorder="1" applyAlignment="1">
      <alignment horizontal="left" vertical="top" wrapText="1"/>
    </xf>
    <xf numFmtId="3" fontId="15" fillId="0" borderId="1" xfId="0" applyNumberFormat="1" applyFont="1" applyBorder="1" applyAlignment="1">
      <alignment horizontal="left" vertical="top"/>
    </xf>
    <xf numFmtId="0" fontId="15" fillId="0" borderId="0" xfId="0" applyFont="1" applyAlignment="1">
      <alignment horizontal="center" vertical="center" wrapText="1"/>
    </xf>
    <xf numFmtId="0" fontId="52" fillId="0" borderId="1" xfId="0" applyFont="1" applyBorder="1" applyAlignment="1">
      <alignment horizontal="center" vertical="center" wrapText="1"/>
    </xf>
    <xf numFmtId="9" fontId="2" fillId="0" borderId="0" xfId="6" applyFont="1" applyAlignment="1">
      <alignment horizontal="center" vertical="top"/>
    </xf>
    <xf numFmtId="0" fontId="14" fillId="21" borderId="1" xfId="0" applyFont="1" applyFill="1" applyBorder="1" applyAlignment="1">
      <alignment horizontal="left" vertical="top" wrapText="1"/>
    </xf>
    <xf numFmtId="9" fontId="64" fillId="0" borderId="0" xfId="6" applyFont="1" applyFill="1" applyAlignment="1">
      <alignment horizontal="center" vertical="center" wrapText="1"/>
    </xf>
    <xf numFmtId="0" fontId="2" fillId="0" borderId="0" xfId="0" applyFont="1" applyAlignment="1">
      <alignment horizontal="center" vertical="center"/>
    </xf>
    <xf numFmtId="0" fontId="62" fillId="21" borderId="0" xfId="0" applyFont="1" applyFill="1" applyAlignment="1">
      <alignment horizontal="center" vertical="center" wrapText="1"/>
    </xf>
    <xf numFmtId="0" fontId="15" fillId="21" borderId="0" xfId="0" applyFont="1" applyFill="1" applyAlignment="1">
      <alignment vertical="top"/>
    </xf>
    <xf numFmtId="0" fontId="15" fillId="21" borderId="0" xfId="0" applyFont="1" applyFill="1" applyAlignment="1">
      <alignment vertical="top" wrapText="1"/>
    </xf>
    <xf numFmtId="3" fontId="15" fillId="21" borderId="0" xfId="0" applyNumberFormat="1" applyFont="1" applyFill="1" applyAlignment="1">
      <alignment horizontal="center" vertical="top"/>
    </xf>
    <xf numFmtId="0" fontId="15" fillId="21" borderId="0" xfId="0" applyFont="1" applyFill="1" applyAlignment="1">
      <alignment horizontal="center" vertical="top"/>
    </xf>
    <xf numFmtId="9" fontId="15" fillId="21" borderId="0" xfId="6" applyFont="1" applyFill="1" applyAlignment="1">
      <alignment horizontal="center" vertical="top"/>
    </xf>
    <xf numFmtId="9" fontId="64" fillId="21" borderId="0" xfId="6" applyFont="1" applyFill="1" applyAlignment="1">
      <alignment horizontal="center" vertical="center" wrapText="1"/>
    </xf>
    <xf numFmtId="9" fontId="15" fillId="21" borderId="0" xfId="6" applyFont="1" applyFill="1" applyAlignment="1">
      <alignment horizontal="center" vertical="center"/>
    </xf>
    <xf numFmtId="0" fontId="15" fillId="21" borderId="0" xfId="0" applyFont="1" applyFill="1" applyAlignment="1">
      <alignment horizontal="center" vertical="center" wrapText="1"/>
    </xf>
    <xf numFmtId="0" fontId="15" fillId="21" borderId="1" xfId="0" applyFont="1" applyFill="1" applyBorder="1" applyAlignment="1">
      <alignment horizontal="left" vertical="top" wrapText="1"/>
    </xf>
    <xf numFmtId="3" fontId="15" fillId="21" borderId="1" xfId="0" applyNumberFormat="1" applyFont="1" applyFill="1" applyBorder="1" applyAlignment="1">
      <alignment horizontal="left" vertical="top"/>
    </xf>
    <xf numFmtId="9" fontId="0" fillId="0" borderId="0" xfId="6" applyFont="1" applyAlignment="1">
      <alignment horizontal="center" vertical="center" wrapText="1"/>
    </xf>
    <xf numFmtId="0" fontId="52" fillId="0" borderId="15" xfId="0" applyFont="1" applyBorder="1" applyAlignment="1">
      <alignment horizontal="center" vertical="center" wrapText="1"/>
    </xf>
    <xf numFmtId="9" fontId="45" fillId="16" borderId="0" xfId="6" applyFont="1" applyFill="1" applyAlignment="1">
      <alignment horizontal="center" vertical="top"/>
    </xf>
    <xf numFmtId="0" fontId="51" fillId="0" borderId="0" xfId="0" applyFont="1" applyAlignment="1">
      <alignment horizontal="center"/>
    </xf>
    <xf numFmtId="0" fontId="54" fillId="0" borderId="0" xfId="0" applyFont="1" applyAlignment="1">
      <alignment horizontal="center"/>
    </xf>
    <xf numFmtId="0" fontId="50" fillId="0" borderId="0" xfId="0" applyFont="1" applyAlignment="1">
      <alignment horizontal="center" wrapText="1"/>
    </xf>
    <xf numFmtId="0" fontId="53" fillId="0" borderId="0" xfId="0" applyFont="1" applyAlignment="1">
      <alignment horizontal="center"/>
    </xf>
    <xf numFmtId="0" fontId="0" fillId="0" borderId="0" xfId="0" applyAlignment="1">
      <alignment horizontal="center" wrapText="1"/>
    </xf>
    <xf numFmtId="0" fontId="59" fillId="0" borderId="0" xfId="0" applyFont="1" applyAlignment="1">
      <alignment horizontal="center"/>
    </xf>
    <xf numFmtId="0" fontId="0" fillId="0" borderId="0" xfId="0" applyAlignment="1">
      <alignment horizontal="center" vertical="top" wrapText="1"/>
    </xf>
    <xf numFmtId="0" fontId="52" fillId="0" borderId="0" xfId="0" applyFont="1" applyAlignment="1">
      <alignment horizontal="center"/>
    </xf>
    <xf numFmtId="0" fontId="51" fillId="0" borderId="0" xfId="0" applyFont="1" applyAlignment="1">
      <alignment horizontal="center" vertical="top"/>
    </xf>
    <xf numFmtId="0" fontId="39" fillId="0" borderId="0" xfId="0" applyFont="1" applyAlignment="1">
      <alignment horizontal="center" vertical="top" wrapText="1"/>
    </xf>
    <xf numFmtId="0" fontId="2" fillId="21" borderId="0" xfId="0" applyFont="1" applyFill="1" applyAlignment="1">
      <alignment horizontal="center" vertical="top" wrapText="1"/>
    </xf>
    <xf numFmtId="0" fontId="2" fillId="0" borderId="0" xfId="0" applyFont="1" applyAlignment="1">
      <alignment horizontal="center" wrapText="1"/>
    </xf>
    <xf numFmtId="0" fontId="55" fillId="0" borderId="0" xfId="0" applyFont="1" applyAlignment="1">
      <alignment horizontal="center"/>
    </xf>
    <xf numFmtId="0" fontId="45" fillId="0" borderId="0" xfId="0" applyFont="1" applyAlignment="1">
      <alignment horizontal="center" wrapText="1"/>
    </xf>
    <xf numFmtId="0" fontId="39" fillId="0" borderId="0" xfId="0" applyFont="1" applyAlignment="1">
      <alignment horizontal="center" wrapText="1"/>
    </xf>
    <xf numFmtId="0" fontId="2" fillId="0" borderId="0" xfId="0" applyFont="1" applyAlignment="1">
      <alignment horizontal="center" vertical="top" wrapText="1"/>
    </xf>
    <xf numFmtId="0" fontId="45" fillId="0" borderId="0" xfId="0" applyFont="1" applyAlignment="1">
      <alignment horizontal="center" vertical="top" wrapText="1"/>
    </xf>
    <xf numFmtId="0" fontId="55" fillId="0" borderId="0" xfId="0" applyFont="1" applyAlignment="1">
      <alignment horizontal="center" wrapText="1"/>
    </xf>
    <xf numFmtId="0" fontId="49" fillId="0" borderId="0" xfId="0" applyFont="1" applyAlignment="1">
      <alignment horizontal="center" vertical="top" wrapText="1"/>
    </xf>
    <xf numFmtId="0" fontId="49" fillId="21" borderId="0" xfId="0" applyFont="1" applyFill="1" applyAlignment="1">
      <alignment horizontal="center" vertical="top" wrapText="1"/>
    </xf>
    <xf numFmtId="0" fontId="55" fillId="21" borderId="0" xfId="0" applyFont="1" applyFill="1" applyAlignment="1">
      <alignment horizontal="center"/>
    </xf>
    <xf numFmtId="0" fontId="45" fillId="0" borderId="0" xfId="0" applyFont="1" applyAlignment="1">
      <alignment horizontal="center" vertical="top"/>
    </xf>
    <xf numFmtId="0" fontId="2" fillId="6" borderId="0" xfId="0" applyFont="1" applyFill="1" applyAlignment="1">
      <alignment horizontal="center" vertical="top" wrapText="1"/>
    </xf>
    <xf numFmtId="0" fontId="50" fillId="0" borderId="0" xfId="0" applyFont="1" applyAlignment="1">
      <alignment horizontal="center" vertical="top" wrapText="1"/>
    </xf>
    <xf numFmtId="0" fontId="0" fillId="6" borderId="0" xfId="0" applyFill="1" applyAlignment="1">
      <alignment horizontal="center" vertical="top" wrapText="1"/>
    </xf>
    <xf numFmtId="0" fontId="50" fillId="16" borderId="0" xfId="0" applyFont="1" applyFill="1" applyAlignment="1">
      <alignment horizontal="center" wrapText="1"/>
    </xf>
    <xf numFmtId="0" fontId="0" fillId="6" borderId="0" xfId="0" applyFill="1" applyAlignment="1">
      <alignment vertical="top" wrapText="1"/>
    </xf>
    <xf numFmtId="0" fontId="38" fillId="18" borderId="0" xfId="0" applyFont="1" applyFill="1" applyAlignment="1">
      <alignment horizontal="center"/>
    </xf>
    <xf numFmtId="0" fontId="42" fillId="0" borderId="3" xfId="0" applyFont="1" applyBorder="1" applyAlignment="1">
      <alignment horizontal="left" vertical="center" wrapText="1"/>
    </xf>
    <xf numFmtId="0" fontId="42" fillId="0" borderId="14" xfId="0" applyFont="1" applyBorder="1" applyAlignment="1">
      <alignment horizontal="left" vertical="center" wrapText="1"/>
    </xf>
    <xf numFmtId="0" fontId="42" fillId="0" borderId="2" xfId="0" applyFont="1" applyBorder="1" applyAlignment="1">
      <alignment horizontal="left" vertical="center" wrapText="1"/>
    </xf>
    <xf numFmtId="0" fontId="52" fillId="0" borderId="15" xfId="0" applyFont="1" applyBorder="1" applyAlignment="1">
      <alignment horizontal="center" vertical="center" wrapText="1"/>
    </xf>
    <xf numFmtId="0" fontId="0" fillId="0" borderId="15"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left" vertical="top"/>
    </xf>
    <xf numFmtId="49" fontId="20" fillId="2" borderId="1" xfId="0" applyNumberFormat="1" applyFont="1" applyFill="1" applyBorder="1" applyAlignment="1">
      <alignment horizontal="left" vertical="top"/>
    </xf>
    <xf numFmtId="0" fontId="14" fillId="2" borderId="1" xfId="0" applyFont="1" applyFill="1" applyBorder="1" applyAlignment="1">
      <alignment horizontal="center" vertical="center"/>
    </xf>
    <xf numFmtId="0" fontId="0" fillId="2" borderId="7" xfId="0" applyFill="1" applyBorder="1" applyAlignment="1">
      <alignment horizontal="center"/>
    </xf>
    <xf numFmtId="0" fontId="0" fillId="2" borderId="11" xfId="0" applyFill="1" applyBorder="1" applyAlignment="1">
      <alignment horizontal="center"/>
    </xf>
    <xf numFmtId="0" fontId="0" fillId="2" borderId="6" xfId="0" applyFill="1" applyBorder="1" applyAlignment="1">
      <alignment horizontal="center"/>
    </xf>
    <xf numFmtId="0" fontId="10" fillId="2" borderId="7" xfId="0" applyFont="1" applyFill="1" applyBorder="1" applyAlignment="1">
      <alignment horizontal="right" vertical="top" wrapText="1"/>
    </xf>
    <xf numFmtId="0" fontId="0" fillId="2" borderId="11" xfId="0" applyFill="1" applyBorder="1" applyAlignment="1">
      <alignment horizontal="right" wrapText="1"/>
    </xf>
    <xf numFmtId="0" fontId="0" fillId="0" borderId="6" xfId="0" applyBorder="1" applyAlignment="1"/>
    <xf numFmtId="0" fontId="11" fillId="2" borderId="3" xfId="0" applyFont="1" applyFill="1" applyBorder="1" applyAlignment="1">
      <alignment horizontal="center" vertical="center"/>
    </xf>
    <xf numFmtId="0" fontId="2" fillId="0" borderId="2" xfId="0" applyFont="1" applyBorder="1" applyAlignment="1">
      <alignment horizontal="center" vertical="center"/>
    </xf>
    <xf numFmtId="0" fontId="18" fillId="2" borderId="3" xfId="0" applyFont="1" applyFill="1" applyBorder="1" applyAlignment="1">
      <alignment horizontal="center" vertical="center" wrapText="1"/>
    </xf>
    <xf numFmtId="0" fontId="18" fillId="0" borderId="2" xfId="0" applyFont="1" applyBorder="1" applyAlignment="1">
      <alignment horizontal="center" vertical="center" wrapText="1"/>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xf>
    <xf numFmtId="49" fontId="3" fillId="2" borderId="7" xfId="0" applyNumberFormat="1" applyFont="1" applyFill="1" applyBorder="1" applyAlignment="1">
      <alignment horizontal="left"/>
    </xf>
    <xf numFmtId="0" fontId="0" fillId="2" borderId="11" xfId="0" applyFill="1" applyBorder="1" applyAlignment="1">
      <alignment horizontal="left"/>
    </xf>
    <xf numFmtId="0" fontId="0" fillId="2" borderId="6" xfId="0" applyFill="1" applyBorder="1" applyAlignment="1">
      <alignment horizontal="left"/>
    </xf>
    <xf numFmtId="0" fontId="3" fillId="2" borderId="7" xfId="0" applyFont="1" applyFill="1" applyBorder="1" applyAlignment="1">
      <alignment horizontal="left"/>
    </xf>
    <xf numFmtId="0" fontId="19" fillId="14" borderId="1" xfId="0" applyFont="1" applyFill="1" applyBorder="1" applyAlignment="1">
      <alignment horizontal="center" vertical="center"/>
    </xf>
    <xf numFmtId="0" fontId="18" fillId="14" borderId="1" xfId="0" applyFont="1" applyFill="1" applyBorder="1" applyAlignment="1">
      <alignment horizontal="center" vertical="center"/>
    </xf>
    <xf numFmtId="0" fontId="18" fillId="14" borderId="1" xfId="0" applyFont="1" applyFill="1" applyBorder="1" applyAlignment="1">
      <alignment horizontal="left" vertical="top"/>
    </xf>
    <xf numFmtId="0" fontId="23" fillId="14" borderId="1" xfId="0" applyFont="1" applyFill="1" applyBorder="1" applyAlignment="1">
      <alignment horizontal="left" vertical="top"/>
    </xf>
    <xf numFmtId="0" fontId="18" fillId="14" borderId="1" xfId="0" applyFont="1" applyFill="1" applyBorder="1" applyAlignment="1">
      <alignment horizontal="left" vertical="top" wrapText="1"/>
    </xf>
    <xf numFmtId="0" fontId="23" fillId="14" borderId="1" xfId="0" applyFont="1" applyFill="1" applyBorder="1" applyAlignment="1">
      <alignment horizontal="center" vertical="center"/>
    </xf>
    <xf numFmtId="0" fontId="18" fillId="14" borderId="1" xfId="0" applyFont="1" applyFill="1" applyBorder="1" applyAlignment="1">
      <alignment horizontal="center" vertical="center"/>
    </xf>
    <xf numFmtId="0" fontId="14" fillId="14" borderId="1" xfId="0" applyFont="1" applyFill="1" applyBorder="1" applyAlignment="1">
      <alignment horizontal="center" vertical="center" wrapText="1"/>
    </xf>
    <xf numFmtId="3" fontId="18" fillId="14" borderId="1" xfId="0" applyNumberFormat="1" applyFont="1" applyFill="1" applyBorder="1" applyAlignment="1">
      <alignment horizontal="center" vertical="center"/>
    </xf>
    <xf numFmtId="0" fontId="10" fillId="14" borderId="1" xfId="0" applyFont="1" applyFill="1" applyBorder="1" applyAlignment="1">
      <alignment horizontal="center" vertical="center" wrapText="1"/>
    </xf>
    <xf numFmtId="0" fontId="18" fillId="0" borderId="1" xfId="0" applyFont="1" applyFill="1" applyBorder="1" applyAlignment="1">
      <alignment horizontal="center" vertical="center"/>
    </xf>
  </cellXfs>
  <cellStyles count="7">
    <cellStyle name="Hyperlink" xfId="3" xr:uid="{00000000-000B-0000-0000-000008000000}"/>
    <cellStyle name="Komma" xfId="5" builtinId="3"/>
    <cellStyle name="Link" xfId="1" builtinId="8"/>
    <cellStyle name="Prozent" xfId="6" builtinId="5"/>
    <cellStyle name="Standard" xfId="0" builtinId="0"/>
    <cellStyle name="Standard 2" xfId="2" xr:uid="{00000000-0005-0000-0000-000002000000}"/>
    <cellStyle name="Standard 3" xfId="4" xr:uid="{15415E42-8F2E-4C42-8957-E7924D0D59CC}"/>
  </cellStyles>
  <dxfs count="82">
    <dxf>
      <fill>
        <patternFill>
          <bgColor indexed="42"/>
        </patternFill>
      </fill>
    </dxf>
    <dxf>
      <fill>
        <patternFill>
          <bgColor indexed="43"/>
        </patternFill>
      </fill>
    </dxf>
    <dxf>
      <fill>
        <patternFill>
          <bgColor indexed="53"/>
        </patternFill>
      </fill>
    </dxf>
    <dxf>
      <fill>
        <patternFill>
          <bgColor indexed="43"/>
        </patternFill>
      </fill>
    </dxf>
    <dxf>
      <fill>
        <patternFill>
          <bgColor indexed="42"/>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10"/>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10"/>
        </patternFill>
      </fill>
    </dxf>
    <dxf>
      <fill>
        <patternFill>
          <bgColor indexed="42"/>
        </patternFill>
      </fill>
    </dxf>
    <dxf>
      <fill>
        <patternFill>
          <bgColor indexed="43"/>
        </patternFill>
      </fill>
    </dxf>
    <dxf>
      <fill>
        <patternFill>
          <bgColor indexed="53"/>
        </patternFill>
      </fill>
    </dxf>
    <dxf>
      <fill>
        <patternFill>
          <bgColor indexed="43"/>
        </patternFill>
      </fill>
    </dxf>
    <dxf>
      <fill>
        <patternFill>
          <bgColor indexed="42"/>
        </patternFill>
      </fill>
    </dxf>
    <dxf>
      <font>
        <color rgb="FF9C0006"/>
      </font>
      <fill>
        <patternFill>
          <bgColor rgb="FFFFC7CE"/>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2"/>
        </patternFill>
      </fill>
    </dxf>
    <dxf>
      <fill>
        <patternFill>
          <bgColor indexed="43"/>
        </patternFill>
      </fill>
    </dxf>
    <dxf>
      <fill>
        <patternFill>
          <bgColor indexed="53"/>
        </patternFill>
      </fill>
    </dxf>
    <dxf>
      <fill>
        <patternFill>
          <bgColor indexed="43"/>
        </patternFill>
      </fill>
    </dxf>
    <dxf>
      <fill>
        <patternFill>
          <bgColor indexed="42"/>
        </patternFill>
      </fill>
    </dxf>
    <dxf>
      <font>
        <b val="0"/>
        <i val="0"/>
        <strike val="0"/>
        <condense val="0"/>
        <extend val="0"/>
        <outline val="0"/>
        <shadow val="0"/>
        <u val="none"/>
        <vertAlign val="baseline"/>
        <sz val="10"/>
        <color theme="1"/>
        <name val="Arial"/>
        <family val="2"/>
        <scheme val="none"/>
      </font>
      <numFmt numFmtId="13" formatCode="0%"/>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0"/>
        <color theme="1"/>
        <name val="Arial"/>
        <family val="2"/>
        <scheme val="none"/>
      </font>
      <numFmt numFmtId="13" formatCode="0%"/>
      <fill>
        <patternFill patternType="solid">
          <fgColor theme="6" tint="0.79998168889431442"/>
          <bgColor theme="6" tint="0.79998168889431442"/>
        </patternFill>
      </fill>
      <alignment horizontal="center"/>
      <border diagonalUp="0" diagonalDown="0">
        <left style="thin">
          <color theme="6" tint="0.39997558519241921"/>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0"/>
        <color theme="1"/>
        <name val="Arial"/>
        <family val="2"/>
        <scheme val="none"/>
      </font>
      <numFmt numFmtId="13" formatCode="0%"/>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right style="thin">
          <color theme="6" tint="0.39997558519241921"/>
        </right>
        <top style="thin">
          <color theme="6" tint="0.39997558519241921"/>
        </top>
        <bottom style="thin">
          <color theme="6" tint="0.39997558519241921"/>
        </bottom>
        <vertical/>
        <horizontal/>
      </border>
    </dxf>
    <dxf>
      <font>
        <b val="0"/>
        <i val="0"/>
        <strike val="0"/>
        <condense val="0"/>
        <extend val="0"/>
        <outline val="0"/>
        <shadow val="0"/>
        <u val="none"/>
        <vertAlign val="baseline"/>
        <sz val="10"/>
        <color theme="1"/>
        <name val="Arial"/>
        <family val="2"/>
        <scheme val="none"/>
      </font>
      <numFmt numFmtId="13" formatCode="0%"/>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0"/>
        <color theme="1"/>
        <name val="Arial"/>
        <family val="2"/>
        <scheme val="none"/>
      </font>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border outline="0">
        <top style="thin">
          <color theme="6" tint="0.39997558519241921"/>
        </top>
      </border>
    </dxf>
    <dxf>
      <border outline="0">
        <left style="thin">
          <color theme="6" tint="0.39997558519241921"/>
        </left>
        <top style="thin">
          <color theme="6" tint="0.39997558519241921"/>
        </top>
        <bottom style="thin">
          <color theme="6" tint="0.39997558519241921"/>
        </bottom>
      </border>
    </dxf>
    <dxf>
      <border outline="0">
        <bottom style="thin">
          <color theme="6" tint="0.39997558519241921"/>
        </bottom>
      </border>
    </dxf>
    <dxf>
      <font>
        <b/>
        <i val="0"/>
        <strike val="0"/>
        <condense val="0"/>
        <extend val="0"/>
        <outline val="0"/>
        <shadow val="0"/>
        <u val="none"/>
        <vertAlign val="baseline"/>
        <sz val="10"/>
        <color theme="0"/>
        <name val="Arial"/>
        <family val="2"/>
        <scheme val="none"/>
      </font>
      <fill>
        <patternFill patternType="solid">
          <fgColor theme="6"/>
          <bgColor theme="6"/>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_-* #,##0_-;\-* #,##0_-;_-* &quot;-&quot;??_-;_-@_-"/>
      <alignment horizontal="general" vertical="bottom"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_-* #,##0_-;\-* #,##0_-;_-* &quot;-&quot;??_-;_-@_-"/>
      <alignment horizontal="general" vertical="bottom"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_-* #,##0_-;\-* #,##0_-;_-* &quot;-&quot;??_-;_-@_-"/>
      <alignment horizontal="general" vertical="bottom"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Arial"/>
        <family val="2"/>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_-* #,##0_-;\-* #,##0_-;_-* &quot;-&quot;??_-;_-@_-"/>
      <alignment horizontal="general" vertical="bottom" textRotation="0" wrapText="0"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Status der Migration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de-DE"/>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Dashboard!$C$5</c:f>
              <c:strCache>
                <c:ptCount val="1"/>
                <c:pt idx="0">
                  <c:v>Prozentsatz</c:v>
                </c:pt>
              </c:strCache>
            </c:strRef>
          </c:tx>
          <c:dPt>
            <c:idx val="0"/>
            <c:bubble3D val="0"/>
            <c:explosion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2-2835-4A9D-9F7B-5AA7943A7DE0}"/>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ADF6-4AF0-A99D-4609B8C81328}"/>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ADF6-4AF0-A99D-4609B8C81328}"/>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ADF6-4AF0-A99D-4609B8C81328}"/>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ADF6-4AF0-A99D-4609B8C81328}"/>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ADF6-4AF0-A99D-4609B8C81328}"/>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ADF6-4AF0-A99D-4609B8C81328}"/>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C8D2-466F-9A09-3FB0B0ECD091}"/>
              </c:ext>
            </c:extLst>
          </c:dPt>
          <c:cat>
            <c:strRef>
              <c:f>Dashboard!$A$6:$A$13</c:f>
              <c:strCache>
                <c:ptCount val="8"/>
                <c:pt idx="0">
                  <c:v>noch offen</c:v>
                </c:pt>
                <c:pt idx="1">
                  <c:v>Migration gestartet</c:v>
                </c:pt>
                <c:pt idx="2">
                  <c:v>Migration abgeschlossen</c:v>
                </c:pt>
                <c:pt idx="3">
                  <c:v>Test gestartet</c:v>
                </c:pt>
                <c:pt idx="4">
                  <c:v>Fehlerhaft</c:v>
                </c:pt>
                <c:pt idx="5">
                  <c:v>Test abgeschlossen</c:v>
                </c:pt>
                <c:pt idx="6">
                  <c:v>Live gesetzt</c:v>
                </c:pt>
                <c:pt idx="7">
                  <c:v>Deaktiviert</c:v>
                </c:pt>
              </c:strCache>
            </c:strRef>
          </c:cat>
          <c:val>
            <c:numRef>
              <c:f>Dashboard!$C$6:$C$13</c:f>
              <c:numCache>
                <c:formatCode>0.0%</c:formatCode>
                <c:ptCount val="8"/>
                <c:pt idx="0">
                  <c:v>4.9019607843137254E-3</c:v>
                </c:pt>
                <c:pt idx="1">
                  <c:v>9.8039215686274508E-2</c:v>
                </c:pt>
                <c:pt idx="2">
                  <c:v>0.27450980392156865</c:v>
                </c:pt>
                <c:pt idx="3">
                  <c:v>0.15686274509803921</c:v>
                </c:pt>
                <c:pt idx="4">
                  <c:v>7.3529411764705885E-2</c:v>
                </c:pt>
                <c:pt idx="5">
                  <c:v>0.27941176470588236</c:v>
                </c:pt>
                <c:pt idx="6">
                  <c:v>2.4509803921568627E-2</c:v>
                </c:pt>
                <c:pt idx="7">
                  <c:v>8.8235294117647065E-2</c:v>
                </c:pt>
              </c:numCache>
            </c:numRef>
          </c:val>
          <c:extLst>
            <c:ext xmlns:c16="http://schemas.microsoft.com/office/drawing/2014/chart" uri="{C3380CC4-5D6E-409C-BE32-E72D297353CC}">
              <c16:uniqueId val="{00000001-2835-4A9D-9F7B-5AA7943A7DE0}"/>
            </c:ext>
          </c:extLst>
        </c:ser>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Dashboard!$B$5</c15:sqref>
                        </c15:formulaRef>
                      </c:ext>
                    </c:extLst>
                    <c:strCache>
                      <c:ptCount val="1"/>
                      <c:pt idx="0">
                        <c:v>Anzahl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ADF6-4AF0-A99D-4609B8C81328}"/>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ADF6-4AF0-A99D-4609B8C81328}"/>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ADF6-4AF0-A99D-4609B8C81328}"/>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ADF6-4AF0-A99D-4609B8C81328}"/>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ADF6-4AF0-A99D-4609B8C81328}"/>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9-ADF6-4AF0-A99D-4609B8C81328}"/>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B-ADF6-4AF0-A99D-4609B8C81328}"/>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F-C8D2-466F-9A09-3FB0B0ECD091}"/>
                    </c:ext>
                  </c:extLst>
                </c:dPt>
                <c:cat>
                  <c:strRef>
                    <c:extLst>
                      <c:ext uri="{02D57815-91ED-43cb-92C2-25804820EDAC}">
                        <c15:formulaRef>
                          <c15:sqref>Dashboard!$A$6:$A$13</c15:sqref>
                        </c15:formulaRef>
                      </c:ext>
                    </c:extLst>
                    <c:strCache>
                      <c:ptCount val="8"/>
                      <c:pt idx="0">
                        <c:v>noch offen</c:v>
                      </c:pt>
                      <c:pt idx="1">
                        <c:v>Migration gestartet</c:v>
                      </c:pt>
                      <c:pt idx="2">
                        <c:v>Migration abgeschlossen</c:v>
                      </c:pt>
                      <c:pt idx="3">
                        <c:v>Test gestartet</c:v>
                      </c:pt>
                      <c:pt idx="4">
                        <c:v>Fehlerhaft</c:v>
                      </c:pt>
                      <c:pt idx="5">
                        <c:v>Test abgeschlossen</c:v>
                      </c:pt>
                      <c:pt idx="6">
                        <c:v>Live gesetzt</c:v>
                      </c:pt>
                      <c:pt idx="7">
                        <c:v>Deaktiviert</c:v>
                      </c:pt>
                    </c:strCache>
                  </c:strRef>
                </c:cat>
                <c:val>
                  <c:numRef>
                    <c:extLst>
                      <c:ext uri="{02D57815-91ED-43cb-92C2-25804820EDAC}">
                        <c15:formulaRef>
                          <c15:sqref>Dashboard!$B$6:$B$13</c15:sqref>
                        </c15:formulaRef>
                      </c:ext>
                    </c:extLst>
                    <c:numCache>
                      <c:formatCode>_-* #,##0_-;\-* #,##0_-;_-* "-"??_-;_-@_-</c:formatCode>
                      <c:ptCount val="8"/>
                      <c:pt idx="0">
                        <c:v>1</c:v>
                      </c:pt>
                      <c:pt idx="1">
                        <c:v>20</c:v>
                      </c:pt>
                      <c:pt idx="2">
                        <c:v>56</c:v>
                      </c:pt>
                      <c:pt idx="3">
                        <c:v>32</c:v>
                      </c:pt>
                      <c:pt idx="4">
                        <c:v>15</c:v>
                      </c:pt>
                      <c:pt idx="5">
                        <c:v>57</c:v>
                      </c:pt>
                      <c:pt idx="6">
                        <c:v>5</c:v>
                      </c:pt>
                      <c:pt idx="7">
                        <c:v>18</c:v>
                      </c:pt>
                    </c:numCache>
                  </c:numRef>
                </c:val>
                <c:extLst>
                  <c:ext xmlns:c16="http://schemas.microsoft.com/office/drawing/2014/chart" uri="{C3380CC4-5D6E-409C-BE32-E72D297353CC}">
                    <c16:uniqueId val="{00000000-2835-4A9D-9F7B-5AA7943A7DE0}"/>
                  </c:ext>
                </c:extLst>
              </c15:ser>
            </c15:filteredPieSeries>
          </c:ext>
        </c:extLst>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Status Gruppe 1</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de-DE"/>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Dashboard!$C$17</c:f>
              <c:strCache>
                <c:ptCount val="1"/>
                <c:pt idx="0">
                  <c:v>Prozentsatz</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EFB6-4F1A-BFDA-0A7B54E00B86}"/>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EFB6-4F1A-BFDA-0A7B54E00B86}"/>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EFB6-4F1A-BFDA-0A7B54E00B86}"/>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EFB6-4F1A-BFDA-0A7B54E00B86}"/>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EFB6-4F1A-BFDA-0A7B54E00B86}"/>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EFB6-4F1A-BFDA-0A7B54E00B86}"/>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EFB6-4F1A-BFDA-0A7B54E00B86}"/>
              </c:ext>
            </c:extLst>
          </c:dPt>
          <c:cat>
            <c:strRef>
              <c:f>Dashboard!$A$18:$A$24</c:f>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f>Dashboard!$C$18:$C$24</c:f>
              <c:numCache>
                <c:formatCode>0.0%</c:formatCode>
                <c:ptCount val="7"/>
                <c:pt idx="0">
                  <c:v>0</c:v>
                </c:pt>
                <c:pt idx="1">
                  <c:v>0</c:v>
                </c:pt>
                <c:pt idx="2">
                  <c:v>0</c:v>
                </c:pt>
                <c:pt idx="3">
                  <c:v>0.37931034482758619</c:v>
                </c:pt>
                <c:pt idx="4">
                  <c:v>0.13793103448275862</c:v>
                </c:pt>
                <c:pt idx="5">
                  <c:v>0.44827586206896552</c:v>
                </c:pt>
                <c:pt idx="6">
                  <c:v>3.4482758620689655E-2</c:v>
                </c:pt>
              </c:numCache>
            </c:numRef>
          </c:val>
          <c:extLst>
            <c:ext xmlns:c16="http://schemas.microsoft.com/office/drawing/2014/chart" uri="{C3380CC4-5D6E-409C-BE32-E72D297353CC}">
              <c16:uniqueId val="{00000001-7749-4105-9074-4CCF32D254A3}"/>
            </c:ext>
          </c:extLst>
        </c:ser>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Dashboard!$B$17</c15:sqref>
                        </c15:formulaRef>
                      </c:ext>
                    </c:extLst>
                    <c:strCache>
                      <c:ptCount val="1"/>
                      <c:pt idx="0">
                        <c:v>Anzahl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EFB6-4F1A-BFDA-0A7B54E00B86}"/>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EFB6-4F1A-BFDA-0A7B54E00B86}"/>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EFB6-4F1A-BFDA-0A7B54E00B86}"/>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EFB6-4F1A-BFDA-0A7B54E00B86}"/>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EFB6-4F1A-BFDA-0A7B54E00B86}"/>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9-EFB6-4F1A-BFDA-0A7B54E00B86}"/>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B-EFB6-4F1A-BFDA-0A7B54E00B86}"/>
                    </c:ext>
                  </c:extLst>
                </c:dPt>
                <c:cat>
                  <c:strRef>
                    <c:extLst>
                      <c:ext uri="{02D57815-91ED-43cb-92C2-25804820EDAC}">
                        <c15:formulaRef>
                          <c15:sqref>Dashboard!$A$18:$A$24</c15:sqref>
                        </c15:formulaRef>
                      </c:ext>
                    </c:extLst>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extLst>
                      <c:ext uri="{02D57815-91ED-43cb-92C2-25804820EDAC}">
                        <c15:formulaRef>
                          <c15:sqref>Dashboard!$B$18:$B$24</c15:sqref>
                        </c15:formulaRef>
                      </c:ext>
                    </c:extLst>
                    <c:numCache>
                      <c:formatCode>_-* #,##0_-;\-* #,##0_-;_-* "-"??_-;_-@_-</c:formatCode>
                      <c:ptCount val="7"/>
                      <c:pt idx="0">
                        <c:v>0</c:v>
                      </c:pt>
                      <c:pt idx="1">
                        <c:v>0</c:v>
                      </c:pt>
                      <c:pt idx="2">
                        <c:v>0</c:v>
                      </c:pt>
                      <c:pt idx="3">
                        <c:v>22</c:v>
                      </c:pt>
                      <c:pt idx="4">
                        <c:v>8</c:v>
                      </c:pt>
                      <c:pt idx="5">
                        <c:v>26</c:v>
                      </c:pt>
                      <c:pt idx="6">
                        <c:v>2</c:v>
                      </c:pt>
                    </c:numCache>
                  </c:numRef>
                </c:val>
                <c:extLst>
                  <c:ext xmlns:c16="http://schemas.microsoft.com/office/drawing/2014/chart" uri="{C3380CC4-5D6E-409C-BE32-E72D297353CC}">
                    <c16:uniqueId val="{00000000-7749-4105-9074-4CCF32D254A3}"/>
                  </c:ext>
                </c:extLst>
              </c15:ser>
            </c15:filteredPieSeries>
          </c:ext>
        </c:extLst>
      </c:pie3DChart>
      <c:spPr>
        <a:noFill/>
        <a:ln>
          <a:noFill/>
        </a:ln>
        <a:effectLst/>
      </c:spPr>
    </c:plotArea>
    <c:legend>
      <c:legendPos val="r"/>
      <c:layout>
        <c:manualLayout>
          <c:xMode val="edge"/>
          <c:yMode val="edge"/>
          <c:x val="0.68668897637795279"/>
          <c:y val="0.15043181261904201"/>
          <c:w val="0.29664435695538055"/>
          <c:h val="0.79191738221287344"/>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Status Gruppe</a:t>
            </a:r>
            <a:r>
              <a:rPr lang="en-US" baseline="0"/>
              <a:t> 2</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de-DE"/>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Dashboard!$B$28</c:f>
              <c:strCache>
                <c:ptCount val="1"/>
                <c:pt idx="0">
                  <c:v>Anzahl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7D28-4E53-94D9-63D1811F9AEE}"/>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7D28-4E53-94D9-63D1811F9AEE}"/>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7D28-4E53-94D9-63D1811F9AEE}"/>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7D28-4E53-94D9-63D1811F9AEE}"/>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7D28-4E53-94D9-63D1811F9AEE}"/>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7D28-4E53-94D9-63D1811F9AE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7D28-4E53-94D9-63D1811F9AEE}"/>
              </c:ext>
            </c:extLst>
          </c:dPt>
          <c:cat>
            <c:strRef>
              <c:f>Dashboard!$A$29:$A$35</c:f>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f>Dashboard!$B$29:$B$35</c:f>
              <c:numCache>
                <c:formatCode>_-* #,##0_-;\-* #,##0_-;_-* "-"??_-;_-@_-</c:formatCode>
                <c:ptCount val="7"/>
                <c:pt idx="0">
                  <c:v>0</c:v>
                </c:pt>
                <c:pt idx="1">
                  <c:v>0</c:v>
                </c:pt>
                <c:pt idx="2">
                  <c:v>21</c:v>
                </c:pt>
                <c:pt idx="3">
                  <c:v>10</c:v>
                </c:pt>
                <c:pt idx="4">
                  <c:v>5</c:v>
                </c:pt>
                <c:pt idx="5">
                  <c:v>31</c:v>
                </c:pt>
                <c:pt idx="6">
                  <c:v>3</c:v>
                </c:pt>
              </c:numCache>
            </c:numRef>
          </c:val>
          <c:extLst>
            <c:ext xmlns:c16="http://schemas.microsoft.com/office/drawing/2014/chart" uri="{C3380CC4-5D6E-409C-BE32-E72D297353CC}">
              <c16:uniqueId val="{00000000-6CA4-4C04-8FD5-B620D600CD69}"/>
            </c:ext>
          </c:extLst>
        </c:ser>
        <c:ser>
          <c:idx val="1"/>
          <c:order val="1"/>
          <c:tx>
            <c:strRef>
              <c:f>Dashboard!$C$28</c:f>
              <c:strCache>
                <c:ptCount val="1"/>
                <c:pt idx="0">
                  <c:v>Prozentsatz</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7D28-4E53-94D9-63D1811F9AEE}"/>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7D28-4E53-94D9-63D1811F9AEE}"/>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7D28-4E53-94D9-63D1811F9AEE}"/>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7D28-4E53-94D9-63D1811F9AEE}"/>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7D28-4E53-94D9-63D1811F9AEE}"/>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9-7D28-4E53-94D9-63D1811F9AE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B-7D28-4E53-94D9-63D1811F9AEE}"/>
              </c:ext>
            </c:extLst>
          </c:dPt>
          <c:cat>
            <c:strRef>
              <c:f>Dashboard!$A$29:$A$35</c:f>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f>Dashboard!$C$29:$C$35</c:f>
              <c:numCache>
                <c:formatCode>0.0%</c:formatCode>
                <c:ptCount val="7"/>
                <c:pt idx="0">
                  <c:v>0</c:v>
                </c:pt>
                <c:pt idx="1">
                  <c:v>0</c:v>
                </c:pt>
                <c:pt idx="2">
                  <c:v>0.3</c:v>
                </c:pt>
                <c:pt idx="3">
                  <c:v>0.14285714285714285</c:v>
                </c:pt>
                <c:pt idx="4">
                  <c:v>7.1428571428571425E-2</c:v>
                </c:pt>
                <c:pt idx="5">
                  <c:v>0.44285714285714284</c:v>
                </c:pt>
                <c:pt idx="6">
                  <c:v>4.2857142857142858E-2</c:v>
                </c:pt>
              </c:numCache>
            </c:numRef>
          </c:val>
          <c:extLst>
            <c:ext xmlns:c16="http://schemas.microsoft.com/office/drawing/2014/chart" uri="{C3380CC4-5D6E-409C-BE32-E72D297353CC}">
              <c16:uniqueId val="{00000001-6CA4-4C04-8FD5-B620D600CD69}"/>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8668897637795279"/>
          <c:y val="0.17409992390004508"/>
          <c:w val="0.29664435695538055"/>
          <c:h val="0.76824923511779963"/>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Status Gruppe 3</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de-DE"/>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Dashboard!$C$39</c:f>
              <c:strCache>
                <c:ptCount val="1"/>
                <c:pt idx="0">
                  <c:v>Prozentsatz</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4C3A-4286-8EE1-F0099082CC45}"/>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4C3A-4286-8EE1-F0099082CC45}"/>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4C3A-4286-8EE1-F0099082CC45}"/>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4C3A-4286-8EE1-F0099082CC45}"/>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4C3A-4286-8EE1-F0099082CC45}"/>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4C3A-4286-8EE1-F0099082CC45}"/>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4C3A-4286-8EE1-F0099082CC45}"/>
              </c:ext>
            </c:extLst>
          </c:dPt>
          <c:cat>
            <c:strRef>
              <c:f>Dashboard!$A$40:$A$46</c:f>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f>Dashboard!$C$40:$C$46</c:f>
              <c:numCache>
                <c:formatCode>0.0%</c:formatCode>
                <c:ptCount val="7"/>
                <c:pt idx="0">
                  <c:v>1.7241379310344827E-2</c:v>
                </c:pt>
                <c:pt idx="1">
                  <c:v>0.34482758620689657</c:v>
                </c:pt>
                <c:pt idx="2">
                  <c:v>0.60344827586206895</c:v>
                </c:pt>
                <c:pt idx="3">
                  <c:v>0</c:v>
                </c:pt>
                <c:pt idx="4">
                  <c:v>3.4482758620689655E-2</c:v>
                </c:pt>
                <c:pt idx="5">
                  <c:v>0</c:v>
                </c:pt>
                <c:pt idx="6">
                  <c:v>0</c:v>
                </c:pt>
              </c:numCache>
            </c:numRef>
          </c:val>
          <c:extLst>
            <c:ext xmlns:c16="http://schemas.microsoft.com/office/drawing/2014/chart" uri="{C3380CC4-5D6E-409C-BE32-E72D297353CC}">
              <c16:uniqueId val="{00000001-7F17-4A21-9ADC-A4A0D1315112}"/>
            </c:ext>
          </c:extLst>
        </c:ser>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Dashboard!$B$39</c15:sqref>
                        </c15:formulaRef>
                      </c:ext>
                    </c:extLst>
                    <c:strCache>
                      <c:ptCount val="1"/>
                      <c:pt idx="0">
                        <c:v>Anzahl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4C3A-4286-8EE1-F0099082CC45}"/>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4C3A-4286-8EE1-F0099082CC45}"/>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4C3A-4286-8EE1-F0099082CC45}"/>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5-4C3A-4286-8EE1-F0099082CC45}"/>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7-4C3A-4286-8EE1-F0099082CC45}"/>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9-4C3A-4286-8EE1-F0099082CC45}"/>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B-4C3A-4286-8EE1-F0099082CC45}"/>
                    </c:ext>
                  </c:extLst>
                </c:dPt>
                <c:cat>
                  <c:strRef>
                    <c:extLst>
                      <c:ext uri="{02D57815-91ED-43cb-92C2-25804820EDAC}">
                        <c15:formulaRef>
                          <c15:sqref>Dashboard!$A$40:$A$46</c15:sqref>
                        </c15:formulaRef>
                      </c:ext>
                    </c:extLst>
                    <c:strCache>
                      <c:ptCount val="7"/>
                      <c:pt idx="0">
                        <c:v>noch offen</c:v>
                      </c:pt>
                      <c:pt idx="1">
                        <c:v>Migration gestartet</c:v>
                      </c:pt>
                      <c:pt idx="2">
                        <c:v>Migration abgeschlossen</c:v>
                      </c:pt>
                      <c:pt idx="3">
                        <c:v>Test gestartet</c:v>
                      </c:pt>
                      <c:pt idx="4">
                        <c:v>Fehlerhaft</c:v>
                      </c:pt>
                      <c:pt idx="5">
                        <c:v>Test abgeschlossen</c:v>
                      </c:pt>
                      <c:pt idx="6">
                        <c:v>Live gesetzt</c:v>
                      </c:pt>
                    </c:strCache>
                  </c:strRef>
                </c:cat>
                <c:val>
                  <c:numRef>
                    <c:extLst>
                      <c:ext uri="{02D57815-91ED-43cb-92C2-25804820EDAC}">
                        <c15:formulaRef>
                          <c15:sqref>Dashboard!$B$40:$B$46</c15:sqref>
                        </c15:formulaRef>
                      </c:ext>
                    </c:extLst>
                    <c:numCache>
                      <c:formatCode>_-* #,##0_-;\-* #,##0_-;_-* "-"??_-;_-@_-</c:formatCode>
                      <c:ptCount val="7"/>
                      <c:pt idx="0">
                        <c:v>1</c:v>
                      </c:pt>
                      <c:pt idx="1">
                        <c:v>20</c:v>
                      </c:pt>
                      <c:pt idx="2">
                        <c:v>35</c:v>
                      </c:pt>
                      <c:pt idx="3">
                        <c:v>0</c:v>
                      </c:pt>
                      <c:pt idx="4">
                        <c:v>2</c:v>
                      </c:pt>
                      <c:pt idx="5">
                        <c:v>0</c:v>
                      </c:pt>
                      <c:pt idx="6">
                        <c:v>0</c:v>
                      </c:pt>
                    </c:numCache>
                  </c:numRef>
                </c:val>
                <c:extLst>
                  <c:ext xmlns:c16="http://schemas.microsoft.com/office/drawing/2014/chart" uri="{C3380CC4-5D6E-409C-BE32-E72D297353CC}">
                    <c16:uniqueId val="{00000000-7F17-4A21-9ADC-A4A0D1315112}"/>
                  </c:ext>
                </c:extLst>
              </c15:ser>
            </c15:filteredPieSeries>
          </c:ext>
        </c:extLst>
      </c:pie3DChart>
      <c:spPr>
        <a:noFill/>
        <a:ln>
          <a:noFill/>
        </a:ln>
        <a:effectLst/>
      </c:spPr>
    </c:plotArea>
    <c:legend>
      <c:legendPos val="r"/>
      <c:layout>
        <c:manualLayout>
          <c:xMode val="edge"/>
          <c:yMode val="edge"/>
          <c:x val="0.68668897637795279"/>
          <c:y val="0.18163518577518853"/>
          <c:w val="0.29664435695538055"/>
          <c:h val="0.75048624702259037"/>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Migrationsprozess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percentStacked"/>
        <c:varyColors val="0"/>
        <c:ser>
          <c:idx val="0"/>
          <c:order val="0"/>
          <c:tx>
            <c:strRef>
              <c:f>Dashboard!$A$52</c:f>
              <c:strCache>
                <c:ptCount val="1"/>
                <c:pt idx="0">
                  <c:v>noch offen</c:v>
                </c:pt>
              </c:strCache>
            </c:strRef>
          </c:tx>
          <c:spPr>
            <a:solidFill>
              <a:schemeClr val="accent1"/>
            </a:solidFill>
            <a:ln>
              <a:noFill/>
            </a:ln>
            <a:effectLst/>
          </c:spPr>
          <c:invertIfNegative val="0"/>
          <c:cat>
            <c:strRef>
              <c:f>Dashboard!$B$51:$E$51</c:f>
              <c:strCache>
                <c:ptCount val="4"/>
                <c:pt idx="0">
                  <c:v>Gesamt</c:v>
                </c:pt>
                <c:pt idx="1">
                  <c:v>Gruppe 1</c:v>
                </c:pt>
                <c:pt idx="2">
                  <c:v>Gruppe 2</c:v>
                </c:pt>
                <c:pt idx="3">
                  <c:v>Gruppe 3</c:v>
                </c:pt>
              </c:strCache>
            </c:strRef>
          </c:cat>
          <c:val>
            <c:numRef>
              <c:f>Dashboard!$B$52:$E$52</c:f>
              <c:numCache>
                <c:formatCode>0%</c:formatCode>
                <c:ptCount val="4"/>
                <c:pt idx="0">
                  <c:v>4.9019607843137254E-3</c:v>
                </c:pt>
                <c:pt idx="1">
                  <c:v>0</c:v>
                </c:pt>
                <c:pt idx="2">
                  <c:v>0</c:v>
                </c:pt>
                <c:pt idx="3">
                  <c:v>1.7241379310344827E-2</c:v>
                </c:pt>
              </c:numCache>
            </c:numRef>
          </c:val>
          <c:extLst>
            <c:ext xmlns:c16="http://schemas.microsoft.com/office/drawing/2014/chart" uri="{C3380CC4-5D6E-409C-BE32-E72D297353CC}">
              <c16:uniqueId val="{00000036-2920-44D4-A0AA-4CC0265629BD}"/>
            </c:ext>
          </c:extLst>
        </c:ser>
        <c:ser>
          <c:idx val="1"/>
          <c:order val="1"/>
          <c:tx>
            <c:strRef>
              <c:f>Dashboard!$A$53</c:f>
              <c:strCache>
                <c:ptCount val="1"/>
                <c:pt idx="0">
                  <c:v>Migration gestartet</c:v>
                </c:pt>
              </c:strCache>
            </c:strRef>
          </c:tx>
          <c:spPr>
            <a:solidFill>
              <a:schemeClr val="accent2"/>
            </a:solidFill>
            <a:ln>
              <a:noFill/>
            </a:ln>
            <a:effectLst/>
          </c:spPr>
          <c:invertIfNegative val="0"/>
          <c:cat>
            <c:strRef>
              <c:f>Dashboard!$B$51:$E$51</c:f>
              <c:strCache>
                <c:ptCount val="4"/>
                <c:pt idx="0">
                  <c:v>Gesamt</c:v>
                </c:pt>
                <c:pt idx="1">
                  <c:v>Gruppe 1</c:v>
                </c:pt>
                <c:pt idx="2">
                  <c:v>Gruppe 2</c:v>
                </c:pt>
                <c:pt idx="3">
                  <c:v>Gruppe 3</c:v>
                </c:pt>
              </c:strCache>
            </c:strRef>
          </c:cat>
          <c:val>
            <c:numRef>
              <c:f>Dashboard!$B$53:$E$53</c:f>
              <c:numCache>
                <c:formatCode>0%</c:formatCode>
                <c:ptCount val="4"/>
                <c:pt idx="0">
                  <c:v>9.8039215686274508E-2</c:v>
                </c:pt>
                <c:pt idx="1">
                  <c:v>0</c:v>
                </c:pt>
                <c:pt idx="2">
                  <c:v>0</c:v>
                </c:pt>
                <c:pt idx="3">
                  <c:v>0.34482758620689657</c:v>
                </c:pt>
              </c:numCache>
            </c:numRef>
          </c:val>
          <c:extLst>
            <c:ext xmlns:c16="http://schemas.microsoft.com/office/drawing/2014/chart" uri="{C3380CC4-5D6E-409C-BE32-E72D297353CC}">
              <c16:uniqueId val="{00000038-2920-44D4-A0AA-4CC0265629BD}"/>
            </c:ext>
          </c:extLst>
        </c:ser>
        <c:ser>
          <c:idx val="2"/>
          <c:order val="2"/>
          <c:tx>
            <c:strRef>
              <c:f>Dashboard!$A$54</c:f>
              <c:strCache>
                <c:ptCount val="1"/>
                <c:pt idx="0">
                  <c:v>Migration abgeschlossen</c:v>
                </c:pt>
              </c:strCache>
            </c:strRef>
          </c:tx>
          <c:spPr>
            <a:solidFill>
              <a:schemeClr val="accent3"/>
            </a:solidFill>
            <a:ln>
              <a:noFill/>
            </a:ln>
            <a:effectLst/>
          </c:spPr>
          <c:invertIfNegative val="0"/>
          <c:cat>
            <c:strRef>
              <c:f>Dashboard!$B$51:$E$51</c:f>
              <c:strCache>
                <c:ptCount val="4"/>
                <c:pt idx="0">
                  <c:v>Gesamt</c:v>
                </c:pt>
                <c:pt idx="1">
                  <c:v>Gruppe 1</c:v>
                </c:pt>
                <c:pt idx="2">
                  <c:v>Gruppe 2</c:v>
                </c:pt>
                <c:pt idx="3">
                  <c:v>Gruppe 3</c:v>
                </c:pt>
              </c:strCache>
            </c:strRef>
          </c:cat>
          <c:val>
            <c:numRef>
              <c:f>Dashboard!$B$54:$E$54</c:f>
              <c:numCache>
                <c:formatCode>0%</c:formatCode>
                <c:ptCount val="4"/>
                <c:pt idx="0">
                  <c:v>0.27450980392156865</c:v>
                </c:pt>
                <c:pt idx="1">
                  <c:v>0</c:v>
                </c:pt>
                <c:pt idx="2">
                  <c:v>0.3</c:v>
                </c:pt>
                <c:pt idx="3">
                  <c:v>0.60344827586206895</c:v>
                </c:pt>
              </c:numCache>
            </c:numRef>
          </c:val>
          <c:extLst>
            <c:ext xmlns:c16="http://schemas.microsoft.com/office/drawing/2014/chart" uri="{C3380CC4-5D6E-409C-BE32-E72D297353CC}">
              <c16:uniqueId val="{0000003A-2920-44D4-A0AA-4CC0265629BD}"/>
            </c:ext>
          </c:extLst>
        </c:ser>
        <c:ser>
          <c:idx val="3"/>
          <c:order val="3"/>
          <c:tx>
            <c:strRef>
              <c:f>Dashboard!$A$55</c:f>
              <c:strCache>
                <c:ptCount val="1"/>
                <c:pt idx="0">
                  <c:v>Test gestartet</c:v>
                </c:pt>
              </c:strCache>
            </c:strRef>
          </c:tx>
          <c:spPr>
            <a:solidFill>
              <a:schemeClr val="accent4"/>
            </a:solidFill>
            <a:ln>
              <a:noFill/>
            </a:ln>
            <a:effectLst/>
          </c:spPr>
          <c:invertIfNegative val="0"/>
          <c:cat>
            <c:strRef>
              <c:f>Dashboard!$B$51:$E$51</c:f>
              <c:strCache>
                <c:ptCount val="4"/>
                <c:pt idx="0">
                  <c:v>Gesamt</c:v>
                </c:pt>
                <c:pt idx="1">
                  <c:v>Gruppe 1</c:v>
                </c:pt>
                <c:pt idx="2">
                  <c:v>Gruppe 2</c:v>
                </c:pt>
                <c:pt idx="3">
                  <c:v>Gruppe 3</c:v>
                </c:pt>
              </c:strCache>
            </c:strRef>
          </c:cat>
          <c:val>
            <c:numRef>
              <c:f>Dashboard!$B$55:$E$55</c:f>
              <c:numCache>
                <c:formatCode>0%</c:formatCode>
                <c:ptCount val="4"/>
                <c:pt idx="0">
                  <c:v>0.15686274509803921</c:v>
                </c:pt>
                <c:pt idx="1">
                  <c:v>0.37931034482758619</c:v>
                </c:pt>
                <c:pt idx="2">
                  <c:v>0.14285714285714285</c:v>
                </c:pt>
                <c:pt idx="3">
                  <c:v>0</c:v>
                </c:pt>
              </c:numCache>
            </c:numRef>
          </c:val>
          <c:extLst>
            <c:ext xmlns:c16="http://schemas.microsoft.com/office/drawing/2014/chart" uri="{C3380CC4-5D6E-409C-BE32-E72D297353CC}">
              <c16:uniqueId val="{0000003C-2920-44D4-A0AA-4CC0265629BD}"/>
            </c:ext>
          </c:extLst>
        </c:ser>
        <c:ser>
          <c:idx val="4"/>
          <c:order val="4"/>
          <c:tx>
            <c:strRef>
              <c:f>Dashboard!$A$56</c:f>
              <c:strCache>
                <c:ptCount val="1"/>
                <c:pt idx="0">
                  <c:v>Fehlerhaft</c:v>
                </c:pt>
              </c:strCache>
            </c:strRef>
          </c:tx>
          <c:spPr>
            <a:solidFill>
              <a:schemeClr val="accent5"/>
            </a:solidFill>
            <a:ln>
              <a:noFill/>
            </a:ln>
            <a:effectLst/>
          </c:spPr>
          <c:invertIfNegative val="0"/>
          <c:cat>
            <c:strRef>
              <c:f>Dashboard!$B$51:$E$51</c:f>
              <c:strCache>
                <c:ptCount val="4"/>
                <c:pt idx="0">
                  <c:v>Gesamt</c:v>
                </c:pt>
                <c:pt idx="1">
                  <c:v>Gruppe 1</c:v>
                </c:pt>
                <c:pt idx="2">
                  <c:v>Gruppe 2</c:v>
                </c:pt>
                <c:pt idx="3">
                  <c:v>Gruppe 3</c:v>
                </c:pt>
              </c:strCache>
            </c:strRef>
          </c:cat>
          <c:val>
            <c:numRef>
              <c:f>Dashboard!$B$56:$E$56</c:f>
              <c:numCache>
                <c:formatCode>0%</c:formatCode>
                <c:ptCount val="4"/>
                <c:pt idx="0">
                  <c:v>9.8039215686274508E-3</c:v>
                </c:pt>
                <c:pt idx="1">
                  <c:v>3.4482758620689655E-2</c:v>
                </c:pt>
                <c:pt idx="2">
                  <c:v>0</c:v>
                </c:pt>
                <c:pt idx="3">
                  <c:v>0</c:v>
                </c:pt>
              </c:numCache>
            </c:numRef>
          </c:val>
          <c:extLst>
            <c:ext xmlns:c16="http://schemas.microsoft.com/office/drawing/2014/chart" uri="{C3380CC4-5D6E-409C-BE32-E72D297353CC}">
              <c16:uniqueId val="{0000003E-2920-44D4-A0AA-4CC0265629BD}"/>
            </c:ext>
          </c:extLst>
        </c:ser>
        <c:ser>
          <c:idx val="5"/>
          <c:order val="5"/>
          <c:tx>
            <c:strRef>
              <c:f>Dashboard!$A$57</c:f>
              <c:strCache>
                <c:ptCount val="1"/>
                <c:pt idx="0">
                  <c:v>Verbindungsfehler</c:v>
                </c:pt>
              </c:strCache>
            </c:strRef>
          </c:tx>
          <c:spPr>
            <a:solidFill>
              <a:schemeClr val="accent6"/>
            </a:solidFill>
            <a:ln>
              <a:noFill/>
            </a:ln>
            <a:effectLst/>
          </c:spPr>
          <c:invertIfNegative val="0"/>
          <c:cat>
            <c:strRef>
              <c:f>Dashboard!$B$51:$E$51</c:f>
              <c:strCache>
                <c:ptCount val="4"/>
                <c:pt idx="0">
                  <c:v>Gesamt</c:v>
                </c:pt>
                <c:pt idx="1">
                  <c:v>Gruppe 1</c:v>
                </c:pt>
                <c:pt idx="2">
                  <c:v>Gruppe 2</c:v>
                </c:pt>
                <c:pt idx="3">
                  <c:v>Gruppe 3</c:v>
                </c:pt>
              </c:strCache>
            </c:strRef>
          </c:cat>
          <c:val>
            <c:numRef>
              <c:f>Dashboard!$B$57:$E$57</c:f>
              <c:numCache>
                <c:formatCode>0%</c:formatCode>
                <c:ptCount val="4"/>
                <c:pt idx="0">
                  <c:v>6.3725490196078427E-2</c:v>
                </c:pt>
                <c:pt idx="1">
                  <c:v>0.10344827586206896</c:v>
                </c:pt>
                <c:pt idx="2">
                  <c:v>7.1428571428571425E-2</c:v>
                </c:pt>
                <c:pt idx="3">
                  <c:v>3.4482758620689655E-2</c:v>
                </c:pt>
              </c:numCache>
            </c:numRef>
          </c:val>
          <c:extLst>
            <c:ext xmlns:c16="http://schemas.microsoft.com/office/drawing/2014/chart" uri="{C3380CC4-5D6E-409C-BE32-E72D297353CC}">
              <c16:uniqueId val="{00000040-2920-44D4-A0AA-4CC0265629BD}"/>
            </c:ext>
          </c:extLst>
        </c:ser>
        <c:ser>
          <c:idx val="6"/>
          <c:order val="6"/>
          <c:tx>
            <c:strRef>
              <c:f>Dashboard!$A$58</c:f>
              <c:strCache>
                <c:ptCount val="1"/>
                <c:pt idx="0">
                  <c:v>Test abgeschlossen</c:v>
                </c:pt>
              </c:strCache>
            </c:strRef>
          </c:tx>
          <c:spPr>
            <a:solidFill>
              <a:schemeClr val="accent1">
                <a:lumMod val="60000"/>
              </a:schemeClr>
            </a:solidFill>
            <a:ln>
              <a:noFill/>
            </a:ln>
            <a:effectLst/>
          </c:spPr>
          <c:invertIfNegative val="0"/>
          <c:cat>
            <c:strRef>
              <c:f>Dashboard!$B$51:$E$51</c:f>
              <c:strCache>
                <c:ptCount val="4"/>
                <c:pt idx="0">
                  <c:v>Gesamt</c:v>
                </c:pt>
                <c:pt idx="1">
                  <c:v>Gruppe 1</c:v>
                </c:pt>
                <c:pt idx="2">
                  <c:v>Gruppe 2</c:v>
                </c:pt>
                <c:pt idx="3">
                  <c:v>Gruppe 3</c:v>
                </c:pt>
              </c:strCache>
            </c:strRef>
          </c:cat>
          <c:val>
            <c:numRef>
              <c:f>Dashboard!$B$58:$E$58</c:f>
              <c:numCache>
                <c:formatCode>0%</c:formatCode>
                <c:ptCount val="4"/>
                <c:pt idx="0">
                  <c:v>0.27941176470588236</c:v>
                </c:pt>
                <c:pt idx="1">
                  <c:v>0.44827586206896552</c:v>
                </c:pt>
                <c:pt idx="2">
                  <c:v>0.44285714285714284</c:v>
                </c:pt>
                <c:pt idx="3">
                  <c:v>0</c:v>
                </c:pt>
              </c:numCache>
            </c:numRef>
          </c:val>
          <c:extLst>
            <c:ext xmlns:c16="http://schemas.microsoft.com/office/drawing/2014/chart" uri="{C3380CC4-5D6E-409C-BE32-E72D297353CC}">
              <c16:uniqueId val="{00000042-2920-44D4-A0AA-4CC0265629BD}"/>
            </c:ext>
          </c:extLst>
        </c:ser>
        <c:ser>
          <c:idx val="7"/>
          <c:order val="7"/>
          <c:tx>
            <c:strRef>
              <c:f>Dashboard!$A$59</c:f>
              <c:strCache>
                <c:ptCount val="1"/>
                <c:pt idx="0">
                  <c:v>Live gesetzt / Deaktiviert</c:v>
                </c:pt>
              </c:strCache>
            </c:strRef>
          </c:tx>
          <c:spPr>
            <a:solidFill>
              <a:schemeClr val="accent2">
                <a:lumMod val="60000"/>
              </a:schemeClr>
            </a:solidFill>
            <a:ln>
              <a:noFill/>
            </a:ln>
            <a:effectLst/>
          </c:spPr>
          <c:invertIfNegative val="0"/>
          <c:cat>
            <c:strRef>
              <c:f>Dashboard!$B$51:$E$51</c:f>
              <c:strCache>
                <c:ptCount val="4"/>
                <c:pt idx="0">
                  <c:v>Gesamt</c:v>
                </c:pt>
                <c:pt idx="1">
                  <c:v>Gruppe 1</c:v>
                </c:pt>
                <c:pt idx="2">
                  <c:v>Gruppe 2</c:v>
                </c:pt>
                <c:pt idx="3">
                  <c:v>Gruppe 3</c:v>
                </c:pt>
              </c:strCache>
            </c:strRef>
          </c:cat>
          <c:val>
            <c:numRef>
              <c:f>Dashboard!$B$59:$E$59</c:f>
              <c:numCache>
                <c:formatCode>0%</c:formatCode>
                <c:ptCount val="4"/>
                <c:pt idx="0">
                  <c:v>0.11274509803921569</c:v>
                </c:pt>
                <c:pt idx="1">
                  <c:v>3.4482758620689655E-2</c:v>
                </c:pt>
                <c:pt idx="2">
                  <c:v>4.2857142857142858E-2</c:v>
                </c:pt>
                <c:pt idx="3">
                  <c:v>0</c:v>
                </c:pt>
              </c:numCache>
            </c:numRef>
          </c:val>
          <c:extLst>
            <c:ext xmlns:c16="http://schemas.microsoft.com/office/drawing/2014/chart" uri="{C3380CC4-5D6E-409C-BE32-E72D297353CC}">
              <c16:uniqueId val="{00000002-290B-4A05-84C6-D45BEABB0765}"/>
            </c:ext>
          </c:extLst>
        </c:ser>
        <c:dLbls>
          <c:showLegendKey val="0"/>
          <c:showVal val="0"/>
          <c:showCatName val="0"/>
          <c:showSerName val="0"/>
          <c:showPercent val="0"/>
          <c:showBubbleSize val="0"/>
        </c:dLbls>
        <c:gapWidth val="150"/>
        <c:overlap val="100"/>
        <c:axId val="493376520"/>
        <c:axId val="493378568"/>
      </c:barChart>
      <c:catAx>
        <c:axId val="49337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3378568"/>
        <c:crosses val="autoZero"/>
        <c:auto val="1"/>
        <c:lblAlgn val="ctr"/>
        <c:lblOffset val="100"/>
        <c:noMultiLvlLbl val="0"/>
      </c:catAx>
      <c:valAx>
        <c:axId val="493378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3376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123823</xdr:colOff>
      <xdr:row>0</xdr:row>
      <xdr:rowOff>19051</xdr:rowOff>
    </xdr:from>
    <xdr:to>
      <xdr:col>12</xdr:col>
      <xdr:colOff>409574</xdr:colOff>
      <xdr:row>12</xdr:row>
      <xdr:rowOff>9525</xdr:rowOff>
    </xdr:to>
    <xdr:graphicFrame macro="">
      <xdr:nvGraphicFramePr>
        <xdr:cNvPr id="2" name="Diagramm 1">
          <a:extLst>
            <a:ext uri="{FF2B5EF4-FFF2-40B4-BE49-F238E27FC236}">
              <a16:creationId xmlns:a16="http://schemas.microsoft.com/office/drawing/2014/main" id="{F9E64EDC-1945-988D-F9A5-D72CE7E95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14</xdr:row>
      <xdr:rowOff>9525</xdr:rowOff>
    </xdr:from>
    <xdr:to>
      <xdr:col>10</xdr:col>
      <xdr:colOff>128587</xdr:colOff>
      <xdr:row>24</xdr:row>
      <xdr:rowOff>1</xdr:rowOff>
    </xdr:to>
    <xdr:graphicFrame macro="">
      <xdr:nvGraphicFramePr>
        <xdr:cNvPr id="6" name="Diagramm 5">
          <a:extLst>
            <a:ext uri="{FF2B5EF4-FFF2-40B4-BE49-F238E27FC236}">
              <a16:creationId xmlns:a16="http://schemas.microsoft.com/office/drawing/2014/main" id="{BB346921-CEFD-2426-9C16-D9C26AFC254F}"/>
            </a:ext>
            <a:ext uri="{147F2762-F138-4A5C-976F-8EAC2B608ADB}">
              <a16:predDERef xmlns:a16="http://schemas.microsoft.com/office/drawing/2014/main" pred="{F9E64EDC-1945-988D-F9A5-D72CE7E95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128587</xdr:colOff>
      <xdr:row>25</xdr:row>
      <xdr:rowOff>0</xdr:rowOff>
    </xdr:from>
    <xdr:to>
      <xdr:col>10</xdr:col>
      <xdr:colOff>128587</xdr:colOff>
      <xdr:row>34</xdr:row>
      <xdr:rowOff>152400</xdr:rowOff>
    </xdr:to>
    <xdr:graphicFrame macro="">
      <xdr:nvGraphicFramePr>
        <xdr:cNvPr id="7" name="Diagramm 6">
          <a:extLst>
            <a:ext uri="{FF2B5EF4-FFF2-40B4-BE49-F238E27FC236}">
              <a16:creationId xmlns:a16="http://schemas.microsoft.com/office/drawing/2014/main" id="{93E80596-2E43-BD25-5D88-E5988C939235}"/>
            </a:ext>
            <a:ext uri="{147F2762-F138-4A5C-976F-8EAC2B608ADB}">
              <a16:predDERef xmlns:a16="http://schemas.microsoft.com/office/drawing/2014/main" pred="{BB346921-CEFD-2426-9C16-D9C26AFC2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128587</xdr:colOff>
      <xdr:row>36</xdr:row>
      <xdr:rowOff>0</xdr:rowOff>
    </xdr:from>
    <xdr:to>
      <xdr:col>10</xdr:col>
      <xdr:colOff>128587</xdr:colOff>
      <xdr:row>46</xdr:row>
      <xdr:rowOff>28575</xdr:rowOff>
    </xdr:to>
    <xdr:graphicFrame macro="">
      <xdr:nvGraphicFramePr>
        <xdr:cNvPr id="8" name="Diagramm 7">
          <a:extLst>
            <a:ext uri="{FF2B5EF4-FFF2-40B4-BE49-F238E27FC236}">
              <a16:creationId xmlns:a16="http://schemas.microsoft.com/office/drawing/2014/main" id="{87F1ACBF-F444-1CF1-9A2E-E2AF8EA62045}"/>
            </a:ext>
            <a:ext uri="{147F2762-F138-4A5C-976F-8EAC2B608ADB}">
              <a16:predDERef xmlns:a16="http://schemas.microsoft.com/office/drawing/2014/main" pred="{93E80596-2E43-BD25-5D88-E5988C939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58</xdr:row>
      <xdr:rowOff>142875</xdr:rowOff>
    </xdr:from>
    <xdr:to>
      <xdr:col>5</xdr:col>
      <xdr:colOff>9525</xdr:colOff>
      <xdr:row>83</xdr:row>
      <xdr:rowOff>123825</xdr:rowOff>
    </xdr:to>
    <xdr:graphicFrame macro="">
      <xdr:nvGraphicFramePr>
        <xdr:cNvPr id="3" name="Diagramm 2">
          <a:extLst>
            <a:ext uri="{FF2B5EF4-FFF2-40B4-BE49-F238E27FC236}">
              <a16:creationId xmlns:a16="http://schemas.microsoft.com/office/drawing/2014/main" id="{FD9A45DB-6B70-E968-4042-D55A925A47E7}"/>
            </a:ext>
            <a:ext uri="{147F2762-F138-4A5C-976F-8EAC2B608ADB}">
              <a16:predDERef xmlns:a16="http://schemas.microsoft.com/office/drawing/2014/main" pred="{87F1ACBF-F444-1CF1-9A2E-E2AF8EA6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733425</xdr:colOff>
      <xdr:row>14</xdr:row>
      <xdr:rowOff>771525</xdr:rowOff>
    </xdr:from>
    <xdr:to>
      <xdr:col>28</xdr:col>
      <xdr:colOff>742951</xdr:colOff>
      <xdr:row>16516</xdr:row>
      <xdr:rowOff>146757</xdr:rowOff>
    </xdr:to>
    <xdr:pic>
      <xdr:nvPicPr>
        <xdr:cNvPr id="7" name="Bild 1">
          <a:extLst>
            <a:ext uri="{FF2B5EF4-FFF2-40B4-BE49-F238E27FC236}">
              <a16:creationId xmlns:a16="http://schemas.microsoft.com/office/drawing/2014/main" id="{5209F0A3-9051-09C3-C57B-52AED373D2B9}"/>
            </a:ext>
          </a:extLst>
        </xdr:cNvPr>
        <xdr:cNvPicPr>
          <a:picLocks noChangeAspect="1"/>
        </xdr:cNvPicPr>
      </xdr:nvPicPr>
      <xdr:blipFill>
        <a:blip xmlns:r="http://schemas.openxmlformats.org/officeDocument/2006/relationships" r:embed="rId1"/>
        <a:stretch>
          <a:fillRect/>
        </a:stretch>
      </xdr:blipFill>
      <xdr:spPr>
        <a:xfrm>
          <a:off x="33327975" y="933450"/>
          <a:ext cx="4572000" cy="1609725"/>
        </a:xfrm>
        <a:prstGeom prst="rect">
          <a:avLst/>
        </a:prstGeom>
      </xdr:spPr>
    </xdr:pic>
    <xdr:clientData/>
  </xdr:twoCellAnchor>
  <xdr:twoCellAnchor>
    <xdr:from>
      <xdr:col>22</xdr:col>
      <xdr:colOff>0</xdr:colOff>
      <xdr:row>15</xdr:row>
      <xdr:rowOff>0</xdr:rowOff>
    </xdr:from>
    <xdr:to>
      <xdr:col>22</xdr:col>
      <xdr:colOff>695325</xdr:colOff>
      <xdr:row>17</xdr:row>
      <xdr:rowOff>266700</xdr:rowOff>
    </xdr:to>
    <xdr:sp macro="" textlink="">
      <xdr:nvSpPr>
        <xdr:cNvPr id="6" name="Pfeil nach rechts 2">
          <a:extLst>
            <a:ext uri="{FF2B5EF4-FFF2-40B4-BE49-F238E27FC236}">
              <a16:creationId xmlns:a16="http://schemas.microsoft.com/office/drawing/2014/main" id="{97C97BA8-15A9-F5C1-54F4-B831B78E2252}"/>
            </a:ext>
            <a:ext uri="{147F2762-F138-4A5C-976F-8EAC2B608ADB}">
              <a16:predDERef xmlns:a16="http://schemas.microsoft.com/office/drawing/2014/main" pred="{5209F0A3-9051-09C3-C57B-52AED373D2B9}"/>
            </a:ext>
          </a:extLst>
        </xdr:cNvPr>
        <xdr:cNvSpPr/>
      </xdr:nvSpPr>
      <xdr:spPr>
        <a:xfrm>
          <a:off x="32575500" y="2219325"/>
          <a:ext cx="714375" cy="2667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sicht1" id="{B07A15EB-6616-4567-A12B-00A4C5C7708F}">
    <nsvFilter filterId="{D74A00C4-4300-4501-804C-86EFD19B5A35}" ref="A1:AD205" tableId="0">
      <columnFilter colId="2">
        <filter colId="2">
          <x:filters>
            <x:filter val="WM_LE_DSV"/>
            <x:filter val="WM_LE_ELEKTROMAT"/>
          </x:filters>
        </filter>
      </columnFilter>
      <columnFilter colId="5">
        <filter colId="5">
          <x:filters>
            <x:filter val="2"/>
          </x:filters>
        </filter>
      </columnFilter>
      <columnFilter colId="11">
        <filter colId="11">
          <x:filters>
            <x:filter val="Robert Quindt"/>
          </x:filters>
        </filter>
      </columnFilter>
    </nsvFilter>
  </namedSheetView>
  <namedSheetView name="Ansicht2" id="{37AE00D8-14C3-4BA2-B032-889FEE2F142F}">
    <nsvFilter filterId="{D74A00C4-4300-4501-804C-86EFD19B5A35}" ref="A1:AD205" tableId="0">
      <columnFilter colId="3">
        <filter colId="3">
          <x:filters>
            <x:filter val="FTPServerEM -&gt; WM_ERP_P ELEKTROMAT Bestandsabgleich -&gt; WI"/>
            <x:filter val="FTPServerEM -&gt; WM_ERP_P ELEKTROMAT Outbound Delivery Update -&gt; WI"/>
            <x:filter val="FTPServerEM -&gt; WM_ERP_P ELEKTROMAT Status IDoc -&gt; WI"/>
            <x:filter val="FTPServerEM -&gt; WM_ERP_P ELEKTROMAT WE-Buchung -&gt; WI"/>
            <x:filter val="WM_ERP_P -&gt; FTPServerEM WI Anlieferung -&gt; ELEKTROMAT"/>
            <x:filter val="WM_ERP_P -&gt; FTPServerEM WI Materialstammdaten -&gt; ELEKTROMAT"/>
          </x:filters>
        </filter>
      </columnFilter>
    </nsvFilter>
  </namedSheetView>
  <namedSheetView name="QR" id="{96839B54-3185-462B-B571-04D9857F69CB}">
    <nsvFilter filterId="{D74A00C4-4300-4501-804C-86EFD19B5A35}" ref="A1:AD205" tableId="0"/>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QR" id="{E37FE7B1-2BA7-43E5-9C02-E1D70C59C08D}">
    <nsvFilter filterId="{00000000-0001-0000-0000-000000000000}" ref="A4:BI213" tableId="0">
      <columnFilter colId="21">
        <filter colId="21">
          <x:filters>
            <x:filter val="FTP -&gt; FTP"/>
            <x:filter val="FTP -&gt; FTPS"/>
            <x:filter val="FTP -&gt; SFTP"/>
            <x:filter val="FTPS -&gt; SFTP"/>
            <x:filter val="SFTP -&gt; FTP"/>
            <x:filter val="SFTP -&gt; FTPS"/>
            <x:filter val="SFTP -&gt; SFTP"/>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4A0B41-65FB-4035-AC3C-4DC25E4F9383}" name="Tabelle1" displayName="Tabelle1" ref="A5:C13" totalsRowShown="0" headerRowDxfId="81" dataDxfId="80">
  <autoFilter ref="A5:C13" xr:uid="{E54A0B41-65FB-4035-AC3C-4DC25E4F9383}"/>
  <tableColumns count="3">
    <tableColumn id="1" xr3:uid="{826F35FA-C7AE-4149-8EC3-8E8C3043B30B}" name="Status" dataDxfId="79"/>
    <tableColumn id="2" xr3:uid="{90C9291A-AF88-484B-A27A-0EA6271C8FC9}" name="Anzahl" dataDxfId="78" dataCellStyle="Komma">
      <calculatedColumnFormula>SUMIF(Status!$M$2:$M$205,Fixvalues!A2)</calculatedColumnFormula>
    </tableColumn>
    <tableColumn id="3" xr3:uid="{652288DF-1441-4F45-B9D9-5AD4BCA43232}" name="Prozentsatz" dataDxfId="77" dataCellStyle="Prozent">
      <calculatedColumnFormula>Tabelle1[[#This Row],[Anzahl]]/$B$3</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1FF0A2-DD9E-458F-9E51-2094F45AFF35}" name="Tabelle13" displayName="Tabelle13" ref="A17:C24" totalsRowShown="0" headerRowDxfId="76" dataDxfId="75">
  <autoFilter ref="A17:C24" xr:uid="{FC1FF0A2-DD9E-458F-9E51-2094F45AFF35}"/>
  <tableColumns count="3">
    <tableColumn id="1" xr3:uid="{435E6C62-00FF-4951-9713-92D5E1CA7BAB}" name="Status" dataDxfId="74"/>
    <tableColumn id="2" xr3:uid="{60B24B20-912B-4A60-9BB4-FC503F7E389F}" name="Anzahl" dataDxfId="73" dataCellStyle="Komma">
      <calculatedColumnFormula>SUMIF(Status!$M$2:$M$205,Fixvalues!A15)</calculatedColumnFormula>
    </tableColumn>
    <tableColumn id="3" xr3:uid="{F823CF7E-8224-4308-8091-AF7998742C2C}" name="Prozentsatz" dataDxfId="72" dataCellStyle="Prozent">
      <calculatedColumnFormula>Tabelle13[[#This Row],[Anzahl]]/$C$15</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DFD6E6-C5A7-486B-8198-F3AA3ECDF2EE}" name="Tabelle134" displayName="Tabelle134" ref="A28:C35" totalsRowShown="0" headerRowDxfId="71">
  <autoFilter ref="A28:C35" xr:uid="{59DFD6E6-C5A7-486B-8198-F3AA3ECDF2EE}"/>
  <tableColumns count="3">
    <tableColumn id="1" xr3:uid="{934EECEA-D674-4E1B-B373-F2D23ED29750}" name="Status" dataDxfId="70"/>
    <tableColumn id="2" xr3:uid="{B6EDD121-F9CD-46F1-8C97-8A6C9EDC0366}" name="Anzahl" dataDxfId="69" dataCellStyle="Komma">
      <calculatedColumnFormula>SUMIF(Status!$M$2:$M$205,Fixvalues!A26)</calculatedColumnFormula>
    </tableColumn>
    <tableColumn id="3" xr3:uid="{A5B5B6DF-B923-4254-ABE2-882EA0B326C9}" name="Prozentsatz" dataDxfId="68" dataCellStyle="Prozent">
      <calculatedColumnFormula>Tabelle134[[#This Row],[Anzahl]]/$C$26</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DE81AE-C55C-47C5-94B1-D63E018F1BCA}" name="Tabelle135" displayName="Tabelle135" ref="A39:C46" totalsRowShown="0" headerRowDxfId="67">
  <autoFilter ref="A39:C46" xr:uid="{68DE81AE-C55C-47C5-94B1-D63E018F1BCA}"/>
  <tableColumns count="3">
    <tableColumn id="1" xr3:uid="{E2474692-4FF7-4CB1-BE58-0253BD38F078}" name="Status" dataDxfId="66"/>
    <tableColumn id="2" xr3:uid="{271921F5-BD2A-40A0-8B9F-7A2E042F7C0C}" name="Anzahl" dataDxfId="65" dataCellStyle="Komma">
      <calculatedColumnFormula>SUMIF(Status!$M$2:$M$205,Fixvalues!A37)</calculatedColumnFormula>
    </tableColumn>
    <tableColumn id="3" xr3:uid="{27D005C9-BF07-413B-A1E5-DA43331F9DD5}" name="Prozentsatz" dataDxfId="64" dataCellStyle="Prozent">
      <calculatedColumnFormula>Tabelle135[[#This Row],[Anzahl]]/$C$37</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CE1F5C-D10E-4F38-9876-C36B73363D53}" name="Tabelle5" displayName="Tabelle5" ref="A51:E59" totalsRowShown="0" headerRowDxfId="63" headerRowBorderDxfId="62" tableBorderDxfId="61" totalsRowBorderDxfId="60">
  <autoFilter ref="A51:E59" xr:uid="{FBCE1F5C-D10E-4F38-9876-C36B73363D53}"/>
  <tableColumns count="5">
    <tableColumn id="1" xr3:uid="{7B821379-07D3-4D97-AAE2-2A3DCD12E2CF}" name="Status" dataDxfId="59"/>
    <tableColumn id="2" xr3:uid="{4BE69732-2220-4911-9F4F-DF91A7796E3E}" name="Gesamt" dataDxfId="58" dataCellStyle="Komma">
      <calculatedColumnFormula>C6</calculatedColumnFormula>
    </tableColumn>
    <tableColumn id="3" xr3:uid="{FA25643B-E213-4C0C-83EA-6B1B5EF3085B}" name="Gruppe 1" dataDxfId="57" dataCellStyle="Prozent">
      <calculatedColumnFormula>C18</calculatedColumnFormula>
    </tableColumn>
    <tableColumn id="4" xr3:uid="{3BF1D2BA-B646-4919-BC68-729A06B52D05}" name="Gruppe 2" dataDxfId="56">
      <calculatedColumnFormula>C29</calculatedColumnFormula>
    </tableColumn>
    <tableColumn id="5" xr3:uid="{EDE7DF6A-3D6C-4E73-A976-0AA486592978}" name="Gruppe 3" dataDxfId="55" dataCellStyle="Komma">
      <calculatedColumnFormula>C40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hyperlink" Target="ftp://ftp2erp_check_customer_compliance/" TargetMode="External"/><Relationship Id="rId2" Type="http://schemas.openxmlformats.org/officeDocument/2006/relationships/hyperlink" Target="ftp://ftp2indicom_archivdateien_update/" TargetMode="External"/><Relationship Id="rId1" Type="http://schemas.openxmlformats.org/officeDocument/2006/relationships/hyperlink" Target="ftp://ftp2erp_cod_dateien/" TargetMode="External"/><Relationship Id="rId6" Type="http://schemas.microsoft.com/office/2019/04/relationships/namedSheetView" Target="../namedSheetViews/namedSheetView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microsoft.com/office/2019/04/relationships/namedSheetView" Target="../namedSheetViews/namedSheetView2.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3" Type="http://schemas.openxmlformats.org/officeDocument/2006/relationships/hyperlink" Target="../../LW-I-XI/XI/AppData/Roaming/Microsoft/Excel/MDM_XMEDIA/SAP%20Klassifikationsdaten.doc" TargetMode="External"/><Relationship Id="rId18" Type="http://schemas.openxmlformats.org/officeDocument/2006/relationships/hyperlink" Target="../../LW-I-XI/XI/AppData/Roaming/Microsoft/Excel/Novacial/BW_an_Novacial/Novacial%20Umsatz%20Reporting.doc" TargetMode="External"/><Relationship Id="rId26" Type="http://schemas.openxmlformats.org/officeDocument/2006/relationships/hyperlink" Target="../../LW-I-XI/XI/AppData/Roaming/Microsoft/Excel/BW/Forecast-Indikator%20und%20abc-Daten.doc" TargetMode="External"/><Relationship Id="rId39" Type="http://schemas.openxmlformats.org/officeDocument/2006/relationships/hyperlink" Target="../../LW-I-XI/XI/AppData/Roaming/Microsoft/Excel/BW/GlobalFTPServer-Dateien%20an%20BW.doc" TargetMode="External"/><Relationship Id="rId21" Type="http://schemas.openxmlformats.org/officeDocument/2006/relationships/hyperlink" Target="../../LW-I-XI/XI/AppData/Roaming/Microsoft/Excel/MDM_XMEDIA/Materialstamm_Anlage.doc" TargetMode="External"/><Relationship Id="rId34" Type="http://schemas.openxmlformats.org/officeDocument/2006/relationships/hyperlink" Target="../../LW-I-XI/XI/AppData/Roaming/Microsoft/Excel/BW/Forecastdaten%20BW%20-%20%20ERP.doc" TargetMode="External"/><Relationship Id="rId42" Type="http://schemas.openxmlformats.org/officeDocument/2006/relationships/hyperlink" Target="../../LW-I-XI/XI/AppData/Roaming/Microsoft/Excel/Central_SQL/Ermittlung%20Portallizenzen.doc" TargetMode="External"/><Relationship Id="rId47" Type="http://schemas.openxmlformats.org/officeDocument/2006/relationships/vmlDrawing" Target="../drawings/vmlDrawing2.vml"/><Relationship Id="rId7" Type="http://schemas.openxmlformats.org/officeDocument/2006/relationships/hyperlink" Target="../../LW-I-XI/XI/AppData/Roaming/Microsoft/Excel/Cognos/Global_Local_Material.doc" TargetMode="External"/><Relationship Id="rId2" Type="http://schemas.openxmlformats.org/officeDocument/2006/relationships/hyperlink" Target="../../LW-I-XI/XI/AppData/Roaming/Microsoft/Excel/MDM_XMEDIA/SAP%20MDM%20V2.doc" TargetMode="External"/><Relationship Id="rId16" Type="http://schemas.openxmlformats.org/officeDocument/2006/relationships/hyperlink" Target="../../LW-I-XI/XI/AppData/Roaming/Microsoft/Excel/Novacial/R3_an_Novacial/Novacial%20Angebote.doc" TargetMode="External"/><Relationship Id="rId29" Type="http://schemas.openxmlformats.org/officeDocument/2006/relationships/hyperlink" Target="../../LW-I-XI/XI/AppData/Roaming/Microsoft/Excel/DCF/DCF%20Schnittstellen.doc" TargetMode="External"/><Relationship Id="rId1" Type="http://schemas.openxmlformats.org/officeDocument/2006/relationships/hyperlink" Target="../../LW-I-XI/XI/AppData/Roaming/Microsoft/Excel/MDM_XMEDIA/SAP%20MDM%20V2.doc" TargetMode="External"/><Relationship Id="rId6" Type="http://schemas.openxmlformats.org/officeDocument/2006/relationships/hyperlink" Target="../../LW-I-XI/XI/AppData/Roaming/Microsoft/Excel/Cognos/Global_Local_Material.doc" TargetMode="External"/><Relationship Id="rId11" Type="http://schemas.openxmlformats.org/officeDocument/2006/relationships/hyperlink" Target="../../LW-I-XI/XI/AppData/Roaming/Microsoft/Excel/MDM_XMEDIA/SAP%20MDM%20V2.doc" TargetMode="External"/><Relationship Id="rId24" Type="http://schemas.openxmlformats.org/officeDocument/2006/relationships/hyperlink" Target="../../LW-I-XI/XI/AppData/Roaming/Microsoft/Excel/Docutec/Docutec_FI_Dateien.doc" TargetMode="External"/><Relationship Id="rId32" Type="http://schemas.openxmlformats.org/officeDocument/2006/relationships/hyperlink" Target="../../LW-I-XI/XI/AppData/Roaming/Microsoft/Excel/BW/GlobalFTPServer-Dateien%20an%20BW.doc" TargetMode="External"/><Relationship Id="rId37" Type="http://schemas.openxmlformats.org/officeDocument/2006/relationships/hyperlink" Target="../../LW-I-XI/XI/AppData/@GMT-2017.05.16-06.00.33/SAP/XI/Dokumentation%20XI%20Schnittstellen/S4Manage/S4Manage_Zeichnungen_Dokumente.doc" TargetMode="External"/><Relationship Id="rId40" Type="http://schemas.openxmlformats.org/officeDocument/2006/relationships/hyperlink" Target="../../LW-I-XI/XI/AppData/Roaming/Microsoft/Excel/GMD/Serialnummernverfolgung.doc" TargetMode="External"/><Relationship Id="rId45" Type="http://schemas.openxmlformats.org/officeDocument/2006/relationships/hyperlink" Target="../../LW-I-XI/XI/AppData/@GMT-2017.05.16-06.00.33/SAP/XI/Dokumentation%20XI%20Schnittstellen/Cognos/WD%20Dateien.doc" TargetMode="External"/><Relationship Id="rId5" Type="http://schemas.openxmlformats.org/officeDocument/2006/relationships/hyperlink" Target="../../LW-I-XI/XI/AppData/Roaming/Microsoft/Excel/ADS-Schnittstelle/Z_XI_USERCOMM_CHANGE.DOC" TargetMode="External"/><Relationship Id="rId15" Type="http://schemas.openxmlformats.org/officeDocument/2006/relationships/hyperlink" Target="../../LW-I-XI/XI/AppData/Roaming/Microsoft/Excel/Novacial/R3_an_Novacial/Novacial%20Geschaeftspartner.doc" TargetMode="External"/><Relationship Id="rId23" Type="http://schemas.openxmlformats.org/officeDocument/2006/relationships/hyperlink" Target="../../LW-I-XI/XI/AppData/Roaming/Microsoft/Excel/Docutec/Docutec_FI_Dateien.doc" TargetMode="External"/><Relationship Id="rId28" Type="http://schemas.openxmlformats.org/officeDocument/2006/relationships/hyperlink" Target="../../LW-I-XI/XI/AppData/Roaming/Microsoft/Excel/ERP/Customer%20per%20Material.doc" TargetMode="External"/><Relationship Id="rId36" Type="http://schemas.openxmlformats.org/officeDocument/2006/relationships/hyperlink" Target="../../LW-I-XI/XI/AppData/Roaming/Microsoft/Excel/Cognos/COGNOS_CSA_Absatzdaten.doc" TargetMode="External"/><Relationship Id="rId10" Type="http://schemas.openxmlformats.org/officeDocument/2006/relationships/hyperlink" Target="../../LW-I-XI/XI/AppData/Roaming/Microsoft/Excel/MDM_XMEDIA/SAP%20MDM%20V2.doc" TargetMode="External"/><Relationship Id="rId19" Type="http://schemas.openxmlformats.org/officeDocument/2006/relationships/hyperlink" Target="../../LW-I-XI/XI/AppData/Roaming/Microsoft/Excel/Novacial/BW_an_Novacial/Novacial%20Umsatz%20Reporting.doc" TargetMode="External"/><Relationship Id="rId31" Type="http://schemas.openxmlformats.org/officeDocument/2006/relationships/hyperlink" Target="../../LW-I-XI/XI/AppData/Roaming/Microsoft/Excel/ELENA/ELENA%20Verfahren%20&#252;ber%20PI.doc" TargetMode="External"/><Relationship Id="rId44" Type="http://schemas.openxmlformats.org/officeDocument/2006/relationships/hyperlink" Target="../../LW-I-XI/XI/AppData/@GMT-2017.05.16-06.00.33/SAP/XI/Dokumentation%20XI%20Schnittstellen/Cognos/WD%20Dateien.doc" TargetMode="External"/><Relationship Id="rId4" Type="http://schemas.openxmlformats.org/officeDocument/2006/relationships/hyperlink" Target="../../LW-I-XI/XI/AppData/Roaming/Microsoft/Excel/ADS-Schnittstelle/Z_XI_USERCOMM_CHANGE.DOC" TargetMode="External"/><Relationship Id="rId9" Type="http://schemas.openxmlformats.org/officeDocument/2006/relationships/hyperlink" Target="../../LW-I-XI/XI/AppData/Roaming/Microsoft/Excel/MDM_XMEDIA/Materialstamm_EClass-Bezeichnung.doc" TargetMode="External"/><Relationship Id="rId14" Type="http://schemas.openxmlformats.org/officeDocument/2006/relationships/hyperlink" Target="../../LW-I-XI/XI/AppData/Roaming/Microsoft/Excel/Novacial/R3_an_Novacial/Novacial%20Produkte.doc" TargetMode="External"/><Relationship Id="rId22" Type="http://schemas.openxmlformats.org/officeDocument/2006/relationships/hyperlink" Target="../../LW-I-XI/XI/AppData/Roaming/Microsoft/Excel/Docutec/Docutec_FI_Dateien.doc" TargetMode="External"/><Relationship Id="rId27" Type="http://schemas.openxmlformats.org/officeDocument/2006/relationships/hyperlink" Target="../../LW-I-XI/XI/AppData/Roaming/Microsoft/Excel/ERP/Checking%20Report%20Daten%20BW%20-%20%20ERP.doc" TargetMode="External"/><Relationship Id="rId30" Type="http://schemas.openxmlformats.org/officeDocument/2006/relationships/hyperlink" Target="../../LW-I-XI/XI/AppData/Roaming/Microsoft/Excel/DPD/Versanddaten%20an%20DPD.doc" TargetMode="External"/><Relationship Id="rId35" Type="http://schemas.openxmlformats.org/officeDocument/2006/relationships/hyperlink" Target="../../LW-I-XI/XI/AppData/Roaming/Microsoft/Excel/MDM_XMEDIA/PKD_Daten_an_SAP.doc" TargetMode="External"/><Relationship Id="rId43" Type="http://schemas.openxmlformats.org/officeDocument/2006/relationships/hyperlink" Target="../../LW-I-XI/XI/AppData/Roaming/Microsoft/Excel/BW/Forecastdaten%20BW%20-%20%20ERP.doc" TargetMode="External"/><Relationship Id="rId48" Type="http://schemas.openxmlformats.org/officeDocument/2006/relationships/comments" Target="../comments2.xml"/><Relationship Id="rId8" Type="http://schemas.openxmlformats.org/officeDocument/2006/relationships/hyperlink" Target="../../LW-I-XI/XI/AppData/Roaming/Microsoft/Excel/MDM/Materialstamm&#228;nderungen.doc" TargetMode="External"/><Relationship Id="rId3" Type="http://schemas.openxmlformats.org/officeDocument/2006/relationships/hyperlink" Target="../../LW-I-XI/XI/AppData/Roaming/Microsoft/Excel/ERP/Customer%20Compliance%20Check.doc" TargetMode="External"/><Relationship Id="rId12" Type="http://schemas.openxmlformats.org/officeDocument/2006/relationships/hyperlink" Target="../../LW-I-XI/XI/AppData/Roaming/Microsoft/Excel/MDM_XMEDIA/SAP%20MDM%20V2.doc" TargetMode="External"/><Relationship Id="rId17" Type="http://schemas.openxmlformats.org/officeDocument/2006/relationships/hyperlink" Target="../../LW-I-XI/XI/AppData/Roaming/Microsoft/Excel/Novacial/R3_an_Novacial/Novacial%20Angebote.doc" TargetMode="External"/><Relationship Id="rId25" Type="http://schemas.openxmlformats.org/officeDocument/2006/relationships/hyperlink" Target="../../LW-I-XI/XI/AppData/Roaming/Microsoft/Excel/BW/Forecast-Indikator%20und%20abc-Daten.doc" TargetMode="External"/><Relationship Id="rId33" Type="http://schemas.openxmlformats.org/officeDocument/2006/relationships/hyperlink" Target="../../LW-I-XI/XI/AppData/Roaming/Microsoft/Excel/BW/GlobalFTPServer-Dateien%20an%20BW.doc" TargetMode="External"/><Relationship Id="rId38" Type="http://schemas.openxmlformats.org/officeDocument/2006/relationships/hyperlink" Target="../../LW-I-XI/XI/AppData/@GMT-2017.05.16-06.00.33/SAP/XI/Dokumentation%20XI%20Schnittstellen/S4Manage/S4Manage_Zeichnungen_Dokumente.doc" TargetMode="External"/><Relationship Id="rId46" Type="http://schemas.openxmlformats.org/officeDocument/2006/relationships/printerSettings" Target="../printerSettings/printerSettings6.bin"/><Relationship Id="rId20" Type="http://schemas.openxmlformats.org/officeDocument/2006/relationships/hyperlink" Target="../../LW-I-XI/XI/AppData/Roaming/Microsoft/Excel/Novacial/BW_an_Novacial/Novacial%20Umsatz%20Reporting.doc" TargetMode="External"/><Relationship Id="rId41" Type="http://schemas.openxmlformats.org/officeDocument/2006/relationships/hyperlink" Target="../../LW-I-XI/XI/AppData/Roaming/Microsoft/Excel/GMD/Serialnummernverfolgung.doc"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EC29-4442-42B8-839A-BD2F45DFF173}">
  <dimension ref="A1:E59"/>
  <sheetViews>
    <sheetView workbookViewId="0">
      <selection activeCell="C56" sqref="C56"/>
    </sheetView>
  </sheetViews>
  <sheetFormatPr baseColWidth="10" defaultColWidth="11.44140625" defaultRowHeight="13.2" x14ac:dyDescent="0.25"/>
  <cols>
    <col min="1" max="1" width="26.44140625" bestFit="1" customWidth="1"/>
    <col min="3" max="3" width="13.109375" customWidth="1"/>
    <col min="4" max="5" width="11.5546875" bestFit="1" customWidth="1"/>
  </cols>
  <sheetData>
    <row r="1" spans="1:3" ht="44.4" x14ac:dyDescent="0.7">
      <c r="A1" s="379" t="s">
        <v>0</v>
      </c>
      <c r="B1" s="379"/>
      <c r="C1" s="379"/>
    </row>
    <row r="3" spans="1:3" ht="15.6" x14ac:dyDescent="0.3">
      <c r="A3" s="216" t="s">
        <v>1</v>
      </c>
      <c r="B3" s="217">
        <f>'aktive Schnittstellen'!A1</f>
        <v>204</v>
      </c>
      <c r="C3" s="257" t="str">
        <f>CONCATENATE(B3-B13, " zu migrieren")</f>
        <v>186 zu migrieren</v>
      </c>
    </row>
    <row r="5" spans="1:3" ht="15" x14ac:dyDescent="0.25">
      <c r="A5" s="218" t="s">
        <v>2</v>
      </c>
      <c r="B5" s="219" t="s">
        <v>3</v>
      </c>
      <c r="C5" s="219" t="s">
        <v>4</v>
      </c>
    </row>
    <row r="6" spans="1:3" ht="15" x14ac:dyDescent="0.25">
      <c r="A6" s="218" t="s">
        <v>5</v>
      </c>
      <c r="B6" s="220">
        <f>B3-SUM(B7:B13)</f>
        <v>1</v>
      </c>
      <c r="C6" s="221">
        <f>Tabelle1[[#This Row],[Anzahl]]/$B$3</f>
        <v>4.9019607843137254E-3</v>
      </c>
    </row>
    <row r="7" spans="1:3" ht="15" x14ac:dyDescent="0.25">
      <c r="A7" s="218" t="s">
        <v>6</v>
      </c>
      <c r="B7" s="220">
        <f>COUNTIFS(Status!$M$2:$M$205,"=" &amp; Fixvalues!$A$3,Status!$O$2:$O$205,"")</f>
        <v>20</v>
      </c>
      <c r="C7" s="221">
        <f>Tabelle1[[#This Row],[Anzahl]]/$B$3</f>
        <v>9.8039215686274508E-2</v>
      </c>
    </row>
    <row r="8" spans="1:3" ht="15" x14ac:dyDescent="0.25">
      <c r="A8" s="218" t="s">
        <v>7</v>
      </c>
      <c r="B8" s="220">
        <f>COUNTIFS(Status!$M$2:$M$205,"=" &amp; Fixvalues!$A$4,Status!$O$2:$O$205,"")</f>
        <v>56</v>
      </c>
      <c r="C8" s="221">
        <f>Tabelle1[[#This Row],[Anzahl]]/$B$3</f>
        <v>0.27450980392156865</v>
      </c>
    </row>
    <row r="9" spans="1:3" ht="15" x14ac:dyDescent="0.25">
      <c r="A9" s="218" t="s">
        <v>8</v>
      </c>
      <c r="B9" s="220">
        <f>COUNTIF(Status!$O$2:$O$205,"=" &amp; Fixvalues!$B$2)</f>
        <v>32</v>
      </c>
      <c r="C9" s="221">
        <f>Tabelle1[[#This Row],[Anzahl]]/$B$3</f>
        <v>0.15686274509803921</v>
      </c>
    </row>
    <row r="10" spans="1:3" ht="15" x14ac:dyDescent="0.25">
      <c r="A10" s="218" t="s">
        <v>9</v>
      </c>
      <c r="B10" s="220">
        <f>COUNTIF(Status!$O$2:$O$205,"=" &amp; Fixvalues!$B$4)+COUNTIF(Status!$O$2:$O$205,"=" &amp; Fixvalues!$B$5)</f>
        <v>15</v>
      </c>
      <c r="C10" s="221">
        <f>Tabelle1[[#This Row],[Anzahl]]/$B$3</f>
        <v>7.3529411764705885E-2</v>
      </c>
    </row>
    <row r="11" spans="1:3" ht="15" x14ac:dyDescent="0.25">
      <c r="A11" s="218" t="s">
        <v>10</v>
      </c>
      <c r="B11" s="220">
        <f>COUNTIF(Status!$O$2:$O$205,"=" &amp; Fixvalues!$B$3)</f>
        <v>57</v>
      </c>
      <c r="C11" s="221">
        <f>Tabelle1[[#This Row],[Anzahl]]/$B$3</f>
        <v>0.27941176470588236</v>
      </c>
    </row>
    <row r="12" spans="1:3" ht="15" x14ac:dyDescent="0.25">
      <c r="A12" s="218" t="s">
        <v>11</v>
      </c>
      <c r="B12" s="220">
        <f>COUNTIF(Status!$O$2:$O$205,"=" &amp; Fixvalues!$B$6)</f>
        <v>5</v>
      </c>
      <c r="C12" s="221">
        <f>Tabelle1[[#This Row],[Anzahl]]/$B$3</f>
        <v>2.4509803921568627E-2</v>
      </c>
    </row>
    <row r="13" spans="1:3" ht="15" x14ac:dyDescent="0.25">
      <c r="A13" s="218" t="s">
        <v>12</v>
      </c>
      <c r="B13" s="220">
        <f>COUNTIF(Status!$O$2:$O$205,"=" &amp; Fixvalues!$B$7)</f>
        <v>18</v>
      </c>
      <c r="C13" s="221">
        <f>Tabelle1[[#This Row],[Anzahl]]/$B$3</f>
        <v>8.8235294117647065E-2</v>
      </c>
    </row>
    <row r="15" spans="1:3" x14ac:dyDescent="0.25">
      <c r="A15" s="214" t="s">
        <v>13</v>
      </c>
      <c r="B15" s="213">
        <v>1</v>
      </c>
      <c r="C15" s="213">
        <f>COUNTIF('aktive Schnittstellen'!$BI$5:$BI$208,B15) - COUNTIFS(Status!$O$2:$O$205,"=" &amp; Fixvalues!$B$7,'aktive Schnittstellen'!$BI$5:$BI$208,"=" &amp; B15)</f>
        <v>58</v>
      </c>
    </row>
    <row r="16" spans="1:3" x14ac:dyDescent="0.25">
      <c r="A16" s="202"/>
      <c r="B16" s="202"/>
      <c r="C16" s="202"/>
    </row>
    <row r="17" spans="1:3" x14ac:dyDescent="0.25">
      <c r="A17" s="202" t="s">
        <v>2</v>
      </c>
      <c r="B17" s="222" t="s">
        <v>3</v>
      </c>
      <c r="C17" s="222" t="s">
        <v>4</v>
      </c>
    </row>
    <row r="18" spans="1:3" x14ac:dyDescent="0.25">
      <c r="A18" s="202" t="s">
        <v>5</v>
      </c>
      <c r="B18" s="223">
        <f>C15-SUM(B19:B24)</f>
        <v>0</v>
      </c>
      <c r="C18" s="224">
        <f>Tabelle13[[#This Row],[Anzahl]]/$C$15</f>
        <v>0</v>
      </c>
    </row>
    <row r="19" spans="1:3" x14ac:dyDescent="0.25">
      <c r="A19" s="202" t="s">
        <v>6</v>
      </c>
      <c r="B19" s="223">
        <f>COUNTIFS(Status!$M$2:$M$205,"=" &amp; Fixvalues!$A$3,Status!$O$2:$O$205,"",'aktive Schnittstellen'!$BI$5:$BI$208,"=" &amp; B15)</f>
        <v>0</v>
      </c>
      <c r="C19" s="224">
        <f>Tabelle13[[#This Row],[Anzahl]]/$C$15</f>
        <v>0</v>
      </c>
    </row>
    <row r="20" spans="1:3" x14ac:dyDescent="0.25">
      <c r="A20" s="202" t="s">
        <v>7</v>
      </c>
      <c r="B20" s="223">
        <f>COUNTIFS(Status!$M$2:$M$205,"=" &amp; Fixvalues!$A$4,Status!$O$2:$O$205,"",'aktive Schnittstellen'!$BI$5:$BI$208,"=" &amp; B15)</f>
        <v>0</v>
      </c>
      <c r="C20" s="224">
        <f>Tabelle13[[#This Row],[Anzahl]]/$C$15</f>
        <v>0</v>
      </c>
    </row>
    <row r="21" spans="1:3" x14ac:dyDescent="0.25">
      <c r="A21" s="202" t="s">
        <v>8</v>
      </c>
      <c r="B21" s="223">
        <f>COUNTIFS(Status!$O$2:$O$205,"=" &amp; Fixvalues!$B$2,'aktive Schnittstellen'!$BI$5:$BI$208,"=" &amp; B15)</f>
        <v>22</v>
      </c>
      <c r="C21" s="224">
        <f>Tabelle13[[#This Row],[Anzahl]]/$C$15</f>
        <v>0.37931034482758619</v>
      </c>
    </row>
    <row r="22" spans="1:3" x14ac:dyDescent="0.25">
      <c r="A22" s="202" t="s">
        <v>9</v>
      </c>
      <c r="B22" s="223">
        <f>COUNTIFS(Status!$O$2:$O$205,"=" &amp; Fixvalues!$B$4,'aktive Schnittstellen'!$BI$5:$BI$208,"=" &amp; B15) + COUNTIFS(Status!$O$2:$O$205,"=" &amp; Fixvalues!$B$5,'aktive Schnittstellen'!$BI$5:$BI$208,"=" &amp; B15)</f>
        <v>8</v>
      </c>
      <c r="C22" s="224">
        <f>Tabelle13[[#This Row],[Anzahl]]/$C$15</f>
        <v>0.13793103448275862</v>
      </c>
    </row>
    <row r="23" spans="1:3" x14ac:dyDescent="0.25">
      <c r="A23" s="202" t="s">
        <v>10</v>
      </c>
      <c r="B23" s="223">
        <f>COUNTIFS(Status!$O$2:$O$205,"=" &amp; Fixvalues!$B$3,'aktive Schnittstellen'!$BI$5:$BI$208,"=" &amp; B15)</f>
        <v>26</v>
      </c>
      <c r="C23" s="224">
        <f>Tabelle13[[#This Row],[Anzahl]]/$C$15</f>
        <v>0.44827586206896552</v>
      </c>
    </row>
    <row r="24" spans="1:3" x14ac:dyDescent="0.25">
      <c r="A24" s="202" t="s">
        <v>11</v>
      </c>
      <c r="B24" s="223">
        <f>COUNTIFS(Status!$O$2:$O$205,"=" &amp; Fixvalues!$B$6,'aktive Schnittstellen'!$BI$5:$BI$208,"=" &amp; B15)</f>
        <v>2</v>
      </c>
      <c r="C24" s="224">
        <f>Tabelle13[[#This Row],[Anzahl]]/$C$15</f>
        <v>3.4482758620689655E-2</v>
      </c>
    </row>
    <row r="26" spans="1:3" x14ac:dyDescent="0.25">
      <c r="A26" s="214" t="s">
        <v>13</v>
      </c>
      <c r="B26" s="213">
        <v>2</v>
      </c>
      <c r="C26" s="213">
        <f>COUNTIF('aktive Schnittstellen'!$BI$5:$BI$208,B26) - COUNTIFS(Status!$O$2:$O$205,"=" &amp; Fixvalues!$B$7,'aktive Schnittstellen'!$BI$5:$BI$208,"=" &amp; B26)</f>
        <v>70</v>
      </c>
    </row>
    <row r="27" spans="1:3" x14ac:dyDescent="0.25">
      <c r="A27" s="202"/>
      <c r="B27" s="202"/>
      <c r="C27" s="202"/>
    </row>
    <row r="28" spans="1:3" x14ac:dyDescent="0.25">
      <c r="A28" s="202" t="s">
        <v>2</v>
      </c>
      <c r="B28" s="222" t="s">
        <v>3</v>
      </c>
      <c r="C28" s="222" t="s">
        <v>4</v>
      </c>
    </row>
    <row r="29" spans="1:3" x14ac:dyDescent="0.25">
      <c r="A29" s="202" t="s">
        <v>5</v>
      </c>
      <c r="B29" s="223">
        <f>C26-SUM(B30:B35)</f>
        <v>0</v>
      </c>
      <c r="C29" s="224">
        <f>Tabelle134[[#This Row],[Anzahl]]/$C$26</f>
        <v>0</v>
      </c>
    </row>
    <row r="30" spans="1:3" x14ac:dyDescent="0.25">
      <c r="A30" s="202" t="s">
        <v>6</v>
      </c>
      <c r="B30" s="223">
        <f>COUNTIFS(Status!$M$2:$M$205,"=" &amp; Fixvalues!$A$3,Status!$O$2:$O$205,"",'aktive Schnittstellen'!$BI$5:$BI$208,"=" &amp; B26)</f>
        <v>0</v>
      </c>
      <c r="C30" s="224">
        <f>Tabelle134[[#This Row],[Anzahl]]/$C$26</f>
        <v>0</v>
      </c>
    </row>
    <row r="31" spans="1:3" x14ac:dyDescent="0.25">
      <c r="A31" s="202" t="s">
        <v>7</v>
      </c>
      <c r="B31" s="223">
        <f>COUNTIFS(Status!$M$2:$M$205,"=" &amp; Fixvalues!$A$4,Status!$O$2:$O$205,"",'aktive Schnittstellen'!$BI$5:$BI$208,"=" &amp; B26)</f>
        <v>21</v>
      </c>
      <c r="C31" s="224">
        <f>Tabelle134[[#This Row],[Anzahl]]/$C$26</f>
        <v>0.3</v>
      </c>
    </row>
    <row r="32" spans="1:3" x14ac:dyDescent="0.25">
      <c r="A32" s="202" t="s">
        <v>8</v>
      </c>
      <c r="B32" s="223">
        <f>COUNTIFS(Status!$O$2:$O$205,"=" &amp; Fixvalues!$B$2,'aktive Schnittstellen'!$BI$5:$BI$208,"=" &amp; B26)</f>
        <v>10</v>
      </c>
      <c r="C32" s="224">
        <f>Tabelle134[[#This Row],[Anzahl]]/$C$26</f>
        <v>0.14285714285714285</v>
      </c>
    </row>
    <row r="33" spans="1:3" x14ac:dyDescent="0.25">
      <c r="A33" s="202" t="s">
        <v>9</v>
      </c>
      <c r="B33" s="223">
        <f>COUNTIFS(Status!$O$2:$O$205,"=" &amp; Fixvalues!$B$4,'aktive Schnittstellen'!$BI$5:$BI$208,"=" &amp; B26) + COUNTIFS(Status!$O$2:$O$205,"=" &amp; Fixvalues!$B$5,'aktive Schnittstellen'!$BI$5:$BI$208,"=" &amp; B26)</f>
        <v>5</v>
      </c>
      <c r="C33" s="224">
        <f>Tabelle134[[#This Row],[Anzahl]]/$C$26</f>
        <v>7.1428571428571425E-2</v>
      </c>
    </row>
    <row r="34" spans="1:3" x14ac:dyDescent="0.25">
      <c r="A34" s="202" t="s">
        <v>10</v>
      </c>
      <c r="B34" s="223">
        <f>COUNTIFS(Status!$O$2:$O$205,"=" &amp; Fixvalues!$B$3,'aktive Schnittstellen'!$BI$5:$BI$208,"=" &amp; B26)</f>
        <v>31</v>
      </c>
      <c r="C34" s="224">
        <f>Tabelle134[[#This Row],[Anzahl]]/$C$26</f>
        <v>0.44285714285714284</v>
      </c>
    </row>
    <row r="35" spans="1:3" x14ac:dyDescent="0.25">
      <c r="A35" s="202" t="s">
        <v>11</v>
      </c>
      <c r="B35" s="223">
        <f>COUNTIFS(Status!$O$2:$O$205,"=" &amp; Fixvalues!$B$6,'aktive Schnittstellen'!$BI$5:$BI$208,"=" &amp; B26)</f>
        <v>3</v>
      </c>
      <c r="C35" s="224">
        <f>Tabelle134[[#This Row],[Anzahl]]/$C$26</f>
        <v>4.2857142857142858E-2</v>
      </c>
    </row>
    <row r="37" spans="1:3" x14ac:dyDescent="0.25">
      <c r="A37" s="214" t="s">
        <v>13</v>
      </c>
      <c r="B37" s="213">
        <v>3</v>
      </c>
      <c r="C37" s="213">
        <f>COUNTIF('aktive Schnittstellen'!$BI$5:$BI$208,B37) - COUNTIFS(Status!$O$2:$O$205,"=" &amp; Fixvalues!$B$7,'aktive Schnittstellen'!$BI$5:$BI$208,"=" &amp; B37)</f>
        <v>58</v>
      </c>
    </row>
    <row r="38" spans="1:3" x14ac:dyDescent="0.25">
      <c r="A38" s="202"/>
      <c r="B38" s="202"/>
      <c r="C38" s="202"/>
    </row>
    <row r="39" spans="1:3" x14ac:dyDescent="0.25">
      <c r="A39" s="202" t="s">
        <v>2</v>
      </c>
      <c r="B39" s="222" t="s">
        <v>3</v>
      </c>
      <c r="C39" s="222" t="s">
        <v>4</v>
      </c>
    </row>
    <row r="40" spans="1:3" x14ac:dyDescent="0.25">
      <c r="A40" s="202" t="s">
        <v>5</v>
      </c>
      <c r="B40" s="223">
        <f>C37-SUM(B41:B46)</f>
        <v>1</v>
      </c>
      <c r="C40" s="224">
        <f>Tabelle135[[#This Row],[Anzahl]]/$C$37</f>
        <v>1.7241379310344827E-2</v>
      </c>
    </row>
    <row r="41" spans="1:3" x14ac:dyDescent="0.25">
      <c r="A41" s="202" t="s">
        <v>6</v>
      </c>
      <c r="B41" s="223">
        <f>COUNTIFS(Status!$M$2:$M$205,"=" &amp; Fixvalues!$A$3,Status!$O$2:$O$205,"",'aktive Schnittstellen'!$BI$5:$BI$208,"=" &amp; B37)</f>
        <v>20</v>
      </c>
      <c r="C41" s="224">
        <f>Tabelle135[[#This Row],[Anzahl]]/$C$37</f>
        <v>0.34482758620689657</v>
      </c>
    </row>
    <row r="42" spans="1:3" x14ac:dyDescent="0.25">
      <c r="A42" s="202" t="s">
        <v>7</v>
      </c>
      <c r="B42" s="223">
        <f>COUNTIFS(Status!$M$2:$M$205,"=" &amp; Fixvalues!$A$4,Status!$O$2:$O$205,"",'aktive Schnittstellen'!$BI$5:$BI$208,"=" &amp; B37)</f>
        <v>35</v>
      </c>
      <c r="C42" s="224">
        <f>Tabelle135[[#This Row],[Anzahl]]/$C$37</f>
        <v>0.60344827586206895</v>
      </c>
    </row>
    <row r="43" spans="1:3" x14ac:dyDescent="0.25">
      <c r="A43" s="202" t="s">
        <v>8</v>
      </c>
      <c r="B43" s="223">
        <f>COUNTIFS(Status!$O$2:$O$205,"=" &amp; Fixvalues!$B$2,'aktive Schnittstellen'!$BI$5:$BI$208,"=" &amp; B37)</f>
        <v>0</v>
      </c>
      <c r="C43" s="224">
        <f>Tabelle135[[#This Row],[Anzahl]]/$C$37</f>
        <v>0</v>
      </c>
    </row>
    <row r="44" spans="1:3" x14ac:dyDescent="0.25">
      <c r="A44" s="202" t="s">
        <v>9</v>
      </c>
      <c r="B44" s="223">
        <f>COUNTIFS(Status!$O$2:$O$205,"=" &amp; Fixvalues!$B$4,'aktive Schnittstellen'!$BI$5:$BI$208,"=" &amp; B37) + COUNTIFS(Status!$O$2:$O$205,"=" &amp; Fixvalues!$B$5,'aktive Schnittstellen'!$BI$5:$BI$208,"=" &amp; B37)</f>
        <v>2</v>
      </c>
      <c r="C44" s="224">
        <f>Tabelle135[[#This Row],[Anzahl]]/$C$37</f>
        <v>3.4482758620689655E-2</v>
      </c>
    </row>
    <row r="45" spans="1:3" x14ac:dyDescent="0.25">
      <c r="A45" s="202" t="s">
        <v>10</v>
      </c>
      <c r="B45" s="223">
        <f>COUNTIFS(Status!$O$2:$O$205,"=" &amp; Fixvalues!$B$3,'aktive Schnittstellen'!$BI$5:$BI$208,"=" &amp; B37)</f>
        <v>0</v>
      </c>
      <c r="C45" s="224">
        <f>Tabelle135[[#This Row],[Anzahl]]/$C$37</f>
        <v>0</v>
      </c>
    </row>
    <row r="46" spans="1:3" x14ac:dyDescent="0.25">
      <c r="A46" s="202" t="s">
        <v>11</v>
      </c>
      <c r="B46" s="223">
        <f>COUNTIFS(Status!$O$2:$O$205,"=" &amp; Fixvalues!$B$6,'aktive Schnittstellen'!$BI$5:$BI$208,"=" &amp; B37)</f>
        <v>0</v>
      </c>
      <c r="C46" s="224">
        <f>Tabelle135[[#This Row],[Anzahl]]/$C$37</f>
        <v>0</v>
      </c>
    </row>
    <row r="49" spans="1:5" ht="15.6" x14ac:dyDescent="0.3">
      <c r="A49" s="216" t="s">
        <v>14</v>
      </c>
    </row>
    <row r="51" spans="1:5" x14ac:dyDescent="0.25">
      <c r="A51" s="243" t="s">
        <v>2</v>
      </c>
      <c r="B51" s="244" t="s">
        <v>15</v>
      </c>
      <c r="C51" s="244" t="s">
        <v>16</v>
      </c>
      <c r="D51" s="244" t="s">
        <v>17</v>
      </c>
      <c r="E51" s="244" t="s">
        <v>18</v>
      </c>
    </row>
    <row r="52" spans="1:5" x14ac:dyDescent="0.25">
      <c r="A52" s="241" t="s">
        <v>5</v>
      </c>
      <c r="B52" s="247">
        <f t="shared" ref="B52:B55" si="0">C6</f>
        <v>4.9019607843137254E-3</v>
      </c>
      <c r="C52" s="245">
        <f t="shared" ref="C52:C55" si="1">C18</f>
        <v>0</v>
      </c>
      <c r="D52" s="248">
        <f t="shared" ref="D52:D55" si="2">C29</f>
        <v>0</v>
      </c>
      <c r="E52" s="247">
        <f t="shared" ref="E52:E55" si="3">C40</f>
        <v>1.7241379310344827E-2</v>
      </c>
    </row>
    <row r="53" spans="1:5" x14ac:dyDescent="0.25">
      <c r="A53" s="242" t="s">
        <v>6</v>
      </c>
      <c r="B53" s="249">
        <f t="shared" si="0"/>
        <v>9.8039215686274508E-2</v>
      </c>
      <c r="C53" s="246">
        <f t="shared" si="1"/>
        <v>0</v>
      </c>
      <c r="D53" s="250">
        <f t="shared" si="2"/>
        <v>0</v>
      </c>
      <c r="E53" s="249">
        <f t="shared" si="3"/>
        <v>0.34482758620689657</v>
      </c>
    </row>
    <row r="54" spans="1:5" x14ac:dyDescent="0.25">
      <c r="A54" s="241" t="s">
        <v>7</v>
      </c>
      <c r="B54" s="247">
        <f t="shared" si="0"/>
        <v>0.27450980392156865</v>
      </c>
      <c r="C54" s="245">
        <f t="shared" si="1"/>
        <v>0</v>
      </c>
      <c r="D54" s="248">
        <f t="shared" si="2"/>
        <v>0.3</v>
      </c>
      <c r="E54" s="247">
        <f t="shared" si="3"/>
        <v>0.60344827586206895</v>
      </c>
    </row>
    <row r="55" spans="1:5" x14ac:dyDescent="0.25">
      <c r="A55" s="242" t="s">
        <v>8</v>
      </c>
      <c r="B55" s="249">
        <f t="shared" si="0"/>
        <v>0.15686274509803921</v>
      </c>
      <c r="C55" s="246">
        <f t="shared" si="1"/>
        <v>0.37931034482758619</v>
      </c>
      <c r="D55" s="250">
        <f t="shared" si="2"/>
        <v>0.14285714285714285</v>
      </c>
      <c r="E55" s="249">
        <f t="shared" si="3"/>
        <v>0</v>
      </c>
    </row>
    <row r="56" spans="1:5" x14ac:dyDescent="0.25">
      <c r="A56" s="241" t="s">
        <v>9</v>
      </c>
      <c r="B56" s="249">
        <f>COUNTIF(Status!$O$2:$O$205,"=" &amp; Fixvalues!$B$4) / $B$3</f>
        <v>9.8039215686274508E-3</v>
      </c>
      <c r="C56" s="245">
        <f>COUNTIFS(Status!$O$2:$O$205,"=" &amp; Fixvalues!$B$4,'aktive Schnittstellen'!$BI$5:$BI$208,"=" &amp; $B$15) / $C$15</f>
        <v>3.4482758620689655E-2</v>
      </c>
      <c r="D56" s="245">
        <f>COUNTIFS(Status!$O$2:$O$205,"=" &amp; Fixvalues!$B$4,'aktive Schnittstellen'!$BI$5:$BI$208,"=" &amp; $B$26) / $C$26</f>
        <v>0</v>
      </c>
      <c r="E56" s="245">
        <f>COUNTIFS(Status!$O$2:$O$205,"=" &amp; Fixvalues!$B$4,'aktive Schnittstellen'!$BI$5:$BI$208,"=" &amp; $B$37) / $C$37</f>
        <v>0</v>
      </c>
    </row>
    <row r="57" spans="1:5" x14ac:dyDescent="0.25">
      <c r="A57" s="242" t="str">
        <f>Fixvalues!B5</f>
        <v>Verbindungsfehler</v>
      </c>
      <c r="B57" s="249">
        <f>COUNTIF(Status!$O$2:$O$205,"=" &amp; Fixvalues!$B$5) / $B$3</f>
        <v>6.3725490196078427E-2</v>
      </c>
      <c r="C57" s="246">
        <f>COUNTIFS(Status!$O$2:$O$205,"=" &amp; Fixvalues!$B$5,'aktive Schnittstellen'!$BI$5:$BI$208,"=" &amp; $B$15) / $C$15</f>
        <v>0.10344827586206896</v>
      </c>
      <c r="D57" s="250">
        <f>COUNTIFS(Status!$O$2:$O$205,"=" &amp; Fixvalues!$B$5,'aktive Schnittstellen'!$BI$5:$BI$208,"=" &amp; $B$26) / $C$26</f>
        <v>7.1428571428571425E-2</v>
      </c>
      <c r="E57" s="249">
        <f>COUNTIFS(Status!$O$2:$O$205,"=" &amp; Fixvalues!$B$5,'aktive Schnittstellen'!$BI$5:$BI$208,"=" &amp; $B$37) / $C$37</f>
        <v>3.4482758620689655E-2</v>
      </c>
    </row>
    <row r="58" spans="1:5" x14ac:dyDescent="0.25">
      <c r="A58" s="242" t="s">
        <v>10</v>
      </c>
      <c r="B58" s="249">
        <f>C11</f>
        <v>0.27941176470588236</v>
      </c>
      <c r="C58" s="246">
        <f>C23</f>
        <v>0.44827586206896552</v>
      </c>
      <c r="D58" s="250">
        <f>C34</f>
        <v>0.44285714285714284</v>
      </c>
      <c r="E58" s="249">
        <f>C45</f>
        <v>0</v>
      </c>
    </row>
    <row r="59" spans="1:5" x14ac:dyDescent="0.25">
      <c r="A59" s="242" t="s">
        <v>19</v>
      </c>
      <c r="B59" s="249">
        <f>C12+C13</f>
        <v>0.11274509803921569</v>
      </c>
      <c r="C59" s="246">
        <f>C24</f>
        <v>3.4482758620689655E-2</v>
      </c>
      <c r="D59" s="250">
        <f>C35</f>
        <v>4.2857142857142858E-2</v>
      </c>
      <c r="E59" s="249">
        <f>C46</f>
        <v>0</v>
      </c>
    </row>
  </sheetData>
  <sheetProtection sheet="1" objects="1" scenarios="1"/>
  <mergeCells count="1">
    <mergeCell ref="A1:C1"/>
  </mergeCells>
  <pageMargins left="0.7" right="0.7" top="0.78740157499999996" bottom="0.78740157499999996" header="0.3" footer="0.3"/>
  <ignoredErrors>
    <ignoredError sqref="B7:B9 B18:B21 B29:B32 B40:B42" calculatedColumn="1"/>
  </ignoredErrors>
  <drawing r:id="rId1"/>
  <tableParts count="5">
    <tablePart r:id="rId2"/>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6902-1101-418A-AC6A-F6773627F33F}">
  <dimension ref="A1:G205"/>
  <sheetViews>
    <sheetView workbookViewId="0">
      <selection activeCell="F2" sqref="F2"/>
    </sheetView>
  </sheetViews>
  <sheetFormatPr baseColWidth="10" defaultColWidth="11.44140625" defaultRowHeight="13.2" x14ac:dyDescent="0.25"/>
  <cols>
    <col min="1" max="1" width="4" style="211" bestFit="1" customWidth="1"/>
    <col min="2" max="2" width="22" style="211" bestFit="1" customWidth="1"/>
    <col min="3" max="3" width="32.109375" style="211" bestFit="1" customWidth="1"/>
    <col min="4" max="4" width="56.109375" style="211" bestFit="1" customWidth="1"/>
    <col min="5" max="5" width="19.6640625" style="211" bestFit="1" customWidth="1"/>
    <col min="6" max="6" width="7" style="211" bestFit="1" customWidth="1"/>
    <col min="7" max="7" width="10.88671875" style="211" bestFit="1" customWidth="1"/>
  </cols>
  <sheetData>
    <row r="1" spans="1:7" x14ac:dyDescent="0.25">
      <c r="A1" s="211" t="s">
        <v>2498</v>
      </c>
      <c r="B1" s="211" t="s">
        <v>2499</v>
      </c>
      <c r="C1" s="211" t="s">
        <v>2500</v>
      </c>
      <c r="D1" s="211" t="s">
        <v>2501</v>
      </c>
      <c r="E1" s="211" t="s">
        <v>2502</v>
      </c>
      <c r="F1" s="211" t="s">
        <v>2503</v>
      </c>
      <c r="G1" s="211" t="s">
        <v>24</v>
      </c>
    </row>
    <row r="2" spans="1:7" x14ac:dyDescent="0.25">
      <c r="A2" s="211">
        <f>'aktive Schnittstellen'!A5</f>
        <v>1</v>
      </c>
      <c r="B2" s="211" t="str">
        <f>'aktive Schnittstellen'!L5</f>
        <v>WM_RABEN_P</v>
      </c>
      <c r="C2" s="211" t="str">
        <f>'aktive Schnittstellen'!R5</f>
        <v>WM_ERP_P</v>
      </c>
      <c r="D2" s="211" t="str">
        <f>'aktive Schnittstellen'!M5</f>
        <v>PO1: CustomerRouting_Out</v>
      </c>
      <c r="E2" s="211" t="str">
        <f>'aktive Schnittstellen'!V5</f>
        <v>SFTP -&gt; PROXY</v>
      </c>
      <c r="F2" s="211">
        <v>1</v>
      </c>
      <c r="G2" s="212" t="str">
        <f>'aktive Schnittstellen'!BH5</f>
        <v>h</v>
      </c>
    </row>
    <row r="3" spans="1:7" x14ac:dyDescent="0.25">
      <c r="A3" s="211">
        <f>'aktive Schnittstellen'!A6</f>
        <v>2</v>
      </c>
      <c r="B3" s="211" t="str">
        <f>'aktive Schnittstellen'!L6</f>
        <v>JAGGAER_IDOC</v>
      </c>
      <c r="C3" s="211" t="str">
        <f>'aktive Schnittstellen'!R6</f>
        <v>WM_ERP_P</v>
      </c>
      <c r="D3" s="211" t="str">
        <f>'aktive Schnittstellen'!M6</f>
        <v>PO1: /P4T/REQUEST_INPUT./P4T/REQUEST</v>
      </c>
      <c r="E3" s="211" t="str">
        <f>'aktive Schnittstellen'!V6</f>
        <v>HTTPS -&gt; IDOC</v>
      </c>
      <c r="F3" s="211">
        <v>1</v>
      </c>
      <c r="G3" s="212" t="str">
        <f>'aktive Schnittstellen'!BH6</f>
        <v>l</v>
      </c>
    </row>
    <row r="4" spans="1:7" x14ac:dyDescent="0.25">
      <c r="A4" s="211">
        <f>'aktive Schnittstellen'!A7</f>
        <v>3</v>
      </c>
      <c r="B4" s="211" t="str">
        <f>'aktive Schnittstellen'!L7</f>
        <v>JAGGAER_IDOC</v>
      </c>
      <c r="C4" s="211" t="str">
        <f>'aktive Schnittstellen'!R7</f>
        <v>WM_ERP_P</v>
      </c>
      <c r="D4" s="211" t="str">
        <f>'aktive Schnittstellen'!M7</f>
        <v>PO1: /P4T/DESADV_INPUT./P4T/DESADV</v>
      </c>
      <c r="E4" s="211" t="str">
        <f>'aktive Schnittstellen'!V7</f>
        <v>HTTPS -&gt; IDOC</v>
      </c>
      <c r="F4" s="211">
        <v>1</v>
      </c>
      <c r="G4" s="212" t="str">
        <f>'aktive Schnittstellen'!BH7</f>
        <v>l</v>
      </c>
    </row>
    <row r="5" spans="1:7" x14ac:dyDescent="0.25">
      <c r="A5" s="211">
        <f>'aktive Schnittstellen'!A8</f>
        <v>4</v>
      </c>
      <c r="B5" s="211" t="str">
        <f>'aktive Schnittstellen'!L8</f>
        <v>JAGGAER_IDOC</v>
      </c>
      <c r="C5" s="211" t="str">
        <f>'aktive Schnittstellen'!R8</f>
        <v>WM_ERP_P</v>
      </c>
      <c r="D5" s="211" t="str">
        <f>'aktive Schnittstellen'!M8</f>
        <v>PO1: /P4T/DOC_INPUT./P4T/DOC</v>
      </c>
      <c r="E5" s="211" t="str">
        <f>'aktive Schnittstellen'!V8</f>
        <v>HTTPS -&gt; IDOC</v>
      </c>
      <c r="F5" s="211">
        <v>1</v>
      </c>
      <c r="G5" s="212" t="str">
        <f>'aktive Schnittstellen'!BH8</f>
        <v>l</v>
      </c>
    </row>
    <row r="6" spans="1:7" x14ac:dyDescent="0.25">
      <c r="A6" s="211">
        <f>'aktive Schnittstellen'!A9</f>
        <v>5</v>
      </c>
      <c r="B6" s="211" t="str">
        <f>'aktive Schnittstellen'!L9</f>
        <v>WM_ERP_P</v>
      </c>
      <c r="C6" s="211" t="str">
        <f>'aktive Schnittstellen'!R9</f>
        <v>JAGGAER_IDOC</v>
      </c>
      <c r="D6" s="211" t="str">
        <f>'aktive Schnittstellen'!M9</f>
        <v>PO1: /P4T/DOC_OUTPUT./P4T/DOC</v>
      </c>
      <c r="E6" s="211" t="str">
        <f>'aktive Schnittstellen'!V9</f>
        <v>IDOC (RFC) -&gt; HTTPS</v>
      </c>
      <c r="F6" s="211">
        <v>1</v>
      </c>
      <c r="G6" s="212" t="str">
        <f>'aktive Schnittstellen'!BH9</f>
        <v>l</v>
      </c>
    </row>
    <row r="7" spans="1:7" x14ac:dyDescent="0.25">
      <c r="A7" s="211">
        <f>'aktive Schnittstellen'!A10</f>
        <v>6</v>
      </c>
      <c r="B7" s="211" t="str">
        <f>'aktive Schnittstellen'!L10</f>
        <v>JAGGAER_IDOC</v>
      </c>
      <c r="C7" s="211" t="str">
        <f>'aktive Schnittstellen'!R10</f>
        <v>WM_ERP_P</v>
      </c>
      <c r="D7" s="211" t="str">
        <f>'aktive Schnittstellen'!M10</f>
        <v>PO1: /P4T/GOODSMVT_INPUT./P4T/GOODSMVT</v>
      </c>
      <c r="E7" s="211" t="str">
        <f>'aktive Schnittstellen'!V10</f>
        <v>HTTPS -&gt; IDOC</v>
      </c>
      <c r="F7" s="211">
        <v>1</v>
      </c>
      <c r="G7" s="212" t="str">
        <f>'aktive Schnittstellen'!BH10</f>
        <v>l</v>
      </c>
    </row>
    <row r="8" spans="1:7" x14ac:dyDescent="0.25">
      <c r="A8" s="211">
        <f>'aktive Schnittstellen'!A11</f>
        <v>7</v>
      </c>
      <c r="B8" s="211" t="str">
        <f>'aktive Schnittstellen'!L11</f>
        <v>WM_ERP_P</v>
      </c>
      <c r="C8" s="211" t="str">
        <f>'aktive Schnittstellen'!R11</f>
        <v>JAGGAER_IDOC</v>
      </c>
      <c r="D8" s="211" t="str">
        <f>'aktive Schnittstellen'!M11</f>
        <v>PO1: /P4T/GOODSMVT_OUTPUT./P4T/GOODSMVT</v>
      </c>
      <c r="E8" s="211" t="str">
        <f>'aktive Schnittstellen'!V11</f>
        <v>IDOC (RFC) -&gt; HTTPS</v>
      </c>
      <c r="F8" s="211">
        <v>1</v>
      </c>
      <c r="G8" s="212" t="str">
        <f>'aktive Schnittstellen'!BH11</f>
        <v>l</v>
      </c>
    </row>
    <row r="9" spans="1:7" x14ac:dyDescent="0.25">
      <c r="A9" s="211">
        <f>'aktive Schnittstellen'!A12</f>
        <v>8</v>
      </c>
      <c r="B9" s="211" t="str">
        <f>'aktive Schnittstellen'!L12</f>
        <v>JAGGAER_IDOC</v>
      </c>
      <c r="C9" s="211" t="str">
        <f>'aktive Schnittstellen'!R12</f>
        <v>WM_ERP_P</v>
      </c>
      <c r="D9" s="211" t="str">
        <f>'aktive Schnittstellen'!M12</f>
        <v>PO1: /P4T/POM_INPUT./P4T/POM</v>
      </c>
      <c r="E9" s="211" t="str">
        <f>'aktive Schnittstellen'!V12</f>
        <v>HTTPS -&gt; IDOC</v>
      </c>
      <c r="F9" s="211">
        <v>1</v>
      </c>
      <c r="G9" s="212" t="str">
        <f>'aktive Schnittstellen'!BH12</f>
        <v>l</v>
      </c>
    </row>
    <row r="10" spans="1:7" x14ac:dyDescent="0.25">
      <c r="A10" s="211">
        <f>'aktive Schnittstellen'!A13</f>
        <v>9</v>
      </c>
      <c r="B10" s="211" t="str">
        <f>'aktive Schnittstellen'!L13</f>
        <v>WM_ERP_P</v>
      </c>
      <c r="C10" s="211" t="str">
        <f>'aktive Schnittstellen'!R13</f>
        <v>JAGGAER_IDOC</v>
      </c>
      <c r="D10" s="211" t="str">
        <f>'aktive Schnittstellen'!M13</f>
        <v>PO1: /P4T/POM_OUTPUT./P4T/POM</v>
      </c>
      <c r="E10" s="211" t="str">
        <f>'aktive Schnittstellen'!V13</f>
        <v>IDOC (RFC) -&gt; HTTPS</v>
      </c>
      <c r="F10" s="211">
        <v>1</v>
      </c>
      <c r="G10" s="212" t="str">
        <f>'aktive Schnittstellen'!BH13</f>
        <v>l</v>
      </c>
    </row>
    <row r="11" spans="1:7" x14ac:dyDescent="0.25">
      <c r="A11" s="211">
        <f>'aktive Schnittstellen'!A14</f>
        <v>10</v>
      </c>
      <c r="B11" s="211" t="str">
        <f>'aktive Schnittstellen'!L14</f>
        <v>WM_ERP_P</v>
      </c>
      <c r="C11" s="211" t="str">
        <f>'aktive Schnittstellen'!R14</f>
        <v>JAGGAER_IDOC</v>
      </c>
      <c r="D11" s="211" t="str">
        <f>'aktive Schnittstellen'!M14</f>
        <v>PO1: /P4T/STATUS_OUTPUT/P4T/STATUS</v>
      </c>
      <c r="E11" s="211" t="str">
        <f>'aktive Schnittstellen'!V14</f>
        <v>IDOC (RFC) -&gt; HTTPS</v>
      </c>
      <c r="F11" s="211">
        <v>1</v>
      </c>
      <c r="G11" s="212" t="str">
        <f>'aktive Schnittstellen'!BH14</f>
        <v>l</v>
      </c>
    </row>
    <row r="12" spans="1:7" x14ac:dyDescent="0.25">
      <c r="A12" s="211">
        <f>'aktive Schnittstellen'!A15</f>
        <v>11</v>
      </c>
      <c r="B12" s="211" t="str">
        <f>'aktive Schnittstellen'!L15</f>
        <v>WM_ERP_P</v>
      </c>
      <c r="C12" s="211" t="str">
        <f>'aktive Schnittstellen'!R15</f>
        <v>JAGGAER_IDOC</v>
      </c>
      <c r="D12" s="211" t="str">
        <f>'aktive Schnittstellen'!M15</f>
        <v>PO1: /P4T/TSYNC_OUTPUT/P4T/TSYNC.ZZPOOL4TOOLTSYNC</v>
      </c>
      <c r="E12" s="211" t="str">
        <f>'aktive Schnittstellen'!V15</f>
        <v>IDOC (RFC) -&gt; HTTPS</v>
      </c>
      <c r="F12" s="211">
        <v>1</v>
      </c>
      <c r="G12" s="212" t="str">
        <f>'aktive Schnittstellen'!BH15</f>
        <v>l</v>
      </c>
    </row>
    <row r="13" spans="1:7" x14ac:dyDescent="0.25">
      <c r="A13" s="211">
        <f>'aktive Schnittstellen'!A16</f>
        <v>12</v>
      </c>
      <c r="B13" s="211" t="str">
        <f>'aktive Schnittstellen'!L16</f>
        <v>JAGGAER_IDOC</v>
      </c>
      <c r="C13" s="211" t="str">
        <f>'aktive Schnittstellen'!R16</f>
        <v>WM_ERP_P</v>
      </c>
      <c r="D13" s="211" t="str">
        <f>'aktive Schnittstellen'!M16</f>
        <v>PO1: /P4T/VENDOR_INPUT./P4T/VENDOR</v>
      </c>
      <c r="E13" s="211" t="str">
        <f>'aktive Schnittstellen'!V16</f>
        <v>HTTPS -&gt; IDOC</v>
      </c>
      <c r="F13" s="211">
        <v>1</v>
      </c>
      <c r="G13" s="212" t="str">
        <f>'aktive Schnittstellen'!BH16</f>
        <v>l</v>
      </c>
    </row>
    <row r="14" spans="1:7" x14ac:dyDescent="0.25">
      <c r="A14" s="211">
        <f>'aktive Schnittstellen'!A17</f>
        <v>13</v>
      </c>
      <c r="B14" s="211" t="str">
        <f>'aktive Schnittstellen'!L17</f>
        <v>WM_ERP_P</v>
      </c>
      <c r="C14" s="211" t="str">
        <f>'aktive Schnittstellen'!R17</f>
        <v>JAGGAER_IDOC</v>
      </c>
      <c r="D14" s="211" t="str">
        <f>'aktive Schnittstellen'!M17</f>
        <v>PO1: /P4T/VENDOR_OUTPUT/P4T/VENDOR</v>
      </c>
      <c r="E14" s="211" t="str">
        <f>'aktive Schnittstellen'!V17</f>
        <v>IDOC (RFC) -&gt; HTTPS</v>
      </c>
      <c r="F14" s="211">
        <v>1</v>
      </c>
      <c r="G14" s="212" t="str">
        <f>'aktive Schnittstellen'!BH17</f>
        <v>l</v>
      </c>
    </row>
    <row r="15" spans="1:7" x14ac:dyDescent="0.25">
      <c r="A15" s="211">
        <f>'aktive Schnittstellen'!A18</f>
        <v>14</v>
      </c>
      <c r="B15" s="211" t="str">
        <f>'aktive Schnittstellen'!L18</f>
        <v>DE_HR_P</v>
      </c>
      <c r="C15" s="211" t="str">
        <f>'aktive Schnittstellen'!R18</f>
        <v>WM_FTP_P</v>
      </c>
      <c r="D15" s="211" t="str">
        <f>'aktive Schnittstellen'!M18</f>
        <v>PO1: AbsenceNotification_Out</v>
      </c>
      <c r="E15" s="211" t="str">
        <f>'aktive Schnittstellen'!V18</f>
        <v>FTP -&gt; FTPS</v>
      </c>
      <c r="F15" s="211">
        <v>1</v>
      </c>
      <c r="G15" s="212" t="str">
        <f>'aktive Schnittstellen'!BH18</f>
        <v>c</v>
      </c>
    </row>
    <row r="16" spans="1:7" x14ac:dyDescent="0.25">
      <c r="A16" s="211">
        <f>'aktive Schnittstellen'!A19</f>
        <v>15</v>
      </c>
      <c r="B16" s="211" t="str">
        <f>'aktive Schnittstellen'!L19</f>
        <v>WM_ERP_P</v>
      </c>
      <c r="C16" s="211" t="str">
        <f>'aktive Schnittstellen'!R19</f>
        <v>WM_XMEDIA_P</v>
      </c>
      <c r="D16" s="211" t="str">
        <f>'aktive Schnittstellen'!M19</f>
        <v>PO1: ApprovalInformation_Out</v>
      </c>
      <c r="E16" s="211" t="str">
        <f>'aktive Schnittstellen'!V19</f>
        <v>PROXY -&gt; FTP</v>
      </c>
      <c r="F16" s="211">
        <v>1</v>
      </c>
      <c r="G16" s="212" t="str">
        <f>'aktive Schnittstellen'!BH19</f>
        <v>l</v>
      </c>
    </row>
    <row r="17" spans="1:7" x14ac:dyDescent="0.25">
      <c r="A17" s="211">
        <f>'aktive Schnittstellen'!A20</f>
        <v>16</v>
      </c>
      <c r="B17" s="211" t="str">
        <f>'aktive Schnittstellen'!L20</f>
        <v>WM_COGNOS_P</v>
      </c>
      <c r="C17" s="211" t="str">
        <f>'aktive Schnittstellen'!R20</f>
        <v>WM_ERP_P</v>
      </c>
      <c r="D17" s="211" t="str">
        <f>'aktive Schnittstellen'!M20</f>
        <v>PO1: BacklogNotification_Out</v>
      </c>
      <c r="E17" s="211" t="str">
        <f>'aktive Schnittstellen'!V20</f>
        <v>JDBC -&gt; PROXY</v>
      </c>
      <c r="F17" s="211">
        <v>1</v>
      </c>
      <c r="G17" s="212" t="str">
        <f>'aktive Schnittstellen'!BH20</f>
        <v>l</v>
      </c>
    </row>
    <row r="18" spans="1:7" x14ac:dyDescent="0.25">
      <c r="A18" s="211">
        <f>'aktive Schnittstellen'!A21</f>
        <v>17</v>
      </c>
      <c r="B18" s="211" t="str">
        <f>'aktive Schnittstellen'!L21</f>
        <v>WM_ERP_P</v>
      </c>
      <c r="C18" s="211" t="str">
        <f>'aktive Schnittstellen'!R21</f>
        <v>WM_BW_P</v>
      </c>
      <c r="D18" s="211" t="str">
        <f>'aktive Schnittstellen'!M21</f>
        <v>PO1: BOMAllocationConfirmation_Out</v>
      </c>
      <c r="E18" s="211" t="str">
        <f>'aktive Schnittstellen'!V21</f>
        <v>PROXY -&gt; PROXY</v>
      </c>
      <c r="F18" s="211">
        <v>1</v>
      </c>
      <c r="G18" s="212" t="str">
        <f>'aktive Schnittstellen'!BH21</f>
        <v>l</v>
      </c>
    </row>
    <row r="19" spans="1:7" x14ac:dyDescent="0.25">
      <c r="A19" s="211">
        <f>'aktive Schnittstellen'!A22</f>
        <v>18</v>
      </c>
      <c r="B19" s="211" t="str">
        <f>'aktive Schnittstellen'!L22</f>
        <v>WM_BW_P</v>
      </c>
      <c r="C19" s="211" t="str">
        <f>'aktive Schnittstellen'!R22</f>
        <v>WM_ERP_P</v>
      </c>
      <c r="D19" s="211" t="str">
        <f>'aktive Schnittstellen'!M22</f>
        <v>PO1: BOMAllocationRequest_Out</v>
      </c>
      <c r="E19" s="211" t="str">
        <f>'aktive Schnittstellen'!V22</f>
        <v>PROXY -&gt; PROXY</v>
      </c>
      <c r="F19" s="211">
        <v>1</v>
      </c>
      <c r="G19" s="212" t="str">
        <f>'aktive Schnittstellen'!BH22</f>
        <v>l</v>
      </c>
    </row>
    <row r="20" spans="1:7" x14ac:dyDescent="0.25">
      <c r="A20" s="211">
        <f>'aktive Schnittstellen'!A23</f>
        <v>19</v>
      </c>
      <c r="B20" s="211" t="str">
        <f>'aktive Schnittstellen'!L23</f>
        <v>WM_ERP_P</v>
      </c>
      <c r="C20" s="211" t="str">
        <f>'aktive Schnittstellen'!R23</f>
        <v>WM_BABTEC_P</v>
      </c>
      <c r="D20" s="211" t="str">
        <f>'aktive Schnittstellen'!M23</f>
        <v>PO1: BOMInformation_Out</v>
      </c>
      <c r="E20" s="211" t="str">
        <f>'aktive Schnittstellen'!V23</f>
        <v>PROXY -&gt; JDBC</v>
      </c>
      <c r="F20" s="211">
        <v>1</v>
      </c>
      <c r="G20" s="212" t="str">
        <f>'aktive Schnittstellen'!BH23</f>
        <v>l</v>
      </c>
    </row>
    <row r="21" spans="1:7" x14ac:dyDescent="0.25">
      <c r="A21" s="211">
        <f>'aktive Schnittstellen'!A24</f>
        <v>20</v>
      </c>
      <c r="B21" s="211" t="str">
        <f>'aktive Schnittstellen'!L24</f>
        <v>WM_BW_P</v>
      </c>
      <c r="C21" s="211" t="str">
        <f>'aktive Schnittstellen'!R24</f>
        <v>WM_ERP_P</v>
      </c>
      <c r="D21" s="211" t="str">
        <f>'aktive Schnittstellen'!M24</f>
        <v>PO1: CommissionCalculationRequest_Out</v>
      </c>
      <c r="E21" s="211" t="str">
        <f>'aktive Schnittstellen'!V24</f>
        <v>PROXY -&gt; PROXY</v>
      </c>
      <c r="F21" s="211">
        <v>1</v>
      </c>
      <c r="G21" s="212" t="str">
        <f>'aktive Schnittstellen'!BH24</f>
        <v>l</v>
      </c>
    </row>
    <row r="22" spans="1:7" x14ac:dyDescent="0.25">
      <c r="A22" s="211">
        <f>'aktive Schnittstellen'!A25</f>
        <v>21</v>
      </c>
      <c r="B22" s="211" t="str">
        <f>'aktive Schnittstellen'!L25</f>
        <v>WM_ERP_P</v>
      </c>
      <c r="C22" s="211" t="str">
        <f>'aktive Schnittstellen'!R25</f>
        <v>WM_BW_P</v>
      </c>
      <c r="D22" s="211" t="str">
        <f>'aktive Schnittstellen'!M25</f>
        <v>PO1: CommissionResultListInformation_Out</v>
      </c>
      <c r="E22" s="211" t="str">
        <f>'aktive Schnittstellen'!V25</f>
        <v>PROXY -&gt; PROXY</v>
      </c>
      <c r="F22" s="211">
        <v>1</v>
      </c>
      <c r="G22" s="212" t="str">
        <f>'aktive Schnittstellen'!BH25</f>
        <v>l</v>
      </c>
    </row>
    <row r="23" spans="1:7" x14ac:dyDescent="0.25">
      <c r="A23" s="211">
        <f>'aktive Schnittstellen'!A26</f>
        <v>22</v>
      </c>
      <c r="B23" s="211" t="str">
        <f>'aktive Schnittstellen'!L26</f>
        <v>WM_ERP_P</v>
      </c>
      <c r="C23" s="211" t="str">
        <f>'aktive Schnittstellen'!R26</f>
        <v>WM_BABTEC_P</v>
      </c>
      <c r="D23" s="211" t="str">
        <f>'aktive Schnittstellen'!M26</f>
        <v>PO1: ComplaintConfirmationBABTEC_Out</v>
      </c>
      <c r="E23" s="211" t="str">
        <f>'aktive Schnittstellen'!V26</f>
        <v>PROXY -&gt; JDBC</v>
      </c>
      <c r="F23" s="211">
        <v>1</v>
      </c>
      <c r="G23" s="212" t="str">
        <f>'aktive Schnittstellen'!BH26</f>
        <v>l</v>
      </c>
    </row>
    <row r="24" spans="1:7" x14ac:dyDescent="0.25">
      <c r="A24" s="211">
        <f>'aktive Schnittstellen'!A27</f>
        <v>23</v>
      </c>
      <c r="B24" s="211" t="str">
        <f>'aktive Schnittstellen'!L27</f>
        <v>WM_BABTEC_P</v>
      </c>
      <c r="C24" s="211" t="str">
        <f>'aktive Schnittstellen'!R27</f>
        <v>WM_ERP_P</v>
      </c>
      <c r="D24" s="211" t="str">
        <f>'aktive Schnittstellen'!M27</f>
        <v>PO1: ComplaintRequest_Out</v>
      </c>
      <c r="E24" s="211" t="str">
        <f>'aktive Schnittstellen'!V27</f>
        <v>HTTPS -&gt; PROXY</v>
      </c>
      <c r="F24" s="211">
        <v>1</v>
      </c>
      <c r="G24" s="212" t="str">
        <f>'aktive Schnittstellen'!BH27</f>
        <v>l</v>
      </c>
    </row>
    <row r="25" spans="1:7" x14ac:dyDescent="0.25">
      <c r="A25" s="211">
        <f>'aktive Schnittstellen'!A28</f>
        <v>24</v>
      </c>
      <c r="B25" s="211" t="str">
        <f>'aktive Schnittstellen'!L28</f>
        <v>WM_ERP_P</v>
      </c>
      <c r="C25" s="211" t="str">
        <f>'aktive Schnittstellen'!R28</f>
        <v>WM_BABTEC_P</v>
      </c>
      <c r="D25" s="211" t="str">
        <f>'aktive Schnittstellen'!M28</f>
        <v>PO1: ComplaintRequestBABTEC_Out</v>
      </c>
      <c r="E25" s="211" t="str">
        <f>'aktive Schnittstellen'!V28</f>
        <v>PROXY -&gt; JDBC</v>
      </c>
      <c r="F25" s="211">
        <v>1</v>
      </c>
      <c r="G25" s="212" t="str">
        <f>'aktive Schnittstellen'!BH28</f>
        <v>l</v>
      </c>
    </row>
    <row r="26" spans="1:7" x14ac:dyDescent="0.25">
      <c r="A26" s="211">
        <f>'aktive Schnittstellen'!A29</f>
        <v>25</v>
      </c>
      <c r="B26" s="211" t="str">
        <f>'aktive Schnittstellen'!L29</f>
        <v>WM_ERP_P</v>
      </c>
      <c r="C26" s="211" t="str">
        <f>'aktive Schnittstellen'!R29</f>
        <v>WM_CDB_P</v>
      </c>
      <c r="D26" s="211" t="str">
        <f>'aktive Schnittstellen'!M29</f>
        <v>PO1: ConfigFile_Out</v>
      </c>
      <c r="E26" s="211" t="str">
        <f>'aktive Schnittstellen'!V29</f>
        <v>PROXY -&gt; FTP</v>
      </c>
      <c r="F26" s="211">
        <v>1</v>
      </c>
      <c r="G26" s="212" t="str">
        <f>'aktive Schnittstellen'!BH29</f>
        <v>m</v>
      </c>
    </row>
    <row r="27" spans="1:7" x14ac:dyDescent="0.25">
      <c r="A27" s="211">
        <f>'aktive Schnittstellen'!A30</f>
        <v>26</v>
      </c>
      <c r="B27" s="211" t="str">
        <f>'aktive Schnittstellen'!L30</f>
        <v>WM_BW_P</v>
      </c>
      <c r="C27" s="211" t="str">
        <f>'aktive Schnittstellen'!R30</f>
        <v>WM_IMS_P</v>
      </c>
      <c r="D27" s="211" t="str">
        <f>'aktive Schnittstellen'!M30</f>
        <v>PO1: CostCenterNotification_Out</v>
      </c>
      <c r="E27" s="211" t="str">
        <f>'aktive Schnittstellen'!V30</f>
        <v>PROXY -&gt; SFTP</v>
      </c>
      <c r="F27" s="211">
        <v>1</v>
      </c>
      <c r="G27" s="212" t="str">
        <f>'aktive Schnittstellen'!BH30</f>
        <v>c</v>
      </c>
    </row>
    <row r="28" spans="1:7" x14ac:dyDescent="0.25">
      <c r="A28" s="211">
        <f>'aktive Schnittstellen'!A31</f>
        <v>27</v>
      </c>
      <c r="B28" s="211" t="str">
        <f>'aktive Schnittstellen'!L31</f>
        <v>WM_CRM_P</v>
      </c>
      <c r="C28" s="211" t="str">
        <f>'aktive Schnittstellen'!R31</f>
        <v>WM_CDB_P</v>
      </c>
      <c r="D28" s="211" t="str">
        <f>'aktive Schnittstellen'!M31</f>
        <v>PO1: CRM_Document_Out</v>
      </c>
      <c r="E28" s="211" t="str">
        <f>'aktive Schnittstellen'!V31</f>
        <v>PROXY -&gt; HTTPS</v>
      </c>
      <c r="F28" s="211">
        <v>1</v>
      </c>
      <c r="G28" s="212" t="str">
        <f>'aktive Schnittstellen'!BH31</f>
        <v>m</v>
      </c>
    </row>
    <row r="29" spans="1:7" x14ac:dyDescent="0.25">
      <c r="A29" s="211">
        <f>'aktive Schnittstellen'!A32</f>
        <v>28</v>
      </c>
      <c r="B29" s="211" t="str">
        <f>'aktive Schnittstellen'!L32</f>
        <v>WM_CRM_P</v>
      </c>
      <c r="C29" s="211" t="str">
        <f>'aktive Schnittstellen'!R32</f>
        <v>WM_CDB_P</v>
      </c>
      <c r="D29" s="211" t="str">
        <f>'aktive Schnittstellen'!M32</f>
        <v>PO1: CRM_OPPORTUNITY_Out</v>
      </c>
      <c r="E29" s="211" t="str">
        <f>'aktive Schnittstellen'!V32</f>
        <v>PROXY -&gt; HTTPS</v>
      </c>
      <c r="F29" s="211">
        <v>1</v>
      </c>
      <c r="G29" s="212" t="str">
        <f>'aktive Schnittstellen'!BH32</f>
        <v>h</v>
      </c>
    </row>
    <row r="30" spans="1:7" x14ac:dyDescent="0.25">
      <c r="A30" s="211">
        <f>'aktive Schnittstellen'!A33</f>
        <v>29</v>
      </c>
      <c r="B30" s="211" t="str">
        <f>'aktive Schnittstellen'!L33</f>
        <v>WM_ERP_P</v>
      </c>
      <c r="C30" s="211" t="str">
        <f>'aktive Schnittstellen'!R33</f>
        <v>FTPServerSERES</v>
      </c>
      <c r="D30" s="211" t="str">
        <f>'aktive Schnittstellen'!M33</f>
        <v>PO1: Customer_File_Out</v>
      </c>
      <c r="E30" s="211" t="str">
        <f>'aktive Schnittstellen'!V33</f>
        <v>FTP -&gt; FTP</v>
      </c>
      <c r="F30" s="211">
        <v>1</v>
      </c>
      <c r="G30" s="212" t="str">
        <f>'aktive Schnittstellen'!BH33</f>
        <v>c</v>
      </c>
    </row>
    <row r="31" spans="1:7" x14ac:dyDescent="0.25">
      <c r="A31" s="211">
        <f>'aktive Schnittstellen'!A34</f>
        <v>30</v>
      </c>
      <c r="B31" s="211" t="str">
        <f>'aktive Schnittstellen'!L34</f>
        <v>WM_FTP_P</v>
      </c>
      <c r="C31" s="211" t="str">
        <f>'aktive Schnittstellen'!R34</f>
        <v>WM_ERP_P</v>
      </c>
      <c r="D31" s="211" t="str">
        <f>'aktive Schnittstellen'!M34</f>
        <v>PO1: CustomerComplianceCheck_Out</v>
      </c>
      <c r="E31" s="211" t="str">
        <f>'aktive Schnittstellen'!V34</f>
        <v>FTPS -&gt; PROXY</v>
      </c>
      <c r="F31" s="211">
        <v>1</v>
      </c>
      <c r="G31" s="212" t="str">
        <f>'aktive Schnittstellen'!BH34</f>
        <v>l</v>
      </c>
    </row>
    <row r="32" spans="1:7" x14ac:dyDescent="0.25">
      <c r="A32" s="211">
        <f>'aktive Schnittstellen'!A35</f>
        <v>31</v>
      </c>
      <c r="B32" s="211" t="str">
        <f>'aktive Schnittstellen'!L35</f>
        <v>WM_BW_P</v>
      </c>
      <c r="C32" s="211" t="str">
        <f>'aktive Schnittstellen'!R35</f>
        <v>WM_ERP_P</v>
      </c>
      <c r="D32" s="211" t="str">
        <f>'aktive Schnittstellen'!M35</f>
        <v>PO1: CustomerOrderDataFileInformation_Out</v>
      </c>
      <c r="E32" s="211" t="str">
        <f>'aktive Schnittstellen'!V35</f>
        <v>FTPS -&gt; PROXY</v>
      </c>
      <c r="F32" s="211">
        <v>1</v>
      </c>
      <c r="G32" s="212" t="str">
        <f>'aktive Schnittstellen'!BH35</f>
        <v>l</v>
      </c>
    </row>
    <row r="33" spans="1:7" x14ac:dyDescent="0.25">
      <c r="A33" s="211">
        <f>'aktive Schnittstellen'!A36</f>
        <v>32</v>
      </c>
      <c r="B33" s="211" t="str">
        <f>'aktive Schnittstellen'!L36</f>
        <v>WM_BW_P</v>
      </c>
      <c r="C33" s="211" t="str">
        <f>'aktive Schnittstellen'!R36</f>
        <v>WM_ERP_P</v>
      </c>
      <c r="D33" s="211" t="str">
        <f>'aktive Schnittstellen'!M36</f>
        <v>PO1: CustomerOrderDataInformation_Out</v>
      </c>
      <c r="E33" s="211" t="str">
        <f>'aktive Schnittstellen'!V36</f>
        <v>PROXY -&gt; PROXY</v>
      </c>
      <c r="F33" s="211">
        <v>1</v>
      </c>
      <c r="G33" s="212" t="str">
        <f>'aktive Schnittstellen'!BH36</f>
        <v>l</v>
      </c>
    </row>
    <row r="34" spans="1:7" x14ac:dyDescent="0.25">
      <c r="A34" s="211">
        <f>'aktive Schnittstellen'!A37</f>
        <v>33</v>
      </c>
      <c r="B34" s="211" t="str">
        <f>'aktive Schnittstellen'!L37</f>
        <v>WM_FTP_P</v>
      </c>
      <c r="C34" s="211" t="str">
        <f>'aktive Schnittstellen'!R37</f>
        <v>WM_ERP_P</v>
      </c>
      <c r="D34" s="211" t="str">
        <f>'aktive Schnittstellen'!M37</f>
        <v>PO1: CustomerOrderInformation_Out</v>
      </c>
      <c r="E34" s="211" t="str">
        <f>'aktive Schnittstellen'!V37</f>
        <v>FTPS -&gt; PROXY</v>
      </c>
      <c r="F34" s="211">
        <v>1</v>
      </c>
      <c r="G34" s="212" t="str">
        <f>'aktive Schnittstellen'!BH37</f>
        <v>m</v>
      </c>
    </row>
    <row r="35" spans="1:7" x14ac:dyDescent="0.25">
      <c r="A35" s="211">
        <f>'aktive Schnittstellen'!A38</f>
        <v>34</v>
      </c>
      <c r="B35" s="211" t="str">
        <f>'aktive Schnittstellen'!L38</f>
        <v>WM_COGNOS_P</v>
      </c>
      <c r="C35" s="211" t="str">
        <f>'aktive Schnittstellen'!R38</f>
        <v>WM_ERP_P</v>
      </c>
      <c r="D35" s="211" t="str">
        <f>'aktive Schnittstellen'!M38</f>
        <v>PO1: CustomerRefDataNotification_Out</v>
      </c>
      <c r="E35" s="211" t="str">
        <f>'aktive Schnittstellen'!V38</f>
        <v>JDBC -&gt; PROXY</v>
      </c>
      <c r="F35" s="211">
        <v>1</v>
      </c>
      <c r="G35" s="212" t="str">
        <f>'aktive Schnittstellen'!BH38</f>
        <v>l</v>
      </c>
    </row>
    <row r="36" spans="1:7" x14ac:dyDescent="0.25">
      <c r="A36" s="211">
        <f>'aktive Schnittstellen'!A39</f>
        <v>35</v>
      </c>
      <c r="B36" s="211" t="str">
        <f>'aktive Schnittstellen'!L39</f>
        <v>WM_WOW_P</v>
      </c>
      <c r="C36" s="211" t="str">
        <f>'aktive Schnittstellen'!R39</f>
        <v>WM_ERP_P</v>
      </c>
      <c r="D36" s="211" t="str">
        <f>'aktive Schnittstellen'!M39</f>
        <v>PO1: CustomerRequest_Out</v>
      </c>
      <c r="E36" s="211" t="str">
        <f>'aktive Schnittstellen'!V39</f>
        <v>HTTPS -&gt; PROXY</v>
      </c>
      <c r="F36" s="211">
        <v>1</v>
      </c>
      <c r="G36" s="212" t="str">
        <f>'aktive Schnittstellen'!BH39</f>
        <v>l</v>
      </c>
    </row>
    <row r="37" spans="1:7" x14ac:dyDescent="0.25">
      <c r="A37" s="211">
        <f>'aktive Schnittstellen'!A40</f>
        <v>36</v>
      </c>
      <c r="B37" s="211" t="str">
        <f>'aktive Schnittstellen'!L40</f>
        <v>WM_ERP_P</v>
      </c>
      <c r="C37" s="211" t="str">
        <f>'aktive Schnittstellen'!R40</f>
        <v>WM_BABTEC_P</v>
      </c>
      <c r="D37" s="211" t="str">
        <f>'aktive Schnittstellen'!M40</f>
        <v>PO1: DebitorInformation_Out</v>
      </c>
      <c r="E37" s="211" t="str">
        <f>'aktive Schnittstellen'!V40</f>
        <v>PROXY -&gt; JDBC</v>
      </c>
      <c r="F37" s="211">
        <v>1</v>
      </c>
      <c r="G37" s="212" t="str">
        <f>'aktive Schnittstellen'!BH40</f>
        <v>l</v>
      </c>
    </row>
    <row r="38" spans="1:7" x14ac:dyDescent="0.25">
      <c r="A38" s="211">
        <f>'aktive Schnittstellen'!A41</f>
        <v>37</v>
      </c>
      <c r="B38" s="211" t="str">
        <f>'aktive Schnittstellen'!L41</f>
        <v>WM_ERP_P</v>
      </c>
      <c r="C38" s="211" t="str">
        <f>'aktive Schnittstellen'!R41</f>
        <v>WM_FTP_P</v>
      </c>
      <c r="D38" s="211" t="str">
        <f>'aktive Schnittstellen'!M41</f>
        <v>PO1: DELFOR.DELFOR02</v>
      </c>
      <c r="E38" s="211" t="str">
        <f>'aktive Schnittstellen'!V41</f>
        <v>IDOC (RFC) -&gt; FTPS</v>
      </c>
      <c r="F38" s="211">
        <v>1</v>
      </c>
      <c r="G38" s="212" t="str">
        <f>'aktive Schnittstellen'!BH41</f>
        <v>h</v>
      </c>
    </row>
    <row r="39" spans="1:7" x14ac:dyDescent="0.25">
      <c r="A39" s="211">
        <f>'aktive Schnittstellen'!A42</f>
        <v>38</v>
      </c>
      <c r="B39" s="211" t="str">
        <f>'aktive Schnittstellen'!L42</f>
        <v>WM_ERP_P</v>
      </c>
      <c r="C39" s="211" t="str">
        <f>'aktive Schnittstellen'!R42</f>
        <v>WM_FTP_P</v>
      </c>
      <c r="D39" s="211" t="str">
        <f>'aktive Schnittstellen'!M42</f>
        <v>PO1: DELFOR.DELFOR02</v>
      </c>
      <c r="E39" s="211" t="str">
        <f>'aktive Schnittstellen'!V42</f>
        <v>IDOC (RFC) -&gt; FTPS</v>
      </c>
      <c r="F39" s="211">
        <v>1</v>
      </c>
      <c r="G39" s="212" t="str">
        <f>'aktive Schnittstellen'!BH42</f>
        <v>h</v>
      </c>
    </row>
    <row r="40" spans="1:7" x14ac:dyDescent="0.25">
      <c r="A40" s="211">
        <f>'aktive Schnittstellen'!A43</f>
        <v>39</v>
      </c>
      <c r="B40" s="211" t="str">
        <f>'aktive Schnittstellen'!L43</f>
        <v>WM_ERP_P</v>
      </c>
      <c r="C40" s="211" t="str">
        <f>'aktive Schnittstellen'!R43</f>
        <v>WM_COGNOS_P</v>
      </c>
      <c r="D40" s="211" t="str">
        <f>'aktive Schnittstellen'!M43</f>
        <v>PO1: DeliveryInformation_Out</v>
      </c>
      <c r="E40" s="211" t="str">
        <f>'aktive Schnittstellen'!V43</f>
        <v>PROXY -&gt; JDBC</v>
      </c>
      <c r="F40" s="211">
        <v>1</v>
      </c>
      <c r="G40" s="212" t="str">
        <f>'aktive Schnittstellen'!BH43</f>
        <v>l</v>
      </c>
    </row>
    <row r="41" spans="1:7" x14ac:dyDescent="0.25">
      <c r="A41" s="211">
        <f>'aktive Schnittstellen'!A44</f>
        <v>40</v>
      </c>
      <c r="B41" s="211" t="str">
        <f>'aktive Schnittstellen'!L44</f>
        <v>WM_ERP_P</v>
      </c>
      <c r="C41" s="211" t="str">
        <f>'aktive Schnittstellen'!R44</f>
        <v>WM_BABTEC_P</v>
      </c>
      <c r="D41" s="211" t="str">
        <f>'aktive Schnittstellen'!M44</f>
        <v>PO1: DeliveryInformation_Out</v>
      </c>
      <c r="E41" s="211" t="str">
        <f>'aktive Schnittstellen'!V44</f>
        <v>PROXY -&gt; JDBC</v>
      </c>
      <c r="F41" s="211">
        <v>1</v>
      </c>
      <c r="G41" s="212" t="str">
        <f>'aktive Schnittstellen'!BH44</f>
        <v>l</v>
      </c>
    </row>
    <row r="42" spans="1:7" x14ac:dyDescent="0.25">
      <c r="A42" s="211">
        <f>'aktive Schnittstellen'!A45</f>
        <v>41</v>
      </c>
      <c r="B42" s="211" t="str">
        <f>'aktive Schnittstellen'!L45</f>
        <v>WM_ERP_P</v>
      </c>
      <c r="C42" s="211" t="str">
        <f>'aktive Schnittstellen'!R45</f>
        <v>DE_FORMAT_P</v>
      </c>
      <c r="D42" s="211" t="str">
        <f>'aktive Schnittstellen'!M45</f>
        <v>PO1: DeliveryNotification_Out</v>
      </c>
      <c r="E42" s="211" t="str">
        <f>'aktive Schnittstellen'!V45</f>
        <v>FTP -&gt; FTP</v>
      </c>
      <c r="F42" s="211">
        <v>1</v>
      </c>
      <c r="G42" s="212" t="str">
        <f>'aktive Schnittstellen'!BH45</f>
        <v>c</v>
      </c>
    </row>
    <row r="43" spans="1:7" x14ac:dyDescent="0.25">
      <c r="A43" s="211">
        <f>'aktive Schnittstellen'!A46</f>
        <v>42</v>
      </c>
      <c r="B43" s="211" t="str">
        <f>'aktive Schnittstellen'!L46</f>
        <v>WM_ERP_P</v>
      </c>
      <c r="C43" s="211" t="str">
        <f>'aktive Schnittstellen'!R46</f>
        <v xml:space="preserve">FTPServer </v>
      </c>
      <c r="D43" s="211" t="str">
        <f>'aktive Schnittstellen'!M46</f>
        <v>PO1: DeliveryNotification_Out</v>
      </c>
      <c r="E43" s="211" t="str">
        <f>'aktive Schnittstellen'!V46</f>
        <v>FTP -&gt; FTP</v>
      </c>
      <c r="F43" s="211">
        <v>1</v>
      </c>
      <c r="G43" s="212" t="str">
        <f>'aktive Schnittstellen'!BH46</f>
        <v>c</v>
      </c>
    </row>
    <row r="44" spans="1:7" x14ac:dyDescent="0.25">
      <c r="A44" s="211">
        <f>'aktive Schnittstellen'!A47</f>
        <v>43</v>
      </c>
      <c r="B44" s="211" t="str">
        <f>'aktive Schnittstellen'!L47</f>
        <v>FTPServerSPEED</v>
      </c>
      <c r="C44" s="211" t="str">
        <f>'aktive Schnittstellen'!R47</f>
        <v>WM_ERP_P</v>
      </c>
      <c r="D44" s="211" t="str">
        <f>'aktive Schnittstellen'!M47</f>
        <v>PO1: DeliveryNotification_Out</v>
      </c>
      <c r="E44" s="211" t="str">
        <f>'aktive Schnittstellen'!V47</f>
        <v>SFTP -&gt; IDOC</v>
      </c>
      <c r="F44" s="211">
        <v>1</v>
      </c>
      <c r="G44" s="212" t="str">
        <f>'aktive Schnittstellen'!BH47</f>
        <v>m</v>
      </c>
    </row>
    <row r="45" spans="1:7" x14ac:dyDescent="0.25">
      <c r="A45" s="211">
        <f>'aktive Schnittstellen'!A48</f>
        <v>44</v>
      </c>
      <c r="B45" s="211" t="str">
        <f>'aktive Schnittstellen'!L48</f>
        <v>FTPServerEM</v>
      </c>
      <c r="C45" s="211" t="str">
        <f>'aktive Schnittstellen'!R48</f>
        <v>WM_ERP_P</v>
      </c>
      <c r="D45" s="211" t="str">
        <f>'aktive Schnittstellen'!M48</f>
        <v>PO1: DeliveryNotification_Out</v>
      </c>
      <c r="E45" s="211" t="str">
        <f>'aktive Schnittstellen'!V48</f>
        <v>SFTP -&gt; IDOC</v>
      </c>
      <c r="F45" s="211">
        <v>1</v>
      </c>
      <c r="G45" s="212" t="str">
        <f>'aktive Schnittstellen'!BH48</f>
        <v>m</v>
      </c>
    </row>
    <row r="46" spans="1:7" x14ac:dyDescent="0.25">
      <c r="A46" s="211">
        <f>'aktive Schnittstellen'!A49</f>
        <v>45</v>
      </c>
      <c r="B46" s="211" t="str">
        <f>'aktive Schnittstellen'!L49</f>
        <v>FTPServerPONSONBY</v>
      </c>
      <c r="C46" s="211" t="str">
        <f>'aktive Schnittstellen'!R49</f>
        <v>WM_ERP_P</v>
      </c>
      <c r="D46" s="211" t="str">
        <f>'aktive Schnittstellen'!M49</f>
        <v>PO1: DeliveryNotification_Out</v>
      </c>
      <c r="E46" s="211" t="str">
        <f>'aktive Schnittstellen'!V49</f>
        <v>SFTP -&gt; IDOC</v>
      </c>
      <c r="F46" s="211">
        <v>1</v>
      </c>
      <c r="G46" s="212" t="str">
        <f>'aktive Schnittstellen'!BH49</f>
        <v>m</v>
      </c>
    </row>
    <row r="47" spans="1:7" x14ac:dyDescent="0.25">
      <c r="A47" s="211">
        <f>'aktive Schnittstellen'!A50</f>
        <v>46</v>
      </c>
      <c r="B47" s="211" t="str">
        <f>'aktive Schnittstellen'!L50</f>
        <v>WM_ERP_P</v>
      </c>
      <c r="C47" s="211" t="str">
        <f>'aktive Schnittstellen'!R50</f>
        <v>FTPServerMETEL</v>
      </c>
      <c r="D47" s="211" t="str">
        <f>'aktive Schnittstellen'!M50</f>
        <v>PO1: DESADV.DELVRY05</v>
      </c>
      <c r="E47" s="211" t="str">
        <f>'aktive Schnittstellen'!V50</f>
        <v>IDOC (RFC) -&gt; FTP</v>
      </c>
      <c r="F47" s="211">
        <v>1</v>
      </c>
      <c r="G47" s="212" t="str">
        <f>'aktive Schnittstellen'!BH50</f>
        <v>l</v>
      </c>
    </row>
    <row r="48" spans="1:7" x14ac:dyDescent="0.25">
      <c r="A48" s="211">
        <f>'aktive Schnittstellen'!A51</f>
        <v>47</v>
      </c>
      <c r="B48" s="211" t="str">
        <f>'aktive Schnittstellen'!L51</f>
        <v>WM_ERP_P</v>
      </c>
      <c r="C48" s="211" t="str">
        <f>'aktive Schnittstellen'!R51</f>
        <v xml:space="preserve">ServerNA </v>
      </c>
      <c r="D48" s="211" t="str">
        <f>'aktive Schnittstellen'!M51</f>
        <v>PO1: DESADV.DELVRY05.ZCARRIER</v>
      </c>
      <c r="E48" s="211" t="str">
        <f>'aktive Schnittstellen'!V51</f>
        <v>IDOC (RFC) -&gt; FTP</v>
      </c>
      <c r="F48" s="211">
        <v>1</v>
      </c>
      <c r="G48" s="212" t="str">
        <f>'aktive Schnittstellen'!BH51</f>
        <v>h</v>
      </c>
    </row>
    <row r="49" spans="1:7" x14ac:dyDescent="0.25">
      <c r="A49" s="211">
        <f>'aktive Schnittstellen'!A52</f>
        <v>48</v>
      </c>
      <c r="B49" s="211" t="str">
        <f>'aktive Schnittstellen'!L52</f>
        <v>DE_HR_P</v>
      </c>
      <c r="C49" s="211" t="str">
        <f>'aktive Schnittstellen'!R52</f>
        <v>FTPServerACONSO</v>
      </c>
      <c r="D49" s="211" t="str">
        <f>'aktive Schnittstellen'!M52</f>
        <v>PO1: DigitalFile_Out</v>
      </c>
      <c r="E49" s="211" t="str">
        <f>'aktive Schnittstellen'!V52</f>
        <v>FTP -&gt; SFTP</v>
      </c>
      <c r="F49" s="211">
        <v>1</v>
      </c>
      <c r="G49" s="212" t="str">
        <f>'aktive Schnittstellen'!BH52</f>
        <v>c</v>
      </c>
    </row>
    <row r="50" spans="1:7" x14ac:dyDescent="0.25">
      <c r="A50" s="211">
        <f>'aktive Schnittstellen'!A53</f>
        <v>49</v>
      </c>
      <c r="B50" s="211" t="str">
        <f>'aktive Schnittstellen'!L53</f>
        <v>WM_ERP_P</v>
      </c>
      <c r="C50" s="211" t="str">
        <f>'aktive Schnittstellen'!R53</f>
        <v>FTPServerINDICOM</v>
      </c>
      <c r="D50" s="211" t="str">
        <f>'aktive Schnittstellen'!M53</f>
        <v>PO1: DocumentNotification_Out</v>
      </c>
      <c r="E50" s="211" t="str">
        <f>'aktive Schnittstellen'!V53</f>
        <v>FTP -&gt; SFTP</v>
      </c>
      <c r="F50" s="211">
        <v>1</v>
      </c>
      <c r="G50" s="212" t="str">
        <f>'aktive Schnittstellen'!BH53</f>
        <v>m</v>
      </c>
    </row>
    <row r="51" spans="1:7" x14ac:dyDescent="0.25">
      <c r="A51" s="211">
        <f>'aktive Schnittstellen'!A54</f>
        <v>50</v>
      </c>
      <c r="B51" s="211" t="str">
        <f>'aktive Schnittstellen'!L54</f>
        <v>WM_ERP_P</v>
      </c>
      <c r="C51" s="211" t="str">
        <f>'aktive Schnittstellen'!R54</f>
        <v>WM_FTP_P</v>
      </c>
      <c r="D51" s="211" t="str">
        <f>'aktive Schnittstellen'!M54</f>
        <v>PO1: DocumentNotification_Out</v>
      </c>
      <c r="E51" s="211" t="str">
        <f>'aktive Schnittstellen'!V54</f>
        <v>FTP -&gt; FTPS</v>
      </c>
      <c r="F51" s="211">
        <v>1</v>
      </c>
      <c r="G51" s="212" t="str">
        <f>'aktive Schnittstellen'!BH54</f>
        <v>l</v>
      </c>
    </row>
    <row r="52" spans="1:7" x14ac:dyDescent="0.25">
      <c r="A52" s="211">
        <f>'aktive Schnittstellen'!A55</f>
        <v>51</v>
      </c>
      <c r="B52" s="211" t="str">
        <f>'aktive Schnittstellen'!L55</f>
        <v>WM_FTP_P</v>
      </c>
      <c r="C52" s="211" t="str">
        <f>'aktive Schnittstellen'!R55</f>
        <v>FTPServerINDICOM</v>
      </c>
      <c r="D52" s="211" t="str">
        <f>'aktive Schnittstellen'!M55</f>
        <v>PO1: DocumentNotification_Out</v>
      </c>
      <c r="E52" s="211" t="str">
        <f>'aktive Schnittstellen'!V55</f>
        <v>FTPS -&gt; SFTP</v>
      </c>
      <c r="F52" s="211">
        <v>1</v>
      </c>
      <c r="G52" s="212" t="str">
        <f>'aktive Schnittstellen'!BH55</f>
        <v>m</v>
      </c>
    </row>
    <row r="53" spans="1:7" x14ac:dyDescent="0.25">
      <c r="A53" s="211">
        <f>'aktive Schnittstellen'!A56</f>
        <v>52</v>
      </c>
      <c r="B53" s="211" t="str">
        <f>'aktive Schnittstellen'!L56</f>
        <v>WM_XMEDIA_P</v>
      </c>
      <c r="C53" s="211" t="str">
        <f>'aktive Schnittstellen'!R56</f>
        <v>WM_ERP_P</v>
      </c>
      <c r="D53" s="211" t="str">
        <f>'aktive Schnittstellen'!M56</f>
        <v>PO1: eClassInformation_Out</v>
      </c>
      <c r="E53" s="211" t="str">
        <f>'aktive Schnittstellen'!V56</f>
        <v>FTP -&gt; PROXY</v>
      </c>
      <c r="F53" s="211">
        <v>1</v>
      </c>
      <c r="G53" s="212" t="str">
        <f>'aktive Schnittstellen'!BH56</f>
        <v>l</v>
      </c>
    </row>
    <row r="54" spans="1:7" x14ac:dyDescent="0.25">
      <c r="A54" s="211">
        <f>'aktive Schnittstellen'!A57</f>
        <v>53</v>
      </c>
      <c r="B54" s="211" t="str">
        <f>'aktive Schnittstellen'!L57</f>
        <v>WM_ERP_P</v>
      </c>
      <c r="C54" s="211" t="str">
        <f>'aktive Schnittstellen'!R57</f>
        <v>TR_ELITE_P</v>
      </c>
      <c r="D54" s="211" t="str">
        <f>'aktive Schnittstellen'!M57</f>
        <v>PO1: eDelivery_Out</v>
      </c>
      <c r="E54" s="211" t="str">
        <f>'aktive Schnittstellen'!V57</f>
        <v>IDOC (File) -&gt; FTP</v>
      </c>
      <c r="F54" s="211">
        <v>1</v>
      </c>
      <c r="G54" s="212" t="str">
        <f>'aktive Schnittstellen'!BH57</f>
        <v>c</v>
      </c>
    </row>
    <row r="55" spans="1:7" x14ac:dyDescent="0.25">
      <c r="A55" s="211">
        <f>'aktive Schnittstellen'!A58</f>
        <v>54</v>
      </c>
      <c r="B55" s="211" t="str">
        <f>'aktive Schnittstellen'!L58</f>
        <v>WM_ERP_P</v>
      </c>
      <c r="C55" s="211" t="str">
        <f>'aktive Schnittstellen'!R58</f>
        <v>TR_ELITE_P</v>
      </c>
      <c r="D55" s="211" t="str">
        <f>'aktive Schnittstellen'!M58</f>
        <v>PO1: eInvoice_Out</v>
      </c>
      <c r="E55" s="211" t="str">
        <f>'aktive Schnittstellen'!V58</f>
        <v>IDOC (File) -&gt; FTP</v>
      </c>
      <c r="F55" s="211">
        <v>1</v>
      </c>
      <c r="G55" s="212" t="str">
        <f>'aktive Schnittstellen'!BH58</f>
        <v>c</v>
      </c>
    </row>
    <row r="56" spans="1:7" x14ac:dyDescent="0.25">
      <c r="A56" s="211">
        <f>'aktive Schnittstellen'!A59</f>
        <v>55</v>
      </c>
      <c r="B56" s="211" t="str">
        <f>'aktive Schnittstellen'!L59</f>
        <v>DE_HR_P</v>
      </c>
      <c r="C56" s="211" t="str">
        <f>'aktive Schnittstellen'!R59</f>
        <v>FTPServerVPLAN5</v>
      </c>
      <c r="D56" s="211" t="str">
        <f>'aktive Schnittstellen'!M59</f>
        <v>PO1: EmployeeFile_Out</v>
      </c>
      <c r="E56" s="211" t="str">
        <f>'aktive Schnittstellen'!V59</f>
        <v>FTP -&gt; SFTP</v>
      </c>
      <c r="F56" s="211">
        <v>1</v>
      </c>
      <c r="G56" s="212" t="str">
        <f>'aktive Schnittstellen'!BH59</f>
        <v>c</v>
      </c>
    </row>
    <row r="57" spans="1:7" x14ac:dyDescent="0.25">
      <c r="A57" s="211">
        <f>'aktive Schnittstellen'!A60</f>
        <v>56</v>
      </c>
      <c r="B57" s="211" t="str">
        <f>'aktive Schnittstellen'!L60</f>
        <v>DE_HR_P</v>
      </c>
      <c r="C57" s="211" t="str">
        <f>'aktive Schnittstellen'!R60</f>
        <v>DE_HLP_P</v>
      </c>
      <c r="D57" s="211" t="str">
        <f>'aktive Schnittstellen'!M60</f>
        <v>PO1: EmployeeMaster_Out</v>
      </c>
      <c r="E57" s="211" t="str">
        <f>'aktive Schnittstellen'!V60</f>
        <v>FTP -&gt; HTTP</v>
      </c>
      <c r="F57" s="211">
        <v>1</v>
      </c>
      <c r="G57" s="212" t="str">
        <f>'aktive Schnittstellen'!BH60</f>
        <v>c</v>
      </c>
    </row>
    <row r="58" spans="1:7" x14ac:dyDescent="0.25">
      <c r="A58" s="211">
        <f>'aktive Schnittstellen'!A61</f>
        <v>57</v>
      </c>
      <c r="B58" s="211" t="str">
        <f>'aktive Schnittstellen'!L61</f>
        <v>WM_ADS_P</v>
      </c>
      <c r="C58" s="211" t="str">
        <f>'aktive Schnittstellen'!R61</f>
        <v>DE_HR_P</v>
      </c>
      <c r="D58" s="211" t="str">
        <f>'aktive Schnittstellen'!M61</f>
        <v>PO1: EmployeeMasterInformation_Out</v>
      </c>
      <c r="E58" s="211" t="str">
        <f>'aktive Schnittstellen'!V61</f>
        <v>FTP -&gt; PROXY</v>
      </c>
      <c r="F58" s="211">
        <v>1</v>
      </c>
      <c r="G58" s="212" t="str">
        <f>'aktive Schnittstellen'!BH61</f>
        <v>l</v>
      </c>
    </row>
    <row r="59" spans="1:7" x14ac:dyDescent="0.25">
      <c r="A59" s="211">
        <f>'aktive Schnittstellen'!A62</f>
        <v>58</v>
      </c>
      <c r="B59" s="211" t="str">
        <f>'aktive Schnittstellen'!L62</f>
        <v>WM_ADS_P</v>
      </c>
      <c r="C59" s="211" t="str">
        <f>'aktive Schnittstellen'!R62</f>
        <v>WM_ERP_P</v>
      </c>
      <c r="D59" s="211" t="str">
        <f>'aktive Schnittstellen'!M62</f>
        <v>PO1: EmployeeMasterInformation_Out</v>
      </c>
      <c r="E59" s="211" t="str">
        <f>'aktive Schnittstellen'!V62</f>
        <v>FTP -&gt; PROXY</v>
      </c>
      <c r="F59" s="211">
        <v>1</v>
      </c>
      <c r="G59" s="212" t="str">
        <f>'aktive Schnittstellen'!BH62</f>
        <v>l</v>
      </c>
    </row>
    <row r="60" spans="1:7" x14ac:dyDescent="0.25">
      <c r="A60" s="211">
        <f>'aktive Schnittstellen'!A63</f>
        <v>59</v>
      </c>
      <c r="B60" s="211" t="str">
        <f>'aktive Schnittstellen'!L63</f>
        <v>WM_ADS_P</v>
      </c>
      <c r="C60" s="211" t="str">
        <f>'aktive Schnittstellen'!R63</f>
        <v>WM_ZBV_P</v>
      </c>
      <c r="D60" s="211" t="str">
        <f>'aktive Schnittstellen'!M63</f>
        <v>PO1: EmployeeMasterInformation_Out</v>
      </c>
      <c r="E60" s="211" t="str">
        <f>'aktive Schnittstellen'!V63</f>
        <v>FTP -&gt; PROXY</v>
      </c>
      <c r="F60" s="211">
        <v>1</v>
      </c>
      <c r="G60" s="212" t="str">
        <f>'aktive Schnittstellen'!BH63</f>
        <v>h</v>
      </c>
    </row>
    <row r="61" spans="1:7" x14ac:dyDescent="0.25">
      <c r="A61" s="211">
        <f>'aktive Schnittstellen'!A64</f>
        <v>60</v>
      </c>
      <c r="B61" s="211" t="str">
        <f>'aktive Schnittstellen'!L64</f>
        <v>WM_XMEDIA_P</v>
      </c>
      <c r="C61" s="211" t="str">
        <f>'aktive Schnittstellen'!R64</f>
        <v>WM_ERP_P</v>
      </c>
      <c r="D61" s="211" t="str">
        <f>'aktive Schnittstellen'!M64</f>
        <v>PO1: ERP_ShortDescription_Out</v>
      </c>
      <c r="E61" s="211" t="str">
        <f>'aktive Schnittstellen'!V64</f>
        <v>FTP -&gt; BAPI</v>
      </c>
      <c r="F61" s="211">
        <v>1</v>
      </c>
      <c r="G61" s="212" t="str">
        <f>'aktive Schnittstellen'!BH64</f>
        <v>l</v>
      </c>
    </row>
    <row r="62" spans="1:7" x14ac:dyDescent="0.25">
      <c r="A62" s="211">
        <f>'aktive Schnittstellen'!A65</f>
        <v>61</v>
      </c>
      <c r="B62" s="211" t="str">
        <f>'aktive Schnittstellen'!L65</f>
        <v>ELGATE</v>
      </c>
      <c r="C62" s="211" t="str">
        <f>'aktive Schnittstellen'!R65</f>
        <v>WM_ERP_P</v>
      </c>
      <c r="D62" s="211" t="str">
        <f>'aktive Schnittstellen'!M65</f>
        <v>PO1: ExAvailabilityQueryResponse_Out</v>
      </c>
      <c r="E62" s="211" t="str">
        <f>'aktive Schnittstellen'!V65</f>
        <v>HTTPS -&gt; PROXY</v>
      </c>
      <c r="F62" s="211">
        <v>1</v>
      </c>
      <c r="G62" s="212" t="str">
        <f>'aktive Schnittstellen'!BH65</f>
        <v>l</v>
      </c>
    </row>
    <row r="63" spans="1:7" x14ac:dyDescent="0.25">
      <c r="A63" s="211">
        <f>'aktive Schnittstellen'!A66</f>
        <v>62</v>
      </c>
      <c r="B63" s="211" t="str">
        <f>'aktive Schnittstellen'!L66</f>
        <v>WM_ERP_P</v>
      </c>
      <c r="C63" s="211" t="str">
        <f>'aktive Schnittstellen'!R66</f>
        <v>WM_CDB_P</v>
      </c>
      <c r="D63" s="211" t="str">
        <f>'aktive Schnittstellen'!M66</f>
        <v>PO1: FastDelivery_Out</v>
      </c>
      <c r="E63" s="211" t="str">
        <f>'aktive Schnittstellen'!V66</f>
        <v>PROXY -&gt; REST</v>
      </c>
      <c r="F63" s="211">
        <v>1</v>
      </c>
      <c r="G63" s="212" t="str">
        <f>'aktive Schnittstellen'!BH66</f>
        <v>h</v>
      </c>
    </row>
    <row r="64" spans="1:7" x14ac:dyDescent="0.25">
      <c r="A64" s="211">
        <f>'aktive Schnittstellen'!A67</f>
        <v>63</v>
      </c>
      <c r="B64" s="211" t="str">
        <f>'aktive Schnittstellen'!L67</f>
        <v>KUN</v>
      </c>
      <c r="C64" s="211" t="str">
        <f>'aktive Schnittstellen'!R67</f>
        <v>WM_ERP_P</v>
      </c>
      <c r="D64" s="211" t="str">
        <f>'aktive Schnittstellen'!M67</f>
        <v>PO1: GoodsIssueConfirmation_Out</v>
      </c>
      <c r="E64" s="211" t="str">
        <f>'aktive Schnittstellen'!V67</f>
        <v>FTP -&gt; IDOC</v>
      </c>
      <c r="F64" s="211">
        <v>1</v>
      </c>
      <c r="G64" s="212" t="str">
        <f>'aktive Schnittstellen'!BH67</f>
        <v>l</v>
      </c>
    </row>
    <row r="65" spans="1:7" x14ac:dyDescent="0.25">
      <c r="A65" s="211">
        <f>'aktive Schnittstellen'!A68</f>
        <v>64</v>
      </c>
      <c r="B65" s="211" t="str">
        <f>'aktive Schnittstellen'!L68</f>
        <v>KUN</v>
      </c>
      <c r="C65" s="211" t="str">
        <f>'aktive Schnittstellen'!R68</f>
        <v>WM_ERP_P</v>
      </c>
      <c r="D65" s="211" t="str">
        <f>'aktive Schnittstellen'!M68</f>
        <v>PO1: GoodsReceiptConfirmation_Out</v>
      </c>
      <c r="E65" s="211" t="str">
        <f>'aktive Schnittstellen'!V68</f>
        <v>FTP -&gt; IDOC</v>
      </c>
      <c r="F65" s="211">
        <v>1</v>
      </c>
      <c r="G65" s="212" t="str">
        <f>'aktive Schnittstellen'!BH68</f>
        <v>l</v>
      </c>
    </row>
    <row r="66" spans="1:7" x14ac:dyDescent="0.25">
      <c r="A66" s="211">
        <f>'aktive Schnittstellen'!A69</f>
        <v>65</v>
      </c>
      <c r="B66" s="211" t="str">
        <f>'aktive Schnittstellen'!L69</f>
        <v>FTPServerSPEED</v>
      </c>
      <c r="C66" s="211" t="str">
        <f>'aktive Schnittstellen'!R69</f>
        <v>WM_ERP_P</v>
      </c>
      <c r="D66" s="211" t="str">
        <f>'aktive Schnittstellen'!M69</f>
        <v>PO1: GoodsReceiptConfirmationt_Out</v>
      </c>
      <c r="E66" s="211" t="str">
        <f>'aktive Schnittstellen'!V69</f>
        <v>SFTP -&gt; IDOC</v>
      </c>
      <c r="F66" s="211">
        <v>1</v>
      </c>
      <c r="G66" s="212" t="str">
        <f>'aktive Schnittstellen'!BH69</f>
        <v>m</v>
      </c>
    </row>
    <row r="67" spans="1:7" x14ac:dyDescent="0.25">
      <c r="A67" s="211">
        <f>'aktive Schnittstellen'!A70</f>
        <v>66</v>
      </c>
      <c r="B67" s="211" t="str">
        <f>'aktive Schnittstellen'!L70</f>
        <v>FTPServerEM</v>
      </c>
      <c r="C67" s="211" t="str">
        <f>'aktive Schnittstellen'!R70</f>
        <v>WM_ERP_P</v>
      </c>
      <c r="D67" s="211" t="str">
        <f>'aktive Schnittstellen'!M70</f>
        <v>PO1: GoodsReceiptConfirmationt_Out</v>
      </c>
      <c r="E67" s="211" t="str">
        <f>'aktive Schnittstellen'!V70</f>
        <v>SFTP -&gt; IDOC</v>
      </c>
      <c r="F67" s="211">
        <v>1</v>
      </c>
      <c r="G67" s="212" t="str">
        <f>'aktive Schnittstellen'!BH70</f>
        <v>m</v>
      </c>
    </row>
    <row r="68" spans="1:7" x14ac:dyDescent="0.25">
      <c r="A68" s="211">
        <f>'aktive Schnittstellen'!A71</f>
        <v>67</v>
      </c>
      <c r="B68" s="211" t="str">
        <f>'aktive Schnittstellen'!L71</f>
        <v>FTPServerPONSONBY</v>
      </c>
      <c r="C68" s="211" t="str">
        <f>'aktive Schnittstellen'!R71</f>
        <v>WM_ERP_P</v>
      </c>
      <c r="D68" s="211" t="str">
        <f>'aktive Schnittstellen'!M71</f>
        <v>PO1: GoodsReceiptConfirmationt_Out</v>
      </c>
      <c r="E68" s="211" t="str">
        <f>'aktive Schnittstellen'!V71</f>
        <v>SFTP -&gt; IDOC</v>
      </c>
      <c r="F68" s="211">
        <v>1</v>
      </c>
      <c r="G68" s="212" t="str">
        <f>'aktive Schnittstellen'!BH71</f>
        <v>m</v>
      </c>
    </row>
    <row r="69" spans="1:7" x14ac:dyDescent="0.25">
      <c r="A69" s="211">
        <f>'aktive Schnittstellen'!A72</f>
        <v>68</v>
      </c>
      <c r="B69" s="211" t="str">
        <f>'aktive Schnittstellen'!L72</f>
        <v>DE_HR_P</v>
      </c>
      <c r="C69" s="211" t="str">
        <f>'aktive Schnittstellen'!R72</f>
        <v>ClearingStelle, ElsterServer</v>
      </c>
      <c r="D69" s="211" t="str">
        <f>'aktive Schnittstellen'!M72</f>
        <v>PO1: HR_DE_B2A_ELSTER_EXPORT</v>
      </c>
      <c r="E69" s="211" t="str">
        <f>'aktive Schnittstellen'!V72</f>
        <v>RFC -&gt; HTTP</v>
      </c>
      <c r="F69" s="211">
        <v>1</v>
      </c>
      <c r="G69" s="212" t="str">
        <f>'aktive Schnittstellen'!BH72</f>
        <v>c</v>
      </c>
    </row>
    <row r="70" spans="1:7" x14ac:dyDescent="0.25">
      <c r="A70" s="211">
        <f>'aktive Schnittstellen'!A73</f>
        <v>69</v>
      </c>
      <c r="B70" s="211" t="str">
        <f>'aktive Schnittstellen'!L73</f>
        <v>DE_LVR_P</v>
      </c>
      <c r="C70" s="211" t="str">
        <f>'aktive Schnittstellen'!R73</f>
        <v>WM_ERP_P</v>
      </c>
      <c r="D70" s="211" t="str">
        <f>'aktive Schnittstellen'!M73</f>
        <v>PO1: IDoc_VDESADV_to_LVR_JDBC_Resp_ASyncOut</v>
      </c>
      <c r="E70" s="211" t="str">
        <f>'aktive Schnittstellen'!V73</f>
        <v>JDBC -&gt; IDOC</v>
      </c>
      <c r="F70" s="211">
        <v>1</v>
      </c>
      <c r="G70" s="212" t="str">
        <f>'aktive Schnittstellen'!BH73</f>
        <v>l</v>
      </c>
    </row>
    <row r="71" spans="1:7" x14ac:dyDescent="0.25">
      <c r="A71" s="211">
        <f>'aktive Schnittstellen'!A74</f>
        <v>70</v>
      </c>
      <c r="B71" s="211" t="str">
        <f>'aktive Schnittstellen'!L74</f>
        <v>DE_LVR_P</v>
      </c>
      <c r="C71" s="211" t="str">
        <f>'aktive Schnittstellen'!R74</f>
        <v>WM_ERP_P</v>
      </c>
      <c r="D71" s="211" t="str">
        <f>'aktive Schnittstellen'!M74</f>
        <v>PO1: IDoc_ZDESRRA_to_LVR_JDBC_Resp_ASyncOut</v>
      </c>
      <c r="E71" s="211" t="str">
        <f>'aktive Schnittstellen'!V74</f>
        <v>JDBC -&gt; IDOC</v>
      </c>
      <c r="F71" s="211">
        <v>1</v>
      </c>
      <c r="G71" s="212" t="str">
        <f>'aktive Schnittstellen'!BH74</f>
        <v>l</v>
      </c>
    </row>
    <row r="72" spans="1:7" x14ac:dyDescent="0.25">
      <c r="A72" s="211">
        <f>'aktive Schnittstellen'!A75</f>
        <v>71</v>
      </c>
      <c r="B72" s="211" t="str">
        <f>'aktive Schnittstellen'!L75</f>
        <v>DE_LVR_P</v>
      </c>
      <c r="C72" s="211" t="str">
        <f>'aktive Schnittstellen'!R75</f>
        <v>WM_ERP_P</v>
      </c>
      <c r="D72" s="211" t="str">
        <f>'aktive Schnittstellen'!M75</f>
        <v>PO1: IDoc_ZDESRSA_to_LVR_JDBC_Resp_ASyncOut</v>
      </c>
      <c r="E72" s="211" t="str">
        <f>'aktive Schnittstellen'!V75</f>
        <v>JDBC -&gt; IDOC</v>
      </c>
      <c r="F72" s="211">
        <v>1</v>
      </c>
      <c r="G72" s="212" t="str">
        <f>'aktive Schnittstellen'!BH75</f>
        <v>l</v>
      </c>
    </row>
    <row r="73" spans="1:7" x14ac:dyDescent="0.25">
      <c r="A73" s="211">
        <f>'aktive Schnittstellen'!A76</f>
        <v>72</v>
      </c>
      <c r="B73" s="211" t="str">
        <f>'aktive Schnittstellen'!L76</f>
        <v>DE_LVR_P</v>
      </c>
      <c r="C73" s="211" t="str">
        <f>'aktive Schnittstellen'!R76</f>
        <v>WM_ERP_P</v>
      </c>
      <c r="D73" s="211" t="str">
        <f>'aktive Schnittstellen'!M76</f>
        <v>PO1: IDoc_ZKOMMI02_to_LVR_JDBC_Resp_ASyncOut</v>
      </c>
      <c r="E73" s="211" t="str">
        <f>'aktive Schnittstellen'!V76</f>
        <v>JDBC -&gt; IDOC</v>
      </c>
      <c r="F73" s="211">
        <v>1</v>
      </c>
      <c r="G73" s="212" t="str">
        <f>'aktive Schnittstellen'!BH76</f>
        <v>l</v>
      </c>
    </row>
    <row r="74" spans="1:7" x14ac:dyDescent="0.25">
      <c r="A74" s="211">
        <f>'aktive Schnittstellen'!A77</f>
        <v>73</v>
      </c>
      <c r="B74" s="211" t="str">
        <f>'aktive Schnittstellen'!L77</f>
        <v>DE_LVR_P</v>
      </c>
      <c r="C74" s="211" t="str">
        <f>'aktive Schnittstellen'!R77</f>
        <v>WM_ERP_P</v>
      </c>
      <c r="D74" s="211" t="str">
        <f>'aktive Schnittstellen'!M77</f>
        <v>PO1: IDoc_ZLAVIS02_to_LVR_JDBC_Resp_ASyncOut</v>
      </c>
      <c r="E74" s="211" t="str">
        <f>'aktive Schnittstellen'!V77</f>
        <v>JDBC -&gt; IDOC</v>
      </c>
      <c r="F74" s="211">
        <v>1</v>
      </c>
      <c r="G74" s="212" t="str">
        <f>'aktive Schnittstellen'!BH77</f>
        <v>l</v>
      </c>
    </row>
    <row r="75" spans="1:7" x14ac:dyDescent="0.25">
      <c r="A75" s="211">
        <f>'aktive Schnittstellen'!A78</f>
        <v>74</v>
      </c>
      <c r="B75" s="211" t="str">
        <f>'aktive Schnittstellen'!L78</f>
        <v>DE_LVR_P</v>
      </c>
      <c r="C75" s="211" t="str">
        <f>'aktive Schnittstellen'!R78</f>
        <v>WM_ERP_P</v>
      </c>
      <c r="D75" s="211" t="str">
        <f>'aktive Schnittstellen'!M78</f>
        <v>PO1: IDoc_ZPMAT001I_to_LVR_JDBC_Resp_ASyncOut</v>
      </c>
      <c r="E75" s="211" t="str">
        <f>'aktive Schnittstellen'!V78</f>
        <v>JDBC -&gt; IDOC</v>
      </c>
      <c r="F75" s="211">
        <v>1</v>
      </c>
      <c r="G75" s="212" t="str">
        <f>'aktive Schnittstellen'!BH78</f>
        <v>l</v>
      </c>
    </row>
    <row r="76" spans="1:7" x14ac:dyDescent="0.25">
      <c r="A76" s="211">
        <f>'aktive Schnittstellen'!A79</f>
        <v>75</v>
      </c>
      <c r="B76" s="211" t="str">
        <f>'aktive Schnittstellen'!L79</f>
        <v>WM_ERP_P</v>
      </c>
      <c r="C76" s="211" t="str">
        <f>'aktive Schnittstellen'!R79</f>
        <v>DE_LVR_P</v>
      </c>
      <c r="D76" s="211" t="str">
        <f>'aktive Schnittstellen'!M79</f>
        <v>PO1: InterfaceStatusQueryResponse_Out</v>
      </c>
      <c r="E76" s="211" t="str">
        <f>'aktive Schnittstellen'!V79</f>
        <v>PROXY -&gt; JDBC</v>
      </c>
      <c r="F76" s="211">
        <v>1</v>
      </c>
      <c r="G76" s="212" t="str">
        <f>'aktive Schnittstellen'!BH79</f>
        <v>l</v>
      </c>
    </row>
    <row r="77" spans="1:7" x14ac:dyDescent="0.25">
      <c r="A77" s="211">
        <f>'aktive Schnittstellen'!A80</f>
        <v>76</v>
      </c>
      <c r="B77" s="211" t="str">
        <f>'aktive Schnittstellen'!L80</f>
        <v>WM_ERP_P</v>
      </c>
      <c r="C77" s="211" t="str">
        <f>'aktive Schnittstellen'!R80</f>
        <v>WM_ERP_P</v>
      </c>
      <c r="D77" s="211" t="str">
        <f>'aktive Schnittstellen'!M80</f>
        <v>PO1: IntraStat_Out</v>
      </c>
      <c r="E77" s="211" t="str">
        <f>'aktive Schnittstellen'!V80</f>
        <v>PROXY -&gt; FTP</v>
      </c>
      <c r="F77" s="211">
        <v>1</v>
      </c>
      <c r="G77" s="212" t="str">
        <f>'aktive Schnittstellen'!BH80</f>
        <v>h</v>
      </c>
    </row>
    <row r="78" spans="1:7" x14ac:dyDescent="0.25">
      <c r="A78" s="211">
        <f>'aktive Schnittstellen'!A81</f>
        <v>77</v>
      </c>
      <c r="B78" s="211" t="str">
        <f>'aktive Schnittstellen'!L81</f>
        <v>WM_ERP_P</v>
      </c>
      <c r="C78" s="211" t="str">
        <f>'aktive Schnittstellen'!R81</f>
        <v>FTPServerMETEL</v>
      </c>
      <c r="D78" s="211" t="str">
        <f>'aktive Schnittstellen'!M81</f>
        <v>PO1: INVOIC.INVOIC02</v>
      </c>
      <c r="E78" s="211" t="str">
        <f>'aktive Schnittstellen'!V81</f>
        <v>IDOC (RFC) -&gt; FTP</v>
      </c>
      <c r="F78" s="211">
        <v>1</v>
      </c>
      <c r="G78" s="212" t="str">
        <f>'aktive Schnittstellen'!BH81</f>
        <v>l</v>
      </c>
    </row>
    <row r="79" spans="1:7" x14ac:dyDescent="0.25">
      <c r="A79" s="211">
        <f>'aktive Schnittstellen'!A82</f>
        <v>78</v>
      </c>
      <c r="B79" s="211" t="str">
        <f>'aktive Schnittstellen'!L82</f>
        <v>WM_ERP_P</v>
      </c>
      <c r="C79" s="211" t="str">
        <f>'aktive Schnittstellen'!R82</f>
        <v>WM_IMS_P</v>
      </c>
      <c r="D79" s="211" t="str">
        <f>'aktive Schnittstellen'!M82</f>
        <v>PO1: InvoiceNotification_Out</v>
      </c>
      <c r="E79" s="211" t="str">
        <f>'aktive Schnittstellen'!V82</f>
        <v>PROXY -&gt; SFTP</v>
      </c>
      <c r="F79" s="211">
        <v>1</v>
      </c>
      <c r="G79" s="212" t="str">
        <f>'aktive Schnittstellen'!BH82</f>
        <v>m</v>
      </c>
    </row>
    <row r="80" spans="1:7" x14ac:dyDescent="0.25">
      <c r="A80" s="211">
        <f>'aktive Schnittstellen'!A83</f>
        <v>79</v>
      </c>
      <c r="B80" s="211" t="str">
        <f>'aktive Schnittstellen'!L83</f>
        <v>WM_CRM_P</v>
      </c>
      <c r="C80" s="211" t="str">
        <f>'aktive Schnittstellen'!R83</f>
        <v>WM_EASYCONNECT_P</v>
      </c>
      <c r="D80" s="211" t="str">
        <f>'aktive Schnittstellen'!M83</f>
        <v>PO1: KnowledgeInformation_Out</v>
      </c>
      <c r="E80" s="211" t="str">
        <f>'aktive Schnittstellen'!V83</f>
        <v>PROXY -&gt; SFTP</v>
      </c>
      <c r="F80" s="211">
        <v>1</v>
      </c>
      <c r="G80" s="212" t="str">
        <f>'aktive Schnittstellen'!BH83</f>
        <v>l</v>
      </c>
    </row>
    <row r="81" spans="1:7" x14ac:dyDescent="0.25">
      <c r="A81" s="211">
        <f>'aktive Schnittstellen'!A84</f>
        <v>80</v>
      </c>
      <c r="B81" s="211" t="str">
        <f>'aktive Schnittstellen'!L84</f>
        <v>WM_LDMP_P</v>
      </c>
      <c r="C81" s="211" t="str">
        <f>'aktive Schnittstellen'!R84</f>
        <v>WM_WMC_P</v>
      </c>
      <c r="D81" s="211" t="str">
        <f>'aktive Schnittstellen'!M84</f>
        <v>PO1: LDMP2WMC_Out</v>
      </c>
      <c r="E81" s="211" t="str">
        <f>'aktive Schnittstellen'!V84</f>
        <v>FTP -&gt; FTP</v>
      </c>
      <c r="F81" s="211">
        <v>1</v>
      </c>
      <c r="G81" s="212" t="str">
        <f>'aktive Schnittstellen'!BH84</f>
        <v>m</v>
      </c>
    </row>
    <row r="82" spans="1:7" x14ac:dyDescent="0.25">
      <c r="A82" s="211">
        <f>'aktive Schnittstellen'!A85</f>
        <v>81</v>
      </c>
      <c r="B82" s="211" t="str">
        <f>'aktive Schnittstellen'!L85</f>
        <v>WM_ERP_P</v>
      </c>
      <c r="C82" s="211" t="str">
        <f>'aktive Schnittstellen'!R85</f>
        <v>FTPServerDLOUHY</v>
      </c>
      <c r="D82" s="211" t="str">
        <f>'aktive Schnittstellen'!M85</f>
        <v>PO1: ManufacturingFiles_Out</v>
      </c>
      <c r="E82" s="211" t="str">
        <f>'aktive Schnittstellen'!V85</f>
        <v>PROXY -&gt; FTP</v>
      </c>
      <c r="F82" s="211">
        <v>1</v>
      </c>
      <c r="G82" s="212" t="str">
        <f>'aktive Schnittstellen'!BH85</f>
        <v>m</v>
      </c>
    </row>
    <row r="83" spans="1:7" x14ac:dyDescent="0.25">
      <c r="A83" s="211">
        <f>'aktive Schnittstellen'!A86</f>
        <v>82</v>
      </c>
      <c r="B83" s="211" t="str">
        <f>'aktive Schnittstellen'!L86</f>
        <v>WM_ERP_P</v>
      </c>
      <c r="C83" s="211" t="str">
        <f>'aktive Schnittstellen'!R86</f>
        <v>WM_FIS_P</v>
      </c>
      <c r="D83" s="211" t="str">
        <f>'aktive Schnittstellen'!M86</f>
        <v>PO1: MasterInformation_Out</v>
      </c>
      <c r="E83" s="211" t="str">
        <f>'aktive Schnittstellen'!V86</f>
        <v>FTP -&gt; FTPS</v>
      </c>
      <c r="F83" s="211">
        <v>1</v>
      </c>
      <c r="G83" s="212" t="str">
        <f>'aktive Schnittstellen'!BH86</f>
        <v>c</v>
      </c>
    </row>
    <row r="84" spans="1:7" x14ac:dyDescent="0.25">
      <c r="A84" s="211">
        <f>'aktive Schnittstellen'!A87</f>
        <v>83</v>
      </c>
      <c r="B84" s="211" t="str">
        <f>'aktive Schnittstellen'!L87</f>
        <v>WM_ERP_P</v>
      </c>
      <c r="C84" s="211" t="str">
        <f>'aktive Schnittstellen'!R87</f>
        <v>WM_BABTEC_P</v>
      </c>
      <c r="D84" s="211" t="str">
        <f>'aktive Schnittstellen'!M87</f>
        <v>PO1: MaterialInformation_Out</v>
      </c>
      <c r="E84" s="211" t="str">
        <f>'aktive Schnittstellen'!V87</f>
        <v>PROXY -&gt; JDBC</v>
      </c>
      <c r="F84" s="211">
        <v>1</v>
      </c>
      <c r="G84" s="212" t="str">
        <f>'aktive Schnittstellen'!BH87</f>
        <v>m</v>
      </c>
    </row>
    <row r="85" spans="1:7" x14ac:dyDescent="0.25">
      <c r="A85" s="211">
        <f>'aktive Schnittstellen'!A88</f>
        <v>84</v>
      </c>
      <c r="B85" s="211" t="str">
        <f>'aktive Schnittstellen'!L88</f>
        <v>WM_ERP_P</v>
      </c>
      <c r="C85" s="211" t="str">
        <f>'aktive Schnittstellen'!R88</f>
        <v>FTPServer</v>
      </c>
      <c r="D85" s="211" t="str">
        <f>'aktive Schnittstellen'!M88</f>
        <v>PO1: MaterialMasterInformation_Out</v>
      </c>
      <c r="E85" s="211" t="str">
        <f>'aktive Schnittstellen'!V88</f>
        <v>IDOC (File) -&gt; FTP</v>
      </c>
      <c r="F85" s="211">
        <v>1</v>
      </c>
      <c r="G85" s="212" t="str">
        <f>'aktive Schnittstellen'!BH88</f>
        <v>l</v>
      </c>
    </row>
    <row r="86" spans="1:7" x14ac:dyDescent="0.25">
      <c r="A86" s="211">
        <f>'aktive Schnittstellen'!A89</f>
        <v>85</v>
      </c>
      <c r="B86" s="211" t="str">
        <f>'aktive Schnittstellen'!L89</f>
        <v>WM_ERP_P</v>
      </c>
      <c r="C86" s="211" t="str">
        <f>'aktive Schnittstellen'!R89</f>
        <v>Server_OEDIV</v>
      </c>
      <c r="D86" s="211" t="str">
        <f>'aktive Schnittstellen'!M89</f>
        <v>PO1: OPLMFile_Out</v>
      </c>
      <c r="E86" s="211" t="str">
        <f>'aktive Schnittstellen'!V89</f>
        <v>PROXY -&gt; SFTP</v>
      </c>
      <c r="F86" s="211">
        <v>1</v>
      </c>
      <c r="G86" s="212" t="str">
        <f>'aktive Schnittstellen'!BH89</f>
        <v>m</v>
      </c>
    </row>
    <row r="87" spans="1:7" x14ac:dyDescent="0.25">
      <c r="A87" s="211">
        <f>'aktive Schnittstellen'!A90</f>
        <v>86</v>
      </c>
      <c r="B87" s="211" t="str">
        <f>'aktive Schnittstellen'!L90</f>
        <v>FTPServerMETEL</v>
      </c>
      <c r="C87" s="211" t="str">
        <f>'aktive Schnittstellen'!R90</f>
        <v>WM_ERP_P</v>
      </c>
      <c r="D87" s="211" t="str">
        <f>'aktive Schnittstellen'!M90</f>
        <v>PO1: ORDERS.ORDERS05</v>
      </c>
      <c r="E87" s="211" t="str">
        <f>'aktive Schnittstellen'!V90</f>
        <v>FTP -&gt; IDOC</v>
      </c>
      <c r="F87" s="211">
        <v>1</v>
      </c>
      <c r="G87" s="212" t="str">
        <f>'aktive Schnittstellen'!BH90</f>
        <v>l</v>
      </c>
    </row>
    <row r="88" spans="1:7" x14ac:dyDescent="0.25">
      <c r="A88" s="211">
        <f>'aktive Schnittstellen'!A91</f>
        <v>87</v>
      </c>
      <c r="B88" s="211" t="str">
        <f>'aktive Schnittstellen'!L91</f>
        <v>WM_ERP_P</v>
      </c>
      <c r="C88" s="211" t="str">
        <f>'aktive Schnittstellen'!R91</f>
        <v>FTPServerMETEL</v>
      </c>
      <c r="D88" s="211" t="str">
        <f>'aktive Schnittstellen'!M91</f>
        <v>PO1: ORDRSP.ORDERS05</v>
      </c>
      <c r="E88" s="211" t="str">
        <f>'aktive Schnittstellen'!V91</f>
        <v>IDOC (RFC) -&gt; FTP</v>
      </c>
      <c r="F88" s="211">
        <v>1</v>
      </c>
      <c r="G88" s="212" t="str">
        <f>'aktive Schnittstellen'!BH91</f>
        <v>l</v>
      </c>
    </row>
    <row r="89" spans="1:7" x14ac:dyDescent="0.25">
      <c r="A89" s="211">
        <f>'aktive Schnittstellen'!A92</f>
        <v>88</v>
      </c>
      <c r="B89" s="211" t="str">
        <f>'aktive Schnittstellen'!L92</f>
        <v>WM_ERP_P</v>
      </c>
      <c r="C89" s="211" t="str">
        <f>'aktive Schnittstellen'!R92</f>
        <v>WM_ORPHEUS_P</v>
      </c>
      <c r="D89" s="211" t="str">
        <f>'aktive Schnittstellen'!M92</f>
        <v>PO1: ORPHEUSFile_Out</v>
      </c>
      <c r="E89" s="211" t="str">
        <f>'aktive Schnittstellen'!V92</f>
        <v>FTP -&gt; SFTP</v>
      </c>
      <c r="F89" s="211">
        <v>1</v>
      </c>
      <c r="G89" s="212" t="str">
        <f>'aktive Schnittstellen'!BH92</f>
        <v>c</v>
      </c>
    </row>
    <row r="90" spans="1:7" x14ac:dyDescent="0.25">
      <c r="A90" s="211">
        <f>'aktive Schnittstellen'!A93</f>
        <v>89</v>
      </c>
      <c r="B90" s="211" t="str">
        <f>'aktive Schnittstellen'!L93</f>
        <v>WM_BW_P</v>
      </c>
      <c r="C90" s="211" t="str">
        <f>'aktive Schnittstellen'!R93</f>
        <v>WM_FTP_P</v>
      </c>
      <c r="D90" s="211" t="str">
        <f>'aktive Schnittstellen'!M93</f>
        <v>PO1: OSITRONFiles_Out</v>
      </c>
      <c r="E90" s="211" t="str">
        <f>'aktive Schnittstellen'!V93</f>
        <v>FTP -&gt; FTPS</v>
      </c>
      <c r="F90" s="211">
        <v>1</v>
      </c>
      <c r="G90" s="212" t="str">
        <f>'aktive Schnittstellen'!BH93</f>
        <v>c</v>
      </c>
    </row>
    <row r="91" spans="1:7" x14ac:dyDescent="0.25">
      <c r="A91" s="211">
        <f>'aktive Schnittstellen'!A94</f>
        <v>90</v>
      </c>
      <c r="B91" s="211" t="str">
        <f>'aktive Schnittstellen'!L94</f>
        <v>DE_HR_P</v>
      </c>
      <c r="C91" s="211" t="str">
        <f>'aktive Schnittstellen'!R94</f>
        <v>WM_IMS_P</v>
      </c>
      <c r="D91" s="211" t="str">
        <f>'aktive Schnittstellen'!M94</f>
        <v>PO1: Personaldaten_Out</v>
      </c>
      <c r="E91" s="211" t="str">
        <f>'aktive Schnittstellen'!V94</f>
        <v>FTP -&gt; SFTP</v>
      </c>
      <c r="F91" s="211">
        <v>1</v>
      </c>
      <c r="G91" s="212" t="str">
        <f>'aktive Schnittstellen'!BH94</f>
        <v>c</v>
      </c>
    </row>
    <row r="92" spans="1:7" x14ac:dyDescent="0.25">
      <c r="A92" s="211">
        <f>'aktive Schnittstellen'!A95</f>
        <v>91</v>
      </c>
      <c r="B92" s="211" t="str">
        <f>'aktive Schnittstellen'!L95</f>
        <v>WM_COGNOS_P</v>
      </c>
      <c r="C92" s="211" t="str">
        <f>'aktive Schnittstellen'!R95</f>
        <v>WM_ERP_P</v>
      </c>
      <c r="D92" s="211" t="str">
        <f>'aktive Schnittstellen'!M95</f>
        <v>PO1: PLMSalesInformation_Out</v>
      </c>
      <c r="E92" s="211" t="str">
        <f>'aktive Schnittstellen'!V95</f>
        <v>JDBC -&gt; FTP</v>
      </c>
      <c r="F92" s="211">
        <v>1</v>
      </c>
      <c r="G92" s="212" t="str">
        <f>'aktive Schnittstellen'!BH95</f>
        <v>m</v>
      </c>
    </row>
    <row r="93" spans="1:7" x14ac:dyDescent="0.25">
      <c r="A93" s="211">
        <f>'aktive Schnittstellen'!A96</f>
        <v>92</v>
      </c>
      <c r="B93" s="211" t="str">
        <f>'aktive Schnittstellen'!L96</f>
        <v>WM_ERP_P</v>
      </c>
      <c r="C93" s="211" t="str">
        <f>'aktive Schnittstellen'!R96</f>
        <v>WM_BABTEC_P</v>
      </c>
      <c r="D93" s="211" t="str">
        <f>'aktive Schnittstellen'!M96</f>
        <v>PO1: PriceInformation_Out</v>
      </c>
      <c r="E93" s="211" t="str">
        <f>'aktive Schnittstellen'!V96</f>
        <v>PROXY -&gt; JDBC</v>
      </c>
      <c r="F93" s="211">
        <v>1</v>
      </c>
      <c r="G93" s="212" t="str">
        <f>'aktive Schnittstellen'!BH96</f>
        <v>m</v>
      </c>
    </row>
    <row r="94" spans="1:7" x14ac:dyDescent="0.25">
      <c r="A94" s="211">
        <f>'aktive Schnittstellen'!A97</f>
        <v>93</v>
      </c>
      <c r="B94" s="211" t="str">
        <f>'aktive Schnittstellen'!L97</f>
        <v>ELGATE</v>
      </c>
      <c r="C94" s="211" t="str">
        <f>'aktive Schnittstellen'!R97</f>
        <v>WM_ERP_P</v>
      </c>
      <c r="D94" s="211" t="str">
        <f>'aktive Schnittstellen'!M97</f>
        <v>PO1: PriceQueryResponse_Out</v>
      </c>
      <c r="E94" s="211" t="str">
        <f>'aktive Schnittstellen'!V97</f>
        <v>HTTPS -&gt; PROXY</v>
      </c>
      <c r="F94" s="211">
        <v>1</v>
      </c>
      <c r="G94" s="212" t="str">
        <f>'aktive Schnittstellen'!BH97</f>
        <v>l</v>
      </c>
    </row>
    <row r="95" spans="1:7" x14ac:dyDescent="0.25">
      <c r="A95" s="211">
        <f>'aktive Schnittstellen'!A98</f>
        <v>94</v>
      </c>
      <c r="B95" s="211" t="str">
        <f>'aktive Schnittstellen'!L98</f>
        <v>DE_EASY_P</v>
      </c>
      <c r="C95" s="211" t="str">
        <f>'aktive Schnittstellen'!R98</f>
        <v>WM_ERP_P</v>
      </c>
      <c r="D95" s="211" t="str">
        <f>'aktive Schnittstellen'!M98</f>
        <v>PO1: QMVListInformation_Out</v>
      </c>
      <c r="E95" s="211" t="str">
        <f>'aktive Schnittstellen'!V98</f>
        <v>FTP -&gt; PROXY</v>
      </c>
      <c r="F95" s="211">
        <v>1</v>
      </c>
      <c r="G95" s="212" t="str">
        <f>'aktive Schnittstellen'!BH98</f>
        <v>m</v>
      </c>
    </row>
    <row r="96" spans="1:7" x14ac:dyDescent="0.25">
      <c r="A96" s="211">
        <f>'aktive Schnittstellen'!A99</f>
        <v>95</v>
      </c>
      <c r="B96" s="211" t="str">
        <f>'aktive Schnittstellen'!L99</f>
        <v>WM_ERP_P</v>
      </c>
      <c r="C96" s="211" t="str">
        <f>'aktive Schnittstellen'!R99</f>
        <v>WM_CDB_P</v>
      </c>
      <c r="D96" s="211" t="str">
        <f>'aktive Schnittstellen'!M99</f>
        <v>PO1: QMVListInformation_Out</v>
      </c>
      <c r="E96" s="211" t="str">
        <f>'aktive Schnittstellen'!V99</f>
        <v>PROXY -&gt; HTTP</v>
      </c>
      <c r="F96" s="211">
        <v>1</v>
      </c>
      <c r="G96" s="212" t="str">
        <f>'aktive Schnittstellen'!BH99</f>
        <v>m</v>
      </c>
    </row>
    <row r="97" spans="1:7" x14ac:dyDescent="0.25">
      <c r="A97" s="211">
        <f>'aktive Schnittstellen'!A100</f>
        <v>96</v>
      </c>
      <c r="B97" s="211" t="str">
        <f>'aktive Schnittstellen'!L100</f>
        <v>WM_ERP_P</v>
      </c>
      <c r="C97" s="211" t="str">
        <f>'aktive Schnittstellen'!R100</f>
        <v>WM_HAENEL_P</v>
      </c>
      <c r="D97" s="211" t="str">
        <f>'aktive Schnittstellen'!M100</f>
        <v>PO1: RemovalOrder_Out</v>
      </c>
      <c r="E97" s="211" t="str">
        <f>'aktive Schnittstellen'!V100</f>
        <v>PROXY -&gt; FTP</v>
      </c>
      <c r="F97" s="211">
        <v>1</v>
      </c>
      <c r="G97" s="212" t="str">
        <f>'aktive Schnittstellen'!BH100</f>
        <v>h</v>
      </c>
    </row>
    <row r="98" spans="1:7" x14ac:dyDescent="0.25">
      <c r="A98" s="211">
        <f>'aktive Schnittstellen'!A101</f>
        <v>97</v>
      </c>
      <c r="B98" s="211" t="str">
        <f>'aktive Schnittstellen'!L101</f>
        <v>WM_BW_P</v>
      </c>
      <c r="C98" s="211" t="str">
        <f>'aktive Schnittstellen'!R101</f>
        <v>WM_FTP_P</v>
      </c>
      <c r="D98" s="211" t="str">
        <f>'aktive Schnittstellen'!M101</f>
        <v>PO1: ReportInformation_Out</v>
      </c>
      <c r="E98" s="211" t="str">
        <f>'aktive Schnittstellen'!V101</f>
        <v>PROXY -&gt; FTPS</v>
      </c>
      <c r="F98" s="211">
        <v>1</v>
      </c>
      <c r="G98" s="212" t="str">
        <f>'aktive Schnittstellen'!BH101</f>
        <v>l</v>
      </c>
    </row>
    <row r="99" spans="1:7" x14ac:dyDescent="0.25">
      <c r="A99" s="211">
        <f>'aktive Schnittstellen'!A102</f>
        <v>98</v>
      </c>
      <c r="B99" s="211" t="str">
        <f>'aktive Schnittstellen'!L102</f>
        <v>WM_ERP_P</v>
      </c>
      <c r="C99" s="211" t="str">
        <f>'aktive Schnittstellen'!R102</f>
        <v>WM_FTP_P</v>
      </c>
      <c r="D99" s="211" t="str">
        <f>'aktive Schnittstellen'!M102</f>
        <v>PO1: ReportInformation_Out</v>
      </c>
      <c r="E99" s="211" t="str">
        <f>'aktive Schnittstellen'!V102</f>
        <v>PROXY -&gt; FTPS</v>
      </c>
      <c r="F99" s="211">
        <v>1</v>
      </c>
      <c r="G99" s="212" t="str">
        <f>'aktive Schnittstellen'!BH102</f>
        <v>m</v>
      </c>
    </row>
    <row r="100" spans="1:7" x14ac:dyDescent="0.25">
      <c r="A100" s="211">
        <f>'aktive Schnittstellen'!A103</f>
        <v>99</v>
      </c>
      <c r="B100" s="211" t="str">
        <f>'aktive Schnittstellen'!L103</f>
        <v>WM_ERP_P</v>
      </c>
      <c r="C100" s="211" t="str">
        <f>'aktive Schnittstellen'!R103</f>
        <v>WM_ERP_P</v>
      </c>
      <c r="D100" s="211" t="str">
        <f>'aktive Schnittstellen'!M103</f>
        <v>PO1: ReportInformation_Out</v>
      </c>
      <c r="E100" s="211" t="str">
        <f>'aktive Schnittstellen'!V103</f>
        <v>PROXY -&gt; FTP</v>
      </c>
      <c r="F100" s="211">
        <v>1</v>
      </c>
      <c r="G100" s="212" t="str">
        <f>'aktive Schnittstellen'!BH103</f>
        <v>m</v>
      </c>
    </row>
    <row r="101" spans="1:7" x14ac:dyDescent="0.25">
      <c r="A101" s="211">
        <f>'aktive Schnittstellen'!A104</f>
        <v>100</v>
      </c>
      <c r="B101" s="211" t="str">
        <f>'aktive Schnittstellen'!L104</f>
        <v>WM_CONCUR_P</v>
      </c>
      <c r="C101" s="211" t="str">
        <f>'aktive Schnittstellen'!R104</f>
        <v>WM_HR_P</v>
      </c>
      <c r="D101" s="211" t="str">
        <f>'aktive Schnittstellen'!M104</f>
        <v>PO1: ReportNotification_Out</v>
      </c>
      <c r="E101" s="211" t="str">
        <f>'aktive Schnittstellen'!V104</f>
        <v>SFTP -&gt; FTP</v>
      </c>
      <c r="F101" s="211">
        <v>1</v>
      </c>
      <c r="G101" s="212" t="str">
        <f>'aktive Schnittstellen'!BH104</f>
        <v>h</v>
      </c>
    </row>
    <row r="102" spans="1:7" x14ac:dyDescent="0.25">
      <c r="A102" s="211">
        <f>'aktive Schnittstellen'!A105</f>
        <v>101</v>
      </c>
      <c r="B102" s="211" t="str">
        <f>'aktive Schnittstellen'!L105</f>
        <v>WM_COGNOS_P</v>
      </c>
      <c r="C102" s="211" t="str">
        <f>'aktive Schnittstellen'!R105</f>
        <v>WM_ERP_P</v>
      </c>
      <c r="D102" s="211" t="str">
        <f>'aktive Schnittstellen'!M105</f>
        <v>PO1: RFC_DIVDataInformation_Out</v>
      </c>
      <c r="E102" s="211" t="str">
        <f>'aktive Schnittstellen'!V105</f>
        <v>JDBC -&gt; PROXY</v>
      </c>
      <c r="F102" s="211">
        <v>1</v>
      </c>
      <c r="G102" s="212" t="str">
        <f>'aktive Schnittstellen'!BH105</f>
        <v>l</v>
      </c>
    </row>
    <row r="103" spans="1:7" x14ac:dyDescent="0.25">
      <c r="A103" s="211">
        <f>'aktive Schnittstellen'!A106</f>
        <v>102</v>
      </c>
      <c r="B103" s="211" t="str">
        <f>'aktive Schnittstellen'!L106</f>
        <v>WM_COGNOS_P</v>
      </c>
      <c r="C103" s="211" t="str">
        <f>'aktive Schnittstellen'!R106</f>
        <v>WM_ERP_P</v>
      </c>
      <c r="D103" s="211" t="str">
        <f>'aktive Schnittstellen'!M106</f>
        <v>PO1: RFC_GCDataInformation_Out</v>
      </c>
      <c r="E103" s="211" t="str">
        <f>'aktive Schnittstellen'!V106</f>
        <v>JDBC -&gt; PROXY</v>
      </c>
      <c r="F103" s="211">
        <v>1</v>
      </c>
      <c r="G103" s="212" t="str">
        <f>'aktive Schnittstellen'!BH106</f>
        <v>l</v>
      </c>
    </row>
    <row r="104" spans="1:7" x14ac:dyDescent="0.25">
      <c r="A104" s="211">
        <f>'aktive Schnittstellen'!A107</f>
        <v>103</v>
      </c>
      <c r="B104" s="211" t="str">
        <f>'aktive Schnittstellen'!L107</f>
        <v>WM_ERP_P</v>
      </c>
      <c r="C104" s="211" t="str">
        <f>'aktive Schnittstellen'!R107</f>
        <v>WM_CDB_P</v>
      </c>
      <c r="D104" s="211" t="str">
        <f>'aktive Schnittstellen'!M107</f>
        <v>PO1: RoutingInformation_Out</v>
      </c>
      <c r="E104" s="211" t="str">
        <f>'aktive Schnittstellen'!V107</f>
        <v>PROXY -&gt; HTTP</v>
      </c>
      <c r="F104" s="211">
        <v>1</v>
      </c>
      <c r="G104" s="212" t="str">
        <f>'aktive Schnittstellen'!BH107</f>
        <v>m</v>
      </c>
    </row>
    <row r="105" spans="1:7" x14ac:dyDescent="0.25">
      <c r="A105" s="211">
        <f>'aktive Schnittstellen'!A108</f>
        <v>104</v>
      </c>
      <c r="B105" s="211" t="str">
        <f>'aktive Schnittstellen'!L108</f>
        <v>WM_ERP_P</v>
      </c>
      <c r="C105" s="211" t="str">
        <f>'aktive Schnittstellen'!R108</f>
        <v>WM_BABTEC_P</v>
      </c>
      <c r="D105" s="211" t="str">
        <f>'aktive Schnittstellen'!M108</f>
        <v>PO1: RoutingInformation_Out</v>
      </c>
      <c r="E105" s="211" t="str">
        <f>'aktive Schnittstellen'!V108</f>
        <v>PROXY -&gt; JDBC</v>
      </c>
      <c r="F105" s="211">
        <v>1</v>
      </c>
      <c r="G105" s="212" t="str">
        <f>'aktive Schnittstellen'!BH108</f>
        <v>m</v>
      </c>
    </row>
    <row r="106" spans="1:7" x14ac:dyDescent="0.25">
      <c r="A106" s="211">
        <f>'aktive Schnittstellen'!A109</f>
        <v>105</v>
      </c>
      <c r="B106" s="211" t="str">
        <f>'aktive Schnittstellen'!L109</f>
        <v>WM_COGNOS_P</v>
      </c>
      <c r="C106" s="211" t="str">
        <f>'aktive Schnittstellen'!R109</f>
        <v>WM_ERP_P</v>
      </c>
      <c r="D106" s="211" t="str">
        <f>'aktive Schnittstellen'!M109</f>
        <v>PO1: SalesInformation_Out</v>
      </c>
      <c r="E106" s="211" t="str">
        <f>'aktive Schnittstellen'!V109</f>
        <v>JDBC -&gt; PROXY</v>
      </c>
      <c r="F106" s="211">
        <v>1</v>
      </c>
      <c r="G106" s="212" t="str">
        <f>'aktive Schnittstellen'!BH109</f>
        <v>l</v>
      </c>
    </row>
    <row r="107" spans="1:7" x14ac:dyDescent="0.25">
      <c r="A107" s="211">
        <f>'aktive Schnittstellen'!A110</f>
        <v>106</v>
      </c>
      <c r="B107" s="211" t="str">
        <f>'aktive Schnittstellen'!L110</f>
        <v>ES_PTL_P</v>
      </c>
      <c r="C107" s="211" t="str">
        <f>'aktive Schnittstellen'!R110</f>
        <v>WM_ERP_P</v>
      </c>
      <c r="D107" s="211" t="str">
        <f>'aktive Schnittstellen'!M110</f>
        <v>PO1: SalesOrderNotification_V2_Out</v>
      </c>
      <c r="E107" s="211" t="str">
        <f>'aktive Schnittstellen'!V110</f>
        <v>FTP -&gt; IDOC</v>
      </c>
      <c r="F107" s="211">
        <v>1</v>
      </c>
      <c r="G107" s="212" t="str">
        <f>'aktive Schnittstellen'!BH110</f>
        <v>c</v>
      </c>
    </row>
    <row r="108" spans="1:7" x14ac:dyDescent="0.25">
      <c r="A108" s="211">
        <f>'aktive Schnittstellen'!A111</f>
        <v>107</v>
      </c>
      <c r="B108" s="211" t="str">
        <f>'aktive Schnittstellen'!L111</f>
        <v>ES_PTL_P</v>
      </c>
      <c r="C108" s="211" t="str">
        <f>'aktive Schnittstellen'!R111</f>
        <v>ES_PTL_P</v>
      </c>
      <c r="D108" s="211" t="str">
        <f>'aktive Schnittstellen'!M111</f>
        <v>PO1: SalesOrderNotification_V2_Out</v>
      </c>
      <c r="E108" s="211" t="str">
        <f>'aktive Schnittstellen'!V111</f>
        <v>FTP -&gt; FTP</v>
      </c>
      <c r="F108" s="211">
        <v>1</v>
      </c>
      <c r="G108" s="212" t="str">
        <f>'aktive Schnittstellen'!BH111</f>
        <v>m</v>
      </c>
    </row>
    <row r="109" spans="1:7" x14ac:dyDescent="0.25">
      <c r="A109" s="211">
        <f>'aktive Schnittstellen'!A112</f>
        <v>108</v>
      </c>
      <c r="B109" s="211" t="str">
        <f>'aktive Schnittstellen'!L112</f>
        <v>ELGATE</v>
      </c>
      <c r="C109" s="211" t="str">
        <f>'aktive Schnittstellen'!R112</f>
        <v>WM_ERP_P</v>
      </c>
      <c r="D109" s="211" t="str">
        <f>'aktive Schnittstellen'!M112</f>
        <v>PO1: SalesOrderStatusQueryResponse_Out</v>
      </c>
      <c r="E109" s="211" t="str">
        <f>'aktive Schnittstellen'!V112</f>
        <v>HTTPS -&gt; PROXY</v>
      </c>
      <c r="F109" s="211">
        <v>1</v>
      </c>
      <c r="G109" s="212" t="str">
        <f>'aktive Schnittstellen'!BH112</f>
        <v>l</v>
      </c>
    </row>
    <row r="110" spans="1:7" x14ac:dyDescent="0.25">
      <c r="A110" s="211">
        <f>'aktive Schnittstellen'!A113</f>
        <v>109</v>
      </c>
      <c r="B110" s="211" t="str">
        <f>'aktive Schnittstellen'!L113</f>
        <v>DE_HR_P</v>
      </c>
      <c r="C110" s="211" t="str">
        <f>'aktive Schnittstellen'!R113</f>
        <v>DE_SAMAS_P</v>
      </c>
      <c r="D110" s="211" t="str">
        <f>'aktive Schnittstellen'!M113</f>
        <v>PO1: SAmAsFile_Out</v>
      </c>
      <c r="E110" s="211" t="str">
        <f>'aktive Schnittstellen'!V113</f>
        <v>FTP -&gt; FTP</v>
      </c>
      <c r="F110" s="211">
        <v>1</v>
      </c>
      <c r="G110" s="212" t="str">
        <f>'aktive Schnittstellen'!BH113</f>
        <v>c</v>
      </c>
    </row>
    <row r="111" spans="1:7" x14ac:dyDescent="0.25">
      <c r="A111" s="211">
        <f>'aktive Schnittstellen'!A114</f>
        <v>110</v>
      </c>
      <c r="B111" s="211" t="str">
        <f>'aktive Schnittstellen'!L114</f>
        <v>WM_ERP_P</v>
      </c>
      <c r="C111" s="211" t="str">
        <f>'aktive Schnittstellen'!R114</f>
        <v>WM_FTP_P</v>
      </c>
      <c r="D111" s="211" t="str">
        <f>'aktive Schnittstellen'!M114</f>
        <v>PO1: SampleOrderMax_Out</v>
      </c>
      <c r="E111" s="211" t="str">
        <f>'aktive Schnittstellen'!V114</f>
        <v>PROXY -&gt; FTPS</v>
      </c>
      <c r="F111" s="211">
        <v>1</v>
      </c>
      <c r="G111" s="212" t="str">
        <f>'aktive Schnittstellen'!BH114</f>
        <v>m</v>
      </c>
    </row>
    <row r="112" spans="1:7" x14ac:dyDescent="0.25">
      <c r="A112" s="211">
        <f>'aktive Schnittstellen'!A115</f>
        <v>111</v>
      </c>
      <c r="B112" s="211" t="str">
        <f>'aktive Schnittstellen'!L115</f>
        <v>WM_ERP_P</v>
      </c>
      <c r="C112" s="211" t="str">
        <f>'aktive Schnittstellen'!R115</f>
        <v>WM_BELLIN_P</v>
      </c>
      <c r="D112" s="211" t="str">
        <f>'aktive Schnittstellen'!M115</f>
        <v>PO1: SEPAFile_Out</v>
      </c>
      <c r="E112" s="211" t="str">
        <f>'aktive Schnittstellen'!V115</f>
        <v>FTP -&gt; SFTP</v>
      </c>
      <c r="F112" s="211">
        <v>1</v>
      </c>
      <c r="G112" s="212" t="str">
        <f>'aktive Schnittstellen'!BH115</f>
        <v>c</v>
      </c>
    </row>
    <row r="113" spans="1:7" x14ac:dyDescent="0.25">
      <c r="A113" s="211">
        <f>'aktive Schnittstellen'!A116</f>
        <v>112</v>
      </c>
      <c r="B113" s="211" t="str">
        <f>'aktive Schnittstellen'!L116</f>
        <v>DE_HR_P</v>
      </c>
      <c r="C113" s="211" t="str">
        <f>'aktive Schnittstellen'!R116</f>
        <v>WM_SFL_P</v>
      </c>
      <c r="D113" s="211" t="str">
        <f>'aktive Schnittstellen'!M116</f>
        <v>PO1: SFLFile_Out</v>
      </c>
      <c r="E113" s="211" t="str">
        <f>'aktive Schnittstellen'!V116</f>
        <v>FTP -&gt; SFTP</v>
      </c>
      <c r="F113" s="211">
        <v>1</v>
      </c>
      <c r="G113" s="212" t="str">
        <f>'aktive Schnittstellen'!BH116</f>
        <v>c</v>
      </c>
    </row>
    <row r="114" spans="1:7" x14ac:dyDescent="0.25">
      <c r="A114" s="211">
        <f>'aktive Schnittstellen'!A117</f>
        <v>113</v>
      </c>
      <c r="B114" s="211" t="str">
        <f>'aktive Schnittstellen'!L117</f>
        <v>DE_HR_P</v>
      </c>
      <c r="C114" s="211" t="str">
        <f>'aktive Schnittstellen'!R117</f>
        <v>WM_SFL_P</v>
      </c>
      <c r="D114" s="211" t="str">
        <f>'aktive Schnittstellen'!M117</f>
        <v>PO1: SFLFile_Out</v>
      </c>
      <c r="E114" s="211" t="str">
        <f>'aktive Schnittstellen'!V117</f>
        <v>FTP -&gt; SFTP</v>
      </c>
      <c r="F114" s="211">
        <v>1</v>
      </c>
      <c r="G114" s="212" t="str">
        <f>'aktive Schnittstellen'!BH117</f>
        <v>c</v>
      </c>
    </row>
    <row r="115" spans="1:7" x14ac:dyDescent="0.25">
      <c r="A115" s="211">
        <f>'aktive Schnittstellen'!A118</f>
        <v>114</v>
      </c>
      <c r="B115" s="211" t="str">
        <f>'aktive Schnittstellen'!L118</f>
        <v>WM_ERP_P</v>
      </c>
      <c r="C115" s="211" t="str">
        <f>'aktive Schnittstellen'!R118</f>
        <v xml:space="preserve">ServerNA </v>
      </c>
      <c r="D115" s="211" t="str">
        <f>'aktive Schnittstellen'!M118</f>
        <v>PO1: ShipmentNotification_Out</v>
      </c>
      <c r="E115" s="211" t="str">
        <f>'aktive Schnittstellen'!V118</f>
        <v>PROXY -&gt; FTP</v>
      </c>
      <c r="F115" s="211">
        <v>1</v>
      </c>
      <c r="G115" s="212" t="str">
        <f>'aktive Schnittstellen'!BH118</f>
        <v>h</v>
      </c>
    </row>
    <row r="116" spans="1:7" x14ac:dyDescent="0.25">
      <c r="A116" s="211">
        <f>'aktive Schnittstellen'!A119</f>
        <v>115</v>
      </c>
      <c r="B116" s="211" t="str">
        <f>'aktive Schnittstellen'!L119</f>
        <v xml:space="preserve">ServerNA </v>
      </c>
      <c r="C116" s="211" t="str">
        <f>'aktive Schnittstellen'!R119</f>
        <v>WM_ERP_P</v>
      </c>
      <c r="D116" s="211" t="str">
        <f>'aktive Schnittstellen'!M119</f>
        <v>PO1: ShipTrackResponse_Out</v>
      </c>
      <c r="E116" s="211" t="str">
        <f>'aktive Schnittstellen'!V119</f>
        <v>FTP -&gt; PROXY</v>
      </c>
      <c r="F116" s="211">
        <v>1</v>
      </c>
      <c r="G116" s="212" t="str">
        <f>'aktive Schnittstellen'!BH119</f>
        <v>m</v>
      </c>
    </row>
    <row r="117" spans="1:7" x14ac:dyDescent="0.25">
      <c r="A117" s="211">
        <f>'aktive Schnittstellen'!A120</f>
        <v>116</v>
      </c>
      <c r="B117" s="211" t="str">
        <f>'aktive Schnittstellen'!L120</f>
        <v>WM_ERP_P</v>
      </c>
      <c r="C117" s="211" t="str">
        <f>'aktive Schnittstellen'!R120</f>
        <v>FTPServerBARTOLINI</v>
      </c>
      <c r="D117" s="211" t="str">
        <f>'aktive Schnittstellen'!M120</f>
        <v>PO1: SHPMNT.SHPMNT03</v>
      </c>
      <c r="E117" s="211" t="str">
        <f>'aktive Schnittstellen'!V120</f>
        <v>IDOC (RFC) -&gt; FTP</v>
      </c>
      <c r="F117" s="211">
        <v>1</v>
      </c>
      <c r="G117" s="212" t="str">
        <f>'aktive Schnittstellen'!BH120</f>
        <v>l</v>
      </c>
    </row>
    <row r="118" spans="1:7" x14ac:dyDescent="0.25">
      <c r="A118" s="211">
        <f>'aktive Schnittstellen'!A121</f>
        <v>117</v>
      </c>
      <c r="B118" s="211" t="str">
        <f>'aktive Schnittstellen'!L121</f>
        <v>WM_ERP_P</v>
      </c>
      <c r="C118" s="211" t="str">
        <f>'aktive Schnittstellen'!R121</f>
        <v>FTPServerBARTOLINI</v>
      </c>
      <c r="D118" s="211" t="str">
        <f>'aktive Schnittstellen'!M121</f>
        <v>PO1: SHPMNT.SHPMNT03</v>
      </c>
      <c r="E118" s="211" t="str">
        <f>'aktive Schnittstellen'!V121</f>
        <v>IDOC (RFC) -&gt; FTP</v>
      </c>
      <c r="F118" s="211">
        <v>1</v>
      </c>
      <c r="G118" s="212" t="str">
        <f>'aktive Schnittstellen'!BH121</f>
        <v>l</v>
      </c>
    </row>
    <row r="119" spans="1:7" x14ac:dyDescent="0.25">
      <c r="A119" s="211">
        <f>'aktive Schnittstellen'!A122</f>
        <v>118</v>
      </c>
      <c r="B119" s="211" t="str">
        <f>'aktive Schnittstellen'!L122</f>
        <v>WM_ERP_P</v>
      </c>
      <c r="C119" s="211" t="str">
        <f>'aktive Schnittstellen'!R122</f>
        <v>FTPServerBARTOLINI</v>
      </c>
      <c r="D119" s="211" t="str">
        <f>'aktive Schnittstellen'!M122</f>
        <v>PO1: SHPMNT.SHPMNT03</v>
      </c>
      <c r="E119" s="211" t="str">
        <f>'aktive Schnittstellen'!V122</f>
        <v>IDOC (RFC) -&gt; FTP</v>
      </c>
      <c r="F119" s="211">
        <v>1</v>
      </c>
      <c r="G119" s="212" t="str">
        <f>'aktive Schnittstellen'!BH122</f>
        <v>l</v>
      </c>
    </row>
    <row r="120" spans="1:7" x14ac:dyDescent="0.25">
      <c r="A120" s="211">
        <f>'aktive Schnittstellen'!A123</f>
        <v>119</v>
      </c>
      <c r="B120" s="211" t="str">
        <f>'aktive Schnittstellen'!L123</f>
        <v>WM_ERP_P</v>
      </c>
      <c r="C120" s="211" t="str">
        <f>'aktive Schnittstellen'!R123</f>
        <v>FTPServerBARTOLINI</v>
      </c>
      <c r="D120" s="211" t="str">
        <f>'aktive Schnittstellen'!M123</f>
        <v>PO1: SHPMNT.SHPMNT03</v>
      </c>
      <c r="E120" s="211" t="str">
        <f>'aktive Schnittstellen'!V123</f>
        <v>IDOC (RFC) -&gt; FTP</v>
      </c>
      <c r="F120" s="211">
        <v>1</v>
      </c>
      <c r="G120" s="212" t="str">
        <f>'aktive Schnittstellen'!BH123</f>
        <v>h</v>
      </c>
    </row>
    <row r="121" spans="1:7" x14ac:dyDescent="0.25">
      <c r="A121" s="211">
        <f>'aktive Schnittstellen'!A124</f>
        <v>120</v>
      </c>
      <c r="B121" s="211" t="str">
        <f>'aktive Schnittstellen'!L124</f>
        <v>WM_ERP_P</v>
      </c>
      <c r="C121" s="211" t="str">
        <f>'aktive Schnittstellen'!R124</f>
        <v>FTPServerBARTOLINI</v>
      </c>
      <c r="D121" s="211" t="str">
        <f>'aktive Schnittstellen'!M124</f>
        <v>PO1: SHPMNT.SHPMNT03</v>
      </c>
      <c r="E121" s="211" t="str">
        <f>'aktive Schnittstellen'!V124</f>
        <v>IDOC (RFC) -&gt; FTP</v>
      </c>
      <c r="F121" s="211">
        <v>1</v>
      </c>
      <c r="G121" s="212" t="str">
        <f>'aktive Schnittstellen'!BH124</f>
        <v>l</v>
      </c>
    </row>
    <row r="122" spans="1:7" x14ac:dyDescent="0.25">
      <c r="A122" s="211">
        <f>'aktive Schnittstellen'!A125</f>
        <v>121</v>
      </c>
      <c r="B122" s="211" t="str">
        <f>'aktive Schnittstellen'!L125</f>
        <v>WM_ERP_P</v>
      </c>
      <c r="C122" s="211" t="str">
        <f>'aktive Schnittstellen'!R125</f>
        <v>FTPServerBARTOLINI</v>
      </c>
      <c r="D122" s="211" t="str">
        <f>'aktive Schnittstellen'!M125</f>
        <v>PO1: SHPMNT.SHPMNT03</v>
      </c>
      <c r="E122" s="211" t="str">
        <f>'aktive Schnittstellen'!V125</f>
        <v>IDOC (RFC) -&gt; FTP</v>
      </c>
      <c r="F122" s="211">
        <v>1</v>
      </c>
      <c r="G122" s="212" t="str">
        <f>'aktive Schnittstellen'!BH125</f>
        <v>l</v>
      </c>
    </row>
    <row r="123" spans="1:7" x14ac:dyDescent="0.25">
      <c r="A123" s="211">
        <f>'aktive Schnittstellen'!A126</f>
        <v>122</v>
      </c>
      <c r="B123" s="211" t="str">
        <f>'aktive Schnittstellen'!L126</f>
        <v>WM_WMC_P</v>
      </c>
      <c r="C123" s="211" t="str">
        <f>'aktive Schnittstellen'!R126</f>
        <v>WM_ERP_P</v>
      </c>
      <c r="D123" s="211" t="str">
        <f>'aktive Schnittstellen'!M126</f>
        <v>PO1: SI_BinaryOut</v>
      </c>
      <c r="E123" s="211" t="str">
        <f>'aktive Schnittstellen'!V126</f>
        <v>HTTPS -&gt; PROXY</v>
      </c>
      <c r="F123" s="211">
        <v>1</v>
      </c>
      <c r="G123" s="212" t="str">
        <f>'aktive Schnittstellen'!BH126</f>
        <v>m</v>
      </c>
    </row>
    <row r="124" spans="1:7" x14ac:dyDescent="0.25">
      <c r="A124" s="211">
        <f>'aktive Schnittstellen'!A127</f>
        <v>123</v>
      </c>
      <c r="B124" s="211" t="str">
        <f>'aktive Schnittstellen'!L127</f>
        <v>WM_FTP_P</v>
      </c>
      <c r="C124" s="211" t="str">
        <f>'aktive Schnittstellen'!R127</f>
        <v>WM_ERP_P</v>
      </c>
      <c r="D124" s="211" t="str">
        <f>'aktive Schnittstellen'!M127</f>
        <v>PO1: SNFileData2_Out</v>
      </c>
      <c r="E124" s="211" t="str">
        <f>'aktive Schnittstellen'!V127</f>
        <v>FTPS -&gt; PROXY</v>
      </c>
      <c r="F124" s="211">
        <v>1</v>
      </c>
      <c r="G124" s="212" t="str">
        <f>'aktive Schnittstellen'!BH127</f>
        <v>m</v>
      </c>
    </row>
    <row r="125" spans="1:7" x14ac:dyDescent="0.25">
      <c r="A125" s="211">
        <f>'aktive Schnittstellen'!A128</f>
        <v>124</v>
      </c>
      <c r="B125" s="211" t="str">
        <f>'aktive Schnittstellen'!L128</f>
        <v>FTPServerSPEED</v>
      </c>
      <c r="C125" s="211" t="str">
        <f>'aktive Schnittstellen'!R128</f>
        <v>WM_ERP_P</v>
      </c>
      <c r="D125" s="211" t="str">
        <f>'aktive Schnittstellen'!M128</f>
        <v>PO1: StatusMessageNotification_Out</v>
      </c>
      <c r="E125" s="211" t="str">
        <f>'aktive Schnittstellen'!V128</f>
        <v>SFTP -&gt; IDOC</v>
      </c>
      <c r="F125" s="211">
        <v>1</v>
      </c>
      <c r="G125" s="212" t="str">
        <f>'aktive Schnittstellen'!BH128</f>
        <v>m</v>
      </c>
    </row>
    <row r="126" spans="1:7" x14ac:dyDescent="0.25">
      <c r="A126" s="211">
        <f>'aktive Schnittstellen'!A129</f>
        <v>125</v>
      </c>
      <c r="B126" s="211" t="str">
        <f>'aktive Schnittstellen'!L129</f>
        <v>FTPServerEM</v>
      </c>
      <c r="C126" s="211" t="str">
        <f>'aktive Schnittstellen'!R129</f>
        <v>WM_ERP_P</v>
      </c>
      <c r="D126" s="211" t="str">
        <f>'aktive Schnittstellen'!M129</f>
        <v>PO1: StatusMessageNotification_Out</v>
      </c>
      <c r="E126" s="211" t="str">
        <f>'aktive Schnittstellen'!V129</f>
        <v>SFTP -&gt; IDOC</v>
      </c>
      <c r="F126" s="211">
        <v>1</v>
      </c>
      <c r="G126" s="212" t="str">
        <f>'aktive Schnittstellen'!BH129</f>
        <v>m</v>
      </c>
    </row>
    <row r="127" spans="1:7" x14ac:dyDescent="0.25">
      <c r="A127" s="211">
        <f>'aktive Schnittstellen'!A130</f>
        <v>126</v>
      </c>
      <c r="B127" s="211" t="str">
        <f>'aktive Schnittstellen'!L130</f>
        <v>FTPServerPONSONBY</v>
      </c>
      <c r="C127" s="211" t="str">
        <f>'aktive Schnittstellen'!R130</f>
        <v>WM_ERP_P</v>
      </c>
      <c r="D127" s="211" t="str">
        <f>'aktive Schnittstellen'!M130</f>
        <v>PO1: StatusMessageNotification_Out</v>
      </c>
      <c r="E127" s="211" t="str">
        <f>'aktive Schnittstellen'!V130</f>
        <v>SFTP -&gt; IDOC</v>
      </c>
      <c r="F127" s="211">
        <v>1</v>
      </c>
      <c r="G127" s="212" t="str">
        <f>'aktive Schnittstellen'!BH130</f>
        <v>m</v>
      </c>
    </row>
    <row r="128" spans="1:7" x14ac:dyDescent="0.25">
      <c r="A128" s="211">
        <f>'aktive Schnittstellen'!A131</f>
        <v>127</v>
      </c>
      <c r="B128" s="211" t="str">
        <f>'aktive Schnittstellen'!L131</f>
        <v>WM_ERP_P</v>
      </c>
      <c r="C128" s="211" t="str">
        <f>'aktive Schnittstellen'!R131</f>
        <v>WM_BW_P</v>
      </c>
      <c r="D128" s="211" t="str">
        <f>'aktive Schnittstellen'!M131</f>
        <v>PO1: StockInformation_Out</v>
      </c>
      <c r="E128" s="211" t="str">
        <f>'aktive Schnittstellen'!V131</f>
        <v>PROXY -&gt; PROXY</v>
      </c>
      <c r="F128" s="211">
        <v>1</v>
      </c>
      <c r="G128" s="212" t="str">
        <f>'aktive Schnittstellen'!BH131</f>
        <v>m</v>
      </c>
    </row>
    <row r="129" spans="1:7" x14ac:dyDescent="0.25">
      <c r="A129" s="211">
        <f>'aktive Schnittstellen'!A132</f>
        <v>128</v>
      </c>
      <c r="B129" s="211" t="str">
        <f>'aktive Schnittstellen'!L132</f>
        <v>WM_ERP_P</v>
      </c>
      <c r="C129" s="211" t="str">
        <f>'aktive Schnittstellen'!R132</f>
        <v>FTPServerDIGIKEY</v>
      </c>
      <c r="D129" s="211" t="str">
        <f>'aktive Schnittstellen'!M132</f>
        <v>PO1: StockInformation_Out</v>
      </c>
      <c r="E129" s="211" t="str">
        <f>'aktive Schnittstellen'!V132</f>
        <v>PROXY -&gt; SFTP</v>
      </c>
      <c r="F129" s="211">
        <v>1</v>
      </c>
      <c r="G129" s="212" t="str">
        <f>'aktive Schnittstellen'!BH132</f>
        <v>m</v>
      </c>
    </row>
    <row r="130" spans="1:7" x14ac:dyDescent="0.25">
      <c r="A130" s="211">
        <f>'aktive Schnittstellen'!A133</f>
        <v>129</v>
      </c>
      <c r="B130" s="211" t="str">
        <f>'aktive Schnittstellen'!L133</f>
        <v>WM_ERP_P</v>
      </c>
      <c r="C130" s="211" t="str">
        <f>'aktive Schnittstellen'!R133</f>
        <v>FTPServerMASTER_ELECTRONICS</v>
      </c>
      <c r="D130" s="211" t="str">
        <f>'aktive Schnittstellen'!M133</f>
        <v>PO1: StockInformation_Out</v>
      </c>
      <c r="E130" s="211" t="str">
        <f>'aktive Schnittstellen'!V133</f>
        <v>PROXY -&gt; SFTP</v>
      </c>
      <c r="F130" s="211">
        <v>1</v>
      </c>
      <c r="G130" s="212" t="str">
        <f>'aktive Schnittstellen'!BH133</f>
        <v>c</v>
      </c>
    </row>
    <row r="131" spans="1:7" x14ac:dyDescent="0.25">
      <c r="A131" s="211">
        <f>'aktive Schnittstellen'!A134</f>
        <v>130</v>
      </c>
      <c r="B131" s="211" t="str">
        <f>'aktive Schnittstellen'!L134</f>
        <v>DE_LVR_P</v>
      </c>
      <c r="C131" s="211" t="str">
        <f>'aktive Schnittstellen'!R134</f>
        <v>WM_ERP_P</v>
      </c>
      <c r="D131" s="211" t="str">
        <f>'aktive Schnittstellen'!M134</f>
        <v>PO1: StockReconciliationFile_Out</v>
      </c>
      <c r="E131" s="211" t="str">
        <f>'aktive Schnittstellen'!V134</f>
        <v>FTP -&gt; PROXY</v>
      </c>
      <c r="F131" s="211">
        <v>1</v>
      </c>
      <c r="G131" s="212" t="str">
        <f>'aktive Schnittstellen'!BH134</f>
        <v>l</v>
      </c>
    </row>
    <row r="132" spans="1:7" x14ac:dyDescent="0.25">
      <c r="A132" s="211">
        <f>'aktive Schnittstellen'!A135</f>
        <v>131</v>
      </c>
      <c r="B132" s="211" t="str">
        <f>'aktive Schnittstellen'!L135</f>
        <v>FTPServerSPEED</v>
      </c>
      <c r="C132" s="211" t="str">
        <f>'aktive Schnittstellen'!R135</f>
        <v>WM_ERP_P</v>
      </c>
      <c r="D132" s="211" t="str">
        <f>'aktive Schnittstellen'!M135</f>
        <v>PO1: StockReconciliationFile_Out</v>
      </c>
      <c r="E132" s="211" t="str">
        <f>'aktive Schnittstellen'!V135</f>
        <v>SFTP -&gt; PROXY</v>
      </c>
      <c r="F132" s="211">
        <v>1</v>
      </c>
      <c r="G132" s="212" t="str">
        <f>'aktive Schnittstellen'!BH135</f>
        <v>m</v>
      </c>
    </row>
    <row r="133" spans="1:7" x14ac:dyDescent="0.25">
      <c r="A133" s="211">
        <f>'aktive Schnittstellen'!A136</f>
        <v>132</v>
      </c>
      <c r="B133" s="211" t="str">
        <f>'aktive Schnittstellen'!L136</f>
        <v>FTPServerEM</v>
      </c>
      <c r="C133" s="211" t="str">
        <f>'aktive Schnittstellen'!R136</f>
        <v>WM_ERP_P</v>
      </c>
      <c r="D133" s="211" t="str">
        <f>'aktive Schnittstellen'!M136</f>
        <v>PO1: StockReconciliationFile_Out</v>
      </c>
      <c r="E133" s="211" t="str">
        <f>'aktive Schnittstellen'!V136</f>
        <v>SFTP -&gt; PROXY</v>
      </c>
      <c r="F133" s="211">
        <v>1</v>
      </c>
      <c r="G133" s="212" t="str">
        <f>'aktive Schnittstellen'!BH136</f>
        <v>m</v>
      </c>
    </row>
    <row r="134" spans="1:7" x14ac:dyDescent="0.25">
      <c r="A134" s="211">
        <f>'aktive Schnittstellen'!A137</f>
        <v>133</v>
      </c>
      <c r="B134" s="211" t="str">
        <f>'aktive Schnittstellen'!L137</f>
        <v>FTPServerPONSONBY</v>
      </c>
      <c r="C134" s="211" t="str">
        <f>'aktive Schnittstellen'!R137</f>
        <v>WM_ERP_P</v>
      </c>
      <c r="D134" s="211" t="str">
        <f>'aktive Schnittstellen'!M137</f>
        <v>PO1: StockReconciliationFile_Out</v>
      </c>
      <c r="E134" s="211" t="str">
        <f>'aktive Schnittstellen'!V137</f>
        <v>SFTP -&gt; PROXY</v>
      </c>
      <c r="F134" s="211">
        <v>1</v>
      </c>
      <c r="G134" s="212" t="str">
        <f>'aktive Schnittstellen'!BH137</f>
        <v>m</v>
      </c>
    </row>
    <row r="135" spans="1:7" x14ac:dyDescent="0.25">
      <c r="A135" s="211">
        <f>'aktive Schnittstellen'!A138</f>
        <v>134</v>
      </c>
      <c r="B135" s="211" t="str">
        <f>'aktive Schnittstellen'!L138</f>
        <v>WM_SFL_P</v>
      </c>
      <c r="C135" s="211" t="str">
        <f>'aktive Schnittstellen'!R138</f>
        <v>WM_CONCUR_P</v>
      </c>
      <c r="D135" s="211" t="str">
        <f>'aktive Schnittstellen'!M138</f>
        <v>PO1: TravelCostInformation_Out</v>
      </c>
      <c r="E135" s="211" t="str">
        <f>'aktive Schnittstellen'!V138</f>
        <v>SFTP -&gt; SFTP</v>
      </c>
      <c r="F135" s="211">
        <v>1</v>
      </c>
      <c r="G135" s="212" t="str">
        <f>'aktive Schnittstellen'!BH138</f>
        <v>m</v>
      </c>
    </row>
    <row r="136" spans="1:7" x14ac:dyDescent="0.25">
      <c r="A136" s="211">
        <f>'aktive Schnittstellen'!A139</f>
        <v>135</v>
      </c>
      <c r="B136" s="211" t="str">
        <f>'aktive Schnittstellen'!L139</f>
        <v>WM_BW_P</v>
      </c>
      <c r="C136" s="211" t="str">
        <f>'aktive Schnittstellen'!R139</f>
        <v>WM_FTP_P</v>
      </c>
      <c r="D136" s="211" t="str">
        <f>'aktive Schnittstellen'!M139</f>
        <v>PO1: TriggerNotification_Out</v>
      </c>
      <c r="E136" s="211" t="str">
        <f>'aktive Schnittstellen'!V139</f>
        <v>PROXY -&gt; FTPS</v>
      </c>
      <c r="F136" s="211">
        <v>1</v>
      </c>
      <c r="G136" s="212" t="str">
        <f>'aktive Schnittstellen'!BH139</f>
        <v>l</v>
      </c>
    </row>
    <row r="137" spans="1:7" x14ac:dyDescent="0.25">
      <c r="A137" s="211">
        <f>'aktive Schnittstellen'!A140</f>
        <v>136</v>
      </c>
      <c r="B137" s="211" t="str">
        <f>'aktive Schnittstellen'!L140</f>
        <v>WM_ERP_P</v>
      </c>
      <c r="C137" s="211" t="str">
        <f>'aktive Schnittstellen'!R140</f>
        <v>WM_BABTEC_P</v>
      </c>
      <c r="D137" s="211" t="str">
        <f>'aktive Schnittstellen'!M140</f>
        <v>PO1: VendorInformation_Out</v>
      </c>
      <c r="E137" s="211" t="str">
        <f>'aktive Schnittstellen'!V140</f>
        <v>PROXY -&gt; JDBC</v>
      </c>
      <c r="F137" s="211">
        <v>1</v>
      </c>
      <c r="G137" s="212" t="str">
        <f>'aktive Schnittstellen'!BH140</f>
        <v>m</v>
      </c>
    </row>
    <row r="138" spans="1:7" x14ac:dyDescent="0.25">
      <c r="A138" s="211">
        <f>'aktive Schnittstellen'!A141</f>
        <v>137</v>
      </c>
      <c r="B138" s="211" t="str">
        <f>'aktive Schnittstellen'!L141</f>
        <v>WM_ERP_P</v>
      </c>
      <c r="C138" s="211" t="str">
        <f>'aktive Schnittstellen'!R141</f>
        <v>FTPServer</v>
      </c>
      <c r="D138" s="211" t="str">
        <f>'aktive Schnittstellen'!M141</f>
        <v>PO1: WarehouseOrderNotification_Out</v>
      </c>
      <c r="E138" s="211" t="str">
        <f>'aktive Schnittstellen'!V141</f>
        <v>IDOC (File) -&gt; FTP</v>
      </c>
      <c r="F138" s="211">
        <v>1</v>
      </c>
      <c r="G138" s="212" t="str">
        <f>'aktive Schnittstellen'!BH141</f>
        <v>c</v>
      </c>
    </row>
    <row r="139" spans="1:7" x14ac:dyDescent="0.25">
      <c r="A139" s="211">
        <f>'aktive Schnittstellen'!A142</f>
        <v>138</v>
      </c>
      <c r="B139" s="211" t="str">
        <f>'aktive Schnittstellen'!L142</f>
        <v>WM_ERP_P</v>
      </c>
      <c r="C139" s="211" t="str">
        <f>'aktive Schnittstellen'!R142</f>
        <v>WM_COGNOS_P</v>
      </c>
      <c r="D139" s="211" t="str">
        <f>'aktive Schnittstellen'!M142</f>
        <v>PO1: WDCustomerNotification_Out</v>
      </c>
      <c r="E139" s="211" t="str">
        <f>'aktive Schnittstellen'!V142</f>
        <v>FTP -&gt; JDBC</v>
      </c>
      <c r="F139" s="211">
        <v>1</v>
      </c>
      <c r="G139" s="212" t="str">
        <f>'aktive Schnittstellen'!BH142</f>
        <v>l</v>
      </c>
    </row>
    <row r="140" spans="1:7" x14ac:dyDescent="0.25">
      <c r="A140" s="211">
        <f>'aktive Schnittstellen'!A143</f>
        <v>139</v>
      </c>
      <c r="B140" s="211" t="str">
        <f>'aktive Schnittstellen'!L143</f>
        <v>DE_LVR_P</v>
      </c>
      <c r="C140" s="211" t="str">
        <f>'aktive Schnittstellen'!R143</f>
        <v>WM_ERP_P</v>
      </c>
      <c r="D140" s="211" t="str">
        <f>'aktive Schnittstellen'!M143</f>
        <v>PO1: WMMBXY_Out</v>
      </c>
      <c r="E140" s="211" t="str">
        <f>'aktive Schnittstellen'!V143</f>
        <v>JDBC -&gt; IDOC</v>
      </c>
      <c r="F140" s="211">
        <v>1</v>
      </c>
      <c r="G140" s="212" t="str">
        <f>'aktive Schnittstellen'!BH143</f>
        <v>l</v>
      </c>
    </row>
    <row r="141" spans="1:7" x14ac:dyDescent="0.25">
      <c r="A141" s="211">
        <f>'aktive Schnittstellen'!A144</f>
        <v>140</v>
      </c>
      <c r="B141" s="211" t="str">
        <f>'aktive Schnittstellen'!L144</f>
        <v>WM_XMEDIA_P</v>
      </c>
      <c r="C141" s="211" t="str">
        <f>'aktive Schnittstellen'!R144</f>
        <v>WM_LDMP_P</v>
      </c>
      <c r="D141" s="211" t="str">
        <f>'aktive Schnittstellen'!M144</f>
        <v>PO1: XMEDIA2LDMP_Productdata_Out</v>
      </c>
      <c r="E141" s="211" t="str">
        <f>'aktive Schnittstellen'!V144</f>
        <v>FTP -&gt; FTP</v>
      </c>
      <c r="F141" s="211">
        <v>1</v>
      </c>
      <c r="G141" s="212" t="str">
        <f>'aktive Schnittstellen'!BH144</f>
        <v>m</v>
      </c>
    </row>
    <row r="142" spans="1:7" x14ac:dyDescent="0.25">
      <c r="A142" s="211">
        <f>'aktive Schnittstellen'!A145</f>
        <v>141</v>
      </c>
      <c r="B142" s="211" t="str">
        <f>'aktive Schnittstellen'!L145</f>
        <v>WM_ERP_P</v>
      </c>
      <c r="C142" s="211" t="str">
        <f>'aktive Schnittstellen'!R145</f>
        <v>WM_CDB_P</v>
      </c>
      <c r="D142" s="211" t="str">
        <f>'aktive Schnittstellen'!M145</f>
        <v>PO1: ZBOMMAT_PLM.BOMMAT04</v>
      </c>
      <c r="E142" s="211" t="str">
        <f>'aktive Schnittstellen'!V145</f>
        <v>IDOC (RFC) -&gt; HTTP</v>
      </c>
      <c r="F142" s="211">
        <v>1</v>
      </c>
      <c r="G142" s="212" t="str">
        <f>'aktive Schnittstellen'!BH145</f>
        <v>l</v>
      </c>
    </row>
    <row r="143" spans="1:7" x14ac:dyDescent="0.25">
      <c r="A143" s="211">
        <f>'aktive Schnittstellen'!A146</f>
        <v>142</v>
      </c>
      <c r="B143" s="211" t="str">
        <f>'aktive Schnittstellen'!L146</f>
        <v>WM_ERP_P</v>
      </c>
      <c r="C143" s="211" t="str">
        <f>'aktive Schnittstellen'!R146</f>
        <v>DE_LVR_P</v>
      </c>
      <c r="D143" s="211" t="str">
        <f>'aktive Schnittstellen'!M146</f>
        <v xml:space="preserve">PO1: ZDESAD.DESADV01.Z0000001 </v>
      </c>
      <c r="E143" s="211" t="str">
        <f>'aktive Schnittstellen'!V146</f>
        <v>IDOC (RFC) -&gt; JDBC</v>
      </c>
      <c r="F143" s="211">
        <v>1</v>
      </c>
      <c r="G143" s="212" t="str">
        <f>'aktive Schnittstellen'!BH146</f>
        <v>h</v>
      </c>
    </row>
    <row r="144" spans="1:7" x14ac:dyDescent="0.25">
      <c r="A144" s="211">
        <f>'aktive Schnittstellen'!A147</f>
        <v>143</v>
      </c>
      <c r="B144" s="211" t="str">
        <f>'aktive Schnittstellen'!L147</f>
        <v>WM_ERP_P</v>
      </c>
      <c r="C144" s="211" t="str">
        <f>'aktive Schnittstellen'!R147</f>
        <v>FTPServerEM</v>
      </c>
      <c r="D144" s="211" t="str">
        <f>'aktive Schnittstellen'!M147</f>
        <v>PO1: ZDESADV_3PL.DELVRY05.ZSDELVRY05_3PL</v>
      </c>
      <c r="E144" s="211" t="str">
        <f>'aktive Schnittstellen'!V147</f>
        <v>IDOC (RFC) -&gt; SFTP</v>
      </c>
      <c r="F144" s="211">
        <v>1</v>
      </c>
      <c r="G144" s="212" t="str">
        <f>'aktive Schnittstellen'!BH147</f>
        <v>m</v>
      </c>
    </row>
    <row r="145" spans="1:7" x14ac:dyDescent="0.25">
      <c r="A145" s="211">
        <f>'aktive Schnittstellen'!A148</f>
        <v>144</v>
      </c>
      <c r="B145" s="211" t="str">
        <f>'aktive Schnittstellen'!L148</f>
        <v>WM_ERP_P</v>
      </c>
      <c r="C145" s="211" t="str">
        <f>'aktive Schnittstellen'!R148</f>
        <v>FTPServerPONSONBY</v>
      </c>
      <c r="D145" s="211" t="str">
        <f>'aktive Schnittstellen'!M148</f>
        <v>PO1: ZDESADV_3PL.DELVRY05.ZSDELVRY05_3PL</v>
      </c>
      <c r="E145" s="211" t="str">
        <f>'aktive Schnittstellen'!V148</f>
        <v>IDOC (RFC) -&gt; SFTP</v>
      </c>
      <c r="F145" s="211">
        <v>1</v>
      </c>
      <c r="G145" s="212" t="str">
        <f>'aktive Schnittstellen'!BH148</f>
        <v>m</v>
      </c>
    </row>
    <row r="146" spans="1:7" x14ac:dyDescent="0.25">
      <c r="A146" s="211">
        <f>'aktive Schnittstellen'!A149</f>
        <v>145</v>
      </c>
      <c r="B146" s="211" t="str">
        <f>'aktive Schnittstellen'!L149</f>
        <v>WM_ERP_P</v>
      </c>
      <c r="C146" s="211" t="str">
        <f>'aktive Schnittstellen'!R149</f>
        <v>FTPServerSPEED</v>
      </c>
      <c r="D146" s="211" t="str">
        <f>'aktive Schnittstellen'!M149</f>
        <v>PO1: ZDESADV_3PL_SG.DELVRY05.ZSDELVRY05_3PL</v>
      </c>
      <c r="E146" s="211" t="str">
        <f>'aktive Schnittstellen'!V149</f>
        <v>IDOC (RFC) -&gt; SFTP</v>
      </c>
      <c r="F146" s="211">
        <v>1</v>
      </c>
      <c r="G146" s="212" t="str">
        <f>'aktive Schnittstellen'!BH149</f>
        <v>m</v>
      </c>
    </row>
    <row r="147" spans="1:7" x14ac:dyDescent="0.25">
      <c r="A147" s="211">
        <f>'aktive Schnittstellen'!A150</f>
        <v>146</v>
      </c>
      <c r="B147" s="211" t="str">
        <f>'aktive Schnittstellen'!L150</f>
        <v>WM_ERP_P</v>
      </c>
      <c r="C147" s="211" t="str">
        <f>'aktive Schnittstellen'!R150</f>
        <v>ES_PTL_P</v>
      </c>
      <c r="D147" s="211" t="str">
        <f>'aktive Schnittstellen'!M150</f>
        <v>PO1: ZDESAS.DELVRY05.ZDLV_EXT</v>
      </c>
      <c r="E147" s="211" t="str">
        <f>'aktive Schnittstellen'!V150</f>
        <v>IDOC (RFC) -&gt; FTP</v>
      </c>
      <c r="F147" s="211">
        <v>1</v>
      </c>
      <c r="G147" s="212" t="str">
        <f>'aktive Schnittstellen'!BH150</f>
        <v>m</v>
      </c>
    </row>
    <row r="148" spans="1:7" x14ac:dyDescent="0.25">
      <c r="A148" s="211">
        <f>'aktive Schnittstellen'!A151</f>
        <v>147</v>
      </c>
      <c r="B148" s="211" t="str">
        <f>'aktive Schnittstellen'!L151</f>
        <v>WM_ERP_P</v>
      </c>
      <c r="C148" s="211" t="str">
        <f>'aktive Schnittstellen'!R151</f>
        <v>DE_LVR_P</v>
      </c>
      <c r="D148" s="211" t="str">
        <f>'aktive Schnittstellen'!M151</f>
        <v>PO1: ZDESRRA.ZDESRSA1</v>
      </c>
      <c r="E148" s="211" t="str">
        <f>'aktive Schnittstellen'!V151</f>
        <v>IDOC (RFC) -&gt; JDBC</v>
      </c>
      <c r="F148" s="211">
        <v>1</v>
      </c>
      <c r="G148" s="212" t="str">
        <f>'aktive Schnittstellen'!BH151</f>
        <v>h</v>
      </c>
    </row>
    <row r="149" spans="1:7" x14ac:dyDescent="0.25">
      <c r="A149" s="211">
        <f>'aktive Schnittstellen'!A152</f>
        <v>148</v>
      </c>
      <c r="B149" s="211" t="str">
        <f>'aktive Schnittstellen'!L152</f>
        <v>WM_ERP_P</v>
      </c>
      <c r="C149" s="211" t="str">
        <f>'aktive Schnittstellen'!R152</f>
        <v>DE_LVR_P</v>
      </c>
      <c r="D149" s="211" t="str">
        <f>'aktive Schnittstellen'!M152</f>
        <v>PO1: ZDESRSA.ZDESRSA1</v>
      </c>
      <c r="E149" s="211" t="str">
        <f>'aktive Schnittstellen'!V152</f>
        <v>IDOC (RFC) -&gt; JDBC</v>
      </c>
      <c r="F149" s="211">
        <v>1</v>
      </c>
      <c r="G149" s="212" t="str">
        <f>'aktive Schnittstellen'!BH152</f>
        <v>h</v>
      </c>
    </row>
    <row r="150" spans="1:7" x14ac:dyDescent="0.25">
      <c r="A150" s="211">
        <f>'aktive Schnittstellen'!A153</f>
        <v>149</v>
      </c>
      <c r="B150" s="211" t="str">
        <f>'aktive Schnittstellen'!L153</f>
        <v>WM_ERP_P</v>
      </c>
      <c r="C150" s="211" t="str">
        <f>'aktive Schnittstellen'!R153</f>
        <v>FTPServer</v>
      </c>
      <c r="D150" s="211" t="str">
        <f>'aktive Schnittstellen'!M153</f>
        <v>PO1: ZIFTMI.SHPMNT04.ZEDI0006</v>
      </c>
      <c r="E150" s="211" t="str">
        <f>'aktive Schnittstellen'!V153</f>
        <v>IDOC (File) -&gt; FTP</v>
      </c>
      <c r="F150" s="211">
        <v>1</v>
      </c>
      <c r="G150" s="212" t="str">
        <f>'aktive Schnittstellen'!BH153</f>
        <v>m</v>
      </c>
    </row>
    <row r="151" spans="1:7" x14ac:dyDescent="0.25">
      <c r="A151" s="211">
        <f>'aktive Schnittstellen'!A154</f>
        <v>150</v>
      </c>
      <c r="B151" s="211" t="str">
        <f>'aktive Schnittstellen'!L154</f>
        <v>WM_ERP_P</v>
      </c>
      <c r="C151" s="211" t="str">
        <f>'aktive Schnittstellen'!R154</f>
        <v>FTPServerSERES</v>
      </c>
      <c r="D151" s="211" t="str">
        <f>'aktive Schnittstellen'!M154</f>
        <v>PO1: ZINVOICE_SP.INVOIC02.ZINVOIC</v>
      </c>
      <c r="E151" s="211" t="str">
        <f>'aktive Schnittstellen'!V154</f>
        <v>IDOC (RFC) -&gt; FTP</v>
      </c>
      <c r="F151" s="211">
        <v>1</v>
      </c>
      <c r="G151" s="212" t="str">
        <f>'aktive Schnittstellen'!BH154</f>
        <v>h</v>
      </c>
    </row>
    <row r="152" spans="1:7" x14ac:dyDescent="0.25">
      <c r="A152" s="211">
        <f>'aktive Schnittstellen'!A155</f>
        <v>151</v>
      </c>
      <c r="B152" s="211" t="str">
        <f>'aktive Schnittstellen'!L155</f>
        <v>WM_ERP_P</v>
      </c>
      <c r="C152" s="211" t="str">
        <f>'aktive Schnittstellen'!R155</f>
        <v>DE_LVR_P</v>
      </c>
      <c r="D152" s="211" t="str">
        <f>'aktive Schnittstellen'!M155</f>
        <v xml:space="preserve">PO1: ZKOMMI.ZKOMMI01 </v>
      </c>
      <c r="E152" s="211" t="str">
        <f>'aktive Schnittstellen'!V155</f>
        <v>IDOC (RFC) -&gt; JDBC</v>
      </c>
      <c r="F152" s="211">
        <v>1</v>
      </c>
      <c r="G152" s="212" t="str">
        <f>'aktive Schnittstellen'!BH155</f>
        <v>h</v>
      </c>
    </row>
    <row r="153" spans="1:7" x14ac:dyDescent="0.25">
      <c r="A153" s="211">
        <f>'aktive Schnittstellen'!A156</f>
        <v>152</v>
      </c>
      <c r="B153" s="211" t="str">
        <f>'aktive Schnittstellen'!L156</f>
        <v>WM_ERP_P</v>
      </c>
      <c r="C153" s="211" t="str">
        <f>'aktive Schnittstellen'!R156</f>
        <v>DE_LVR_P</v>
      </c>
      <c r="D153" s="211" t="str">
        <f>'aktive Schnittstellen'!M156</f>
        <v xml:space="preserve">PO1: ZLAVIS.ZLAVIS01 </v>
      </c>
      <c r="E153" s="211" t="str">
        <f>'aktive Schnittstellen'!V156</f>
        <v>IDOC (RFC) -&gt; JDBC</v>
      </c>
      <c r="F153" s="211">
        <v>1</v>
      </c>
      <c r="G153" s="212" t="str">
        <f>'aktive Schnittstellen'!BH156</f>
        <v>h</v>
      </c>
    </row>
    <row r="154" spans="1:7" x14ac:dyDescent="0.25">
      <c r="A154" s="211">
        <f>'aktive Schnittstellen'!A157</f>
        <v>153</v>
      </c>
      <c r="B154" s="211" t="str">
        <f>'aktive Schnittstellen'!L157</f>
        <v>WM_ERP_P</v>
      </c>
      <c r="C154" s="211" t="str">
        <f>'aktive Schnittstellen'!R157</f>
        <v>FTPServerEM</v>
      </c>
      <c r="D154" s="211" t="str">
        <f>'aktive Schnittstellen'!M157</f>
        <v>PO1: ZMATMAS_3PL_CH.MATMAS05.ZMAT05_3PL_CH</v>
      </c>
      <c r="E154" s="211" t="str">
        <f>'aktive Schnittstellen'!V157</f>
        <v>IDOC (RFC) -&gt; SFTP</v>
      </c>
      <c r="F154" s="211">
        <v>1</v>
      </c>
      <c r="G154" s="212" t="str">
        <f>'aktive Schnittstellen'!BH157</f>
        <v>m</v>
      </c>
    </row>
    <row r="155" spans="1:7" x14ac:dyDescent="0.25">
      <c r="A155" s="211">
        <f>'aktive Schnittstellen'!A158</f>
        <v>154</v>
      </c>
      <c r="B155" s="211" t="str">
        <f>'aktive Schnittstellen'!L158</f>
        <v>WM_ERP_P</v>
      </c>
      <c r="C155" s="211" t="str">
        <f>'aktive Schnittstellen'!R158</f>
        <v>FTPServerSPEED</v>
      </c>
      <c r="D155" s="211" t="str">
        <f>'aktive Schnittstellen'!M158</f>
        <v>PO1: ZMATMAS_3PL_SG.MATMAS05.ZMAT05_3PL</v>
      </c>
      <c r="E155" s="211" t="str">
        <f>'aktive Schnittstellen'!V158</f>
        <v>IDOC (RFC) -&gt; SFTP</v>
      </c>
      <c r="F155" s="211">
        <v>1</v>
      </c>
      <c r="G155" s="212" t="str">
        <f>'aktive Schnittstellen'!BH158</f>
        <v>m</v>
      </c>
    </row>
    <row r="156" spans="1:7" x14ac:dyDescent="0.25">
      <c r="A156" s="211">
        <f>'aktive Schnittstellen'!A159</f>
        <v>155</v>
      </c>
      <c r="B156" s="211" t="str">
        <f>'aktive Schnittstellen'!L159</f>
        <v>WM_ERP_P</v>
      </c>
      <c r="C156" s="211" t="str">
        <f>'aktive Schnittstellen'!R159</f>
        <v>FTPServerPONSONBY</v>
      </c>
      <c r="D156" s="211" t="str">
        <f>'aktive Schnittstellen'!M159</f>
        <v>PO1: ZMATMAS_3PL_UK.MATMAS05.ZMAT05_3PL_UK</v>
      </c>
      <c r="E156" s="211" t="str">
        <f>'aktive Schnittstellen'!V159</f>
        <v>IDOC (RFC) -&gt; SFTP</v>
      </c>
      <c r="F156" s="211">
        <v>1</v>
      </c>
      <c r="G156" s="212" t="str">
        <f>'aktive Schnittstellen'!BH159</f>
        <v>m</v>
      </c>
    </row>
    <row r="157" spans="1:7" x14ac:dyDescent="0.25">
      <c r="A157" s="211">
        <f>'aktive Schnittstellen'!A160</f>
        <v>156</v>
      </c>
      <c r="B157" s="211" t="str">
        <f>'aktive Schnittstellen'!L160</f>
        <v>WM_ERP_P</v>
      </c>
      <c r="C157" s="211" t="str">
        <f>'aktive Schnittstellen'!R160</f>
        <v>DE_LVR_P</v>
      </c>
      <c r="D157" s="211" t="str">
        <f>'aktive Schnittstellen'!M160</f>
        <v>PO1: ZMATMAS_LC.MATMAS02.ZMATWI01</v>
      </c>
      <c r="E157" s="211" t="str">
        <f>'aktive Schnittstellen'!V160</f>
        <v>IDOC (RFC) -&gt; JDBC</v>
      </c>
      <c r="F157" s="211">
        <v>1</v>
      </c>
      <c r="G157" s="212" t="str">
        <f>'aktive Schnittstellen'!BH160</f>
        <v>h</v>
      </c>
    </row>
    <row r="158" spans="1:7" x14ac:dyDescent="0.25">
      <c r="A158" s="211">
        <f>'aktive Schnittstellen'!A161</f>
        <v>157</v>
      </c>
      <c r="B158" s="211" t="str">
        <f>'aktive Schnittstellen'!L161</f>
        <v>WM_ERP_P</v>
      </c>
      <c r="C158" s="211" t="str">
        <f>'aktive Schnittstellen'!R161</f>
        <v>WM_XMEDIA_P</v>
      </c>
      <c r="D158" s="211" t="str">
        <f>'aktive Schnittstellen'!M161</f>
        <v>PO1: ZMATMAS_MDM.MATMAS05.ZMATWI01</v>
      </c>
      <c r="E158" s="211" t="str">
        <f>'aktive Schnittstellen'!V161</f>
        <v>IDOC (http) -&gt; FTP</v>
      </c>
      <c r="F158" s="211">
        <v>1</v>
      </c>
      <c r="G158" s="212" t="str">
        <f>'aktive Schnittstellen'!BH161</f>
        <v>l</v>
      </c>
    </row>
    <row r="159" spans="1:7" x14ac:dyDescent="0.25">
      <c r="A159" s="211">
        <f>'aktive Schnittstellen'!A162</f>
        <v>158</v>
      </c>
      <c r="B159" s="211" t="str">
        <f>'aktive Schnittstellen'!L162</f>
        <v>WM_ERP_P</v>
      </c>
      <c r="C159" s="211" t="str">
        <f>'aktive Schnittstellen'!R162</f>
        <v>WM_CDB_P</v>
      </c>
      <c r="D159" s="211" t="str">
        <f>'aktive Schnittstellen'!M162</f>
        <v>PO1: ZMATMAS_PLM.MATMAS05.ZMATWI01</v>
      </c>
      <c r="E159" s="211" t="str">
        <f>'aktive Schnittstellen'!V162</f>
        <v>IDOC (http) -&gt; HTTP</v>
      </c>
      <c r="F159" s="211">
        <v>1</v>
      </c>
      <c r="G159" s="212" t="str">
        <f>'aktive Schnittstellen'!BH162</f>
        <v>l</v>
      </c>
    </row>
    <row r="160" spans="1:7" x14ac:dyDescent="0.25">
      <c r="A160" s="211">
        <f>'aktive Schnittstellen'!A163</f>
        <v>159</v>
      </c>
      <c r="B160" s="211" t="str">
        <f>'aktive Schnittstellen'!L163</f>
        <v>WM_ERP_P</v>
      </c>
      <c r="C160" s="211" t="str">
        <f>'aktive Schnittstellen'!R163</f>
        <v>SE_LOGTRADE_P</v>
      </c>
      <c r="D160" s="211" t="str">
        <f>'aktive Schnittstellen'!M163</f>
        <v>PO1: ZMLOGT.ZMLOGTR1</v>
      </c>
      <c r="E160" s="211" t="str">
        <f>'aktive Schnittstellen'!V163</f>
        <v>IDOC (RFC) -&gt; FTP</v>
      </c>
      <c r="F160" s="211">
        <v>1</v>
      </c>
      <c r="G160" s="212" t="str">
        <f>'aktive Schnittstellen'!BH163</f>
        <v>l</v>
      </c>
    </row>
    <row r="161" spans="1:7" x14ac:dyDescent="0.25">
      <c r="A161" s="211">
        <f>'aktive Schnittstellen'!A164</f>
        <v>160</v>
      </c>
      <c r="B161" s="211" t="str">
        <f>'aktive Schnittstellen'!L164</f>
        <v>WM_ERP_P</v>
      </c>
      <c r="C161" s="211" t="str">
        <f>'aktive Schnittstellen'!R164</f>
        <v>ES_PTL_P</v>
      </c>
      <c r="D161" s="211" t="str">
        <f>'aktive Schnittstellen'!M164</f>
        <v>PO1: ZORDRD.ORDERS04.ZSDORDERS04</v>
      </c>
      <c r="E161" s="211" t="str">
        <f>'aktive Schnittstellen'!V164</f>
        <v>IDOC (RFC) -&gt; FTP</v>
      </c>
      <c r="F161" s="211">
        <v>1</v>
      </c>
      <c r="G161" s="212" t="str">
        <f>'aktive Schnittstellen'!BH164</f>
        <v>h</v>
      </c>
    </row>
    <row r="162" spans="1:7" x14ac:dyDescent="0.25">
      <c r="A162" s="211">
        <f>'aktive Schnittstellen'!A165</f>
        <v>161</v>
      </c>
      <c r="B162" s="211" t="str">
        <f>'aktive Schnittstellen'!L165</f>
        <v>DE_LVR_P</v>
      </c>
      <c r="C162" s="211" t="str">
        <f>'aktive Schnittstellen'!R165</f>
        <v>WM_ERP_P</v>
      </c>
      <c r="D162" s="211" t="str">
        <f>'aktive Schnittstellen'!M165</f>
        <v>PO1: ZWDZ01_Out</v>
      </c>
      <c r="E162" s="211" t="str">
        <f>'aktive Schnittstellen'!V165</f>
        <v>JDBC -&gt; IDOC</v>
      </c>
      <c r="F162" s="211">
        <v>1</v>
      </c>
      <c r="G162" s="212" t="str">
        <f>'aktive Schnittstellen'!BH165</f>
        <v>l</v>
      </c>
    </row>
    <row r="163" spans="1:7" x14ac:dyDescent="0.25">
      <c r="A163" s="211">
        <f>'aktive Schnittstellen'!A166</f>
        <v>162</v>
      </c>
      <c r="B163" s="211" t="str">
        <f>'aktive Schnittstellen'!L166</f>
        <v>DE_LVR_P</v>
      </c>
      <c r="C163" s="211" t="str">
        <f>'aktive Schnittstellen'!R166</f>
        <v>WM_ERP_P</v>
      </c>
      <c r="D163" s="211" t="str">
        <f>'aktive Schnittstellen'!M166</f>
        <v>PO1: ZWDZ02_Out</v>
      </c>
      <c r="E163" s="211" t="str">
        <f>'aktive Schnittstellen'!V166</f>
        <v>JDBC -&gt; IDOC</v>
      </c>
      <c r="F163" s="211">
        <v>1</v>
      </c>
      <c r="G163" s="212" t="str">
        <f>'aktive Schnittstellen'!BH166</f>
        <v>l</v>
      </c>
    </row>
    <row r="164" spans="1:7" x14ac:dyDescent="0.25">
      <c r="A164" s="211">
        <f>'aktive Schnittstellen'!A167</f>
        <v>163</v>
      </c>
      <c r="B164" s="211" t="str">
        <f>'aktive Schnittstellen'!L167</f>
        <v>DE_LVR_P</v>
      </c>
      <c r="C164" s="211" t="str">
        <f>'aktive Schnittstellen'!R167</f>
        <v>WM_ERP_P</v>
      </c>
      <c r="D164" s="211" t="str">
        <f>'aktive Schnittstellen'!M167</f>
        <v>PO1: ZWDZ03_Out</v>
      </c>
      <c r="E164" s="211" t="str">
        <f>'aktive Schnittstellen'!V167</f>
        <v>JDBC -&gt; IDOC</v>
      </c>
      <c r="F164" s="211">
        <v>1</v>
      </c>
      <c r="G164" s="212" t="str">
        <f>'aktive Schnittstellen'!BH167</f>
        <v>l</v>
      </c>
    </row>
    <row r="165" spans="1:7" x14ac:dyDescent="0.25">
      <c r="A165" s="211">
        <f>'aktive Schnittstellen'!A168</f>
        <v>164</v>
      </c>
      <c r="B165" s="211" t="str">
        <f>'aktive Schnittstellen'!L168</f>
        <v>DE_LVR_P</v>
      </c>
      <c r="C165" s="211" t="str">
        <f>'aktive Schnittstellen'!R168</f>
        <v>WM_ERP_P</v>
      </c>
      <c r="D165" s="211" t="str">
        <f>'aktive Schnittstellen'!M168</f>
        <v>PO1: ZWDZ04_Out</v>
      </c>
      <c r="E165" s="211" t="str">
        <f>'aktive Schnittstellen'!V168</f>
        <v>JDBC -&gt; IDOC</v>
      </c>
      <c r="F165" s="211">
        <v>1</v>
      </c>
      <c r="G165" s="212" t="str">
        <f>'aktive Schnittstellen'!BH168</f>
        <v>l</v>
      </c>
    </row>
    <row r="166" spans="1:7" x14ac:dyDescent="0.25">
      <c r="A166" s="211">
        <f>'aktive Schnittstellen'!A169</f>
        <v>165</v>
      </c>
      <c r="B166" s="211" t="str">
        <f>'aktive Schnittstellen'!L169</f>
        <v>DE_LVR_P</v>
      </c>
      <c r="C166" s="211" t="str">
        <f>'aktive Schnittstellen'!R169</f>
        <v>WM_ERP_P</v>
      </c>
      <c r="D166" s="211" t="str">
        <f>'aktive Schnittstellen'!M169</f>
        <v>PO1: ZWDZ05_Out</v>
      </c>
      <c r="E166" s="211" t="str">
        <f>'aktive Schnittstellen'!V169</f>
        <v>JDBC -&gt; IDOC</v>
      </c>
      <c r="F166" s="211">
        <v>1</v>
      </c>
      <c r="G166" s="212" t="str">
        <f>'aktive Schnittstellen'!BH169</f>
        <v>l</v>
      </c>
    </row>
    <row r="167" spans="1:7" x14ac:dyDescent="0.25">
      <c r="A167" s="211">
        <f>'aktive Schnittstellen'!A170</f>
        <v>166</v>
      </c>
      <c r="B167" s="211" t="str">
        <f>'aktive Schnittstellen'!L170</f>
        <v>WM_BELLIN_P</v>
      </c>
      <c r="C167" s="211" t="str">
        <f>'aktive Schnittstellen'!R170</f>
        <v>WM_FTP_P</v>
      </c>
      <c r="D167" s="211" t="str">
        <f>'aktive Schnittstellen'!M170</f>
        <v>PO1: BellinBelege_Out</v>
      </c>
      <c r="E167" s="211" t="str">
        <f>'aktive Schnittstellen'!V170</f>
        <v>SFTP -&gt; FTPS</v>
      </c>
      <c r="F167" s="211">
        <v>1</v>
      </c>
      <c r="G167" s="212" t="str">
        <f>'aktive Schnittstellen'!BH170</f>
        <v>m</v>
      </c>
    </row>
    <row r="168" spans="1:7" x14ac:dyDescent="0.25">
      <c r="A168" s="211">
        <f>'aktive Schnittstellen'!A171</f>
        <v>167</v>
      </c>
      <c r="B168" s="211" t="str">
        <f>'aktive Schnittstellen'!L171</f>
        <v>WM_XMEDIA_P</v>
      </c>
      <c r="C168" s="211" t="str">
        <f>'aktive Schnittstellen'!R171</f>
        <v>WM_LDMP_P</v>
      </c>
      <c r="D168" s="211" t="str">
        <f>'aktive Schnittstellen'!M171</f>
        <v>PO1: XMEDIA2LDMP_Structure_Out</v>
      </c>
      <c r="E168" s="211" t="str">
        <f>'aktive Schnittstellen'!V171</f>
        <v>FTP -&gt; FTP</v>
      </c>
      <c r="F168" s="211">
        <v>1</v>
      </c>
      <c r="G168" s="212" t="str">
        <f>'aktive Schnittstellen'!BH171</f>
        <v>m</v>
      </c>
    </row>
    <row r="169" spans="1:7" x14ac:dyDescent="0.25">
      <c r="A169" s="211">
        <f>'aktive Schnittstellen'!A172</f>
        <v>168</v>
      </c>
      <c r="B169" s="211" t="str">
        <f>'aktive Schnittstellen'!L172</f>
        <v>WM_ERP_P</v>
      </c>
      <c r="C169" s="211" t="str">
        <f>'aktive Schnittstellen'!R172</f>
        <v>WM_ERP_Q</v>
      </c>
      <c r="D169" s="211" t="str">
        <f>'aktive Schnittstellen'!M172</f>
        <v>PO1: DCF_COD_Daten_Out</v>
      </c>
      <c r="E169" s="211" t="str">
        <f>'aktive Schnittstellen'!V172</f>
        <v>FTP -&gt; FTP</v>
      </c>
      <c r="F169" s="211">
        <v>1</v>
      </c>
      <c r="G169" s="212" t="str">
        <f>'aktive Schnittstellen'!BH172</f>
        <v>c</v>
      </c>
    </row>
    <row r="170" spans="1:7" x14ac:dyDescent="0.25">
      <c r="A170" s="211">
        <f>'aktive Schnittstellen'!A173</f>
        <v>169</v>
      </c>
      <c r="B170" s="211" t="str">
        <f>'aktive Schnittstellen'!L173</f>
        <v>DE_CUBISCAN_T</v>
      </c>
      <c r="C170" s="211" t="str">
        <f>'aktive Schnittstellen'!R173</f>
        <v>WM_ERP_P</v>
      </c>
      <c r="D170" s="211" t="str">
        <f>'aktive Schnittstellen'!M173</f>
        <v>PO1: MeasurementRequestResponse_Out</v>
      </c>
      <c r="E170" s="211" t="str">
        <f>'aktive Schnittstellen'!V173</f>
        <v>HTTPS -&gt; PROXY</v>
      </c>
      <c r="F170" s="211">
        <v>1</v>
      </c>
      <c r="G170" s="212" t="str">
        <f>'aktive Schnittstellen'!BH173</f>
        <v>l</v>
      </c>
    </row>
    <row r="171" spans="1:7" x14ac:dyDescent="0.25">
      <c r="A171" s="211">
        <f>'aktive Schnittstellen'!A174</f>
        <v>170</v>
      </c>
      <c r="B171" s="211" t="str">
        <f>'aktive Schnittstellen'!L174</f>
        <v>NEWTRON</v>
      </c>
      <c r="C171" s="211" t="str">
        <f>'aktive Schnittstellen'!R174</f>
        <v>WM_ERP_P</v>
      </c>
      <c r="D171" s="211" t="str">
        <f>'aktive Schnittstellen'!M174</f>
        <v xml:space="preserve">PO1: BANFNotification_Out </v>
      </c>
      <c r="E171" s="211" t="str">
        <f>'aktive Schnittstellen'!V174</f>
        <v>HTTPS -&gt; PROXY</v>
      </c>
      <c r="F171" s="211">
        <v>1</v>
      </c>
      <c r="G171" s="212" t="str">
        <f>'aktive Schnittstellen'!BH174</f>
        <v>l</v>
      </c>
    </row>
    <row r="172" spans="1:7" x14ac:dyDescent="0.25">
      <c r="A172" s="211">
        <f>'aktive Schnittstellen'!A175</f>
        <v>171</v>
      </c>
      <c r="B172" s="211" t="str">
        <f>'aktive Schnittstellen'!L175</f>
        <v>FTPServerNEWTRON</v>
      </c>
      <c r="C172" s="211" t="str">
        <f>'aktive Schnittstellen'!R175</f>
        <v>WM_ERP_P</v>
      </c>
      <c r="D172" s="211" t="str">
        <f>'aktive Schnittstellen'!M175</f>
        <v>PO1: BANFAttachment_Out</v>
      </c>
      <c r="E172" s="211" t="str">
        <f>'aktive Schnittstellen'!V175</f>
        <v>SFTP -&gt; PROXY</v>
      </c>
      <c r="F172" s="211">
        <v>1</v>
      </c>
      <c r="G172" s="212" t="str">
        <f>'aktive Schnittstellen'!BH175</f>
        <v>l</v>
      </c>
    </row>
    <row r="173" spans="1:7" x14ac:dyDescent="0.25">
      <c r="A173" s="211">
        <f>'aktive Schnittstellen'!A176</f>
        <v>172</v>
      </c>
      <c r="B173" s="211" t="str">
        <f>'aktive Schnittstellen'!L176</f>
        <v>WM_ERP_P</v>
      </c>
      <c r="C173" s="211" t="str">
        <f>'aktive Schnittstellen'!R176</f>
        <v>NEWTRON</v>
      </c>
      <c r="D173" s="211" t="str">
        <f>'aktive Schnittstellen'!M176</f>
        <v xml:space="preserve">PO1: BanfConfirmation_Out </v>
      </c>
      <c r="E173" s="211" t="str">
        <f>'aktive Schnittstellen'!V176</f>
        <v>PROXY -&gt; HTTPS</v>
      </c>
      <c r="F173" s="211">
        <v>1</v>
      </c>
      <c r="G173" s="212" t="str">
        <f>'aktive Schnittstellen'!BH176</f>
        <v>l</v>
      </c>
    </row>
    <row r="174" spans="1:7" x14ac:dyDescent="0.25">
      <c r="A174" s="211">
        <f>'aktive Schnittstellen'!A177</f>
        <v>173</v>
      </c>
      <c r="B174" s="211" t="str">
        <f>'aktive Schnittstellen'!L177</f>
        <v>WM_EASYCONNECT_P</v>
      </c>
      <c r="C174" s="211" t="str">
        <f>'aktive Schnittstellen'!R177</f>
        <v>WM_CRM_P</v>
      </c>
      <c r="D174" s="211" t="str">
        <f>'aktive Schnittstellen'!M177</f>
        <v xml:space="preserve">PO1:AccountIDMatching_Out </v>
      </c>
      <c r="E174" s="211" t="str">
        <f>'aktive Schnittstellen'!V177</f>
        <v>REST -&gt; PROXY</v>
      </c>
      <c r="F174" s="211">
        <v>1</v>
      </c>
      <c r="G174" s="212" t="str">
        <f>'aktive Schnittstellen'!BH177</f>
        <v>l</v>
      </c>
    </row>
    <row r="175" spans="1:7" x14ac:dyDescent="0.25">
      <c r="A175" s="211">
        <f>'aktive Schnittstellen'!A178</f>
        <v>174</v>
      </c>
      <c r="B175" s="211" t="str">
        <f>'aktive Schnittstellen'!L178</f>
        <v>FTPServerDSV_KR</v>
      </c>
      <c r="C175" s="211" t="str">
        <f>'aktive Schnittstellen'!R178</f>
        <v>WM_ERP_P</v>
      </c>
      <c r="D175" s="211" t="str">
        <f>'aktive Schnittstellen'!M178</f>
        <v>PO1: StatusMessageNotification_Out</v>
      </c>
      <c r="E175" s="211" t="str">
        <f>'aktive Schnittstellen'!V178</f>
        <v>SFTP -&gt; IDOC</v>
      </c>
      <c r="F175" s="211">
        <v>1</v>
      </c>
      <c r="G175" s="212" t="str">
        <f>'aktive Schnittstellen'!BH178</f>
        <v>m</v>
      </c>
    </row>
    <row r="176" spans="1:7" x14ac:dyDescent="0.25">
      <c r="A176" s="211">
        <f>'aktive Schnittstellen'!A179</f>
        <v>175</v>
      </c>
      <c r="B176" s="211" t="str">
        <f>'aktive Schnittstellen'!L179</f>
        <v>FTPServerDSV_KR</v>
      </c>
      <c r="C176" s="211" t="str">
        <f>'aktive Schnittstellen'!R179</f>
        <v>WM_ERP_P</v>
      </c>
      <c r="D176" s="211" t="str">
        <f>'aktive Schnittstellen'!M179</f>
        <v>PO1: GoodsReceiptConfirmation_Out</v>
      </c>
      <c r="E176" s="211" t="str">
        <f>'aktive Schnittstellen'!V179</f>
        <v>SFTP -&gt; IDOC</v>
      </c>
      <c r="F176" s="211">
        <v>1</v>
      </c>
      <c r="G176" s="212" t="str">
        <f>'aktive Schnittstellen'!BH179</f>
        <v>m</v>
      </c>
    </row>
    <row r="177" spans="1:7" x14ac:dyDescent="0.25">
      <c r="A177" s="211">
        <f>'aktive Schnittstellen'!A180</f>
        <v>176</v>
      </c>
      <c r="B177" s="211" t="str">
        <f>'aktive Schnittstellen'!L180</f>
        <v>FTPServerDSV_KR</v>
      </c>
      <c r="C177" s="211" t="str">
        <f>'aktive Schnittstellen'!R180</f>
        <v>WM_ERP_P</v>
      </c>
      <c r="D177" s="211" t="str">
        <f>'aktive Schnittstellen'!M180</f>
        <v>PO1: DeliveryNotification_Out</v>
      </c>
      <c r="E177" s="211" t="str">
        <f>'aktive Schnittstellen'!V180</f>
        <v>SFTP -&gt; IDOC</v>
      </c>
      <c r="F177" s="211">
        <v>1</v>
      </c>
      <c r="G177" s="212" t="str">
        <f>'aktive Schnittstellen'!BH180</f>
        <v>m</v>
      </c>
    </row>
    <row r="178" spans="1:7" x14ac:dyDescent="0.25">
      <c r="A178" s="211">
        <f>'aktive Schnittstellen'!A181</f>
        <v>177</v>
      </c>
      <c r="B178" s="211" t="str">
        <f>'aktive Schnittstellen'!L181</f>
        <v>FTPServerDSV_KR</v>
      </c>
      <c r="C178" s="211" t="str">
        <f>'aktive Schnittstellen'!R181</f>
        <v>WM_ERP_P</v>
      </c>
      <c r="D178" s="211" t="str">
        <f>'aktive Schnittstellen'!M181</f>
        <v>PO1: StockReconciliationFile_Out</v>
      </c>
      <c r="E178" s="211" t="str">
        <f>'aktive Schnittstellen'!V181</f>
        <v>SFTP -&gt; PROXY</v>
      </c>
      <c r="F178" s="211">
        <v>1</v>
      </c>
      <c r="G178" s="212" t="str">
        <f>'aktive Schnittstellen'!BH181</f>
        <v>m</v>
      </c>
    </row>
    <row r="179" spans="1:7" x14ac:dyDescent="0.25">
      <c r="A179" s="211">
        <f>'aktive Schnittstellen'!A182</f>
        <v>178</v>
      </c>
      <c r="B179" s="211" t="str">
        <f>'aktive Schnittstellen'!L182</f>
        <v>WM_ERP_P</v>
      </c>
      <c r="C179" s="211" t="str">
        <f>'aktive Schnittstellen'!R182</f>
        <v>FTPServerDSV_KR</v>
      </c>
      <c r="D179" s="211" t="str">
        <f>'aktive Schnittstellen'!M182</f>
        <v>PO1:ZMATMAS_3PL_KR.MATMAS05.ZMAT05_3PL_KR</v>
      </c>
      <c r="E179" s="211" t="str">
        <f>'aktive Schnittstellen'!V182</f>
        <v>IDOC -&gt; SFTP</v>
      </c>
      <c r="F179" s="211">
        <v>1</v>
      </c>
      <c r="G179" s="212" t="str">
        <f>'aktive Schnittstellen'!BH182</f>
        <v>m</v>
      </c>
    </row>
    <row r="180" spans="1:7" x14ac:dyDescent="0.25">
      <c r="A180" s="211">
        <f>'aktive Schnittstellen'!A183</f>
        <v>179</v>
      </c>
      <c r="B180" s="211" t="str">
        <f>'aktive Schnittstellen'!L183</f>
        <v>WM_ERP_P</v>
      </c>
      <c r="C180" s="211" t="str">
        <f>'aktive Schnittstellen'!R183</f>
        <v>FTPServerDSV_KR</v>
      </c>
      <c r="D180" s="211" t="str">
        <f>'aktive Schnittstellen'!M183</f>
        <v>PO1: ZDESADV_3PL.DELVRY05.ZSDELVRY05_3PL</v>
      </c>
      <c r="E180" s="211" t="str">
        <f>'aktive Schnittstellen'!V183</f>
        <v>IDOC -&gt; SFTP</v>
      </c>
      <c r="F180" s="211">
        <v>1</v>
      </c>
      <c r="G180" s="212" t="str">
        <f>'aktive Schnittstellen'!BH183</f>
        <v>m</v>
      </c>
    </row>
    <row r="181" spans="1:7" x14ac:dyDescent="0.25">
      <c r="A181" s="211">
        <f>'aktive Schnittstellen'!A184</f>
        <v>180</v>
      </c>
      <c r="B181" s="211" t="str">
        <f>'aktive Schnittstellen'!L184</f>
        <v>WM_ERP_P</v>
      </c>
      <c r="C181" s="211" t="str">
        <f>'aktive Schnittstellen'!R184</f>
        <v>FTPServerOPEX_US_1</v>
      </c>
      <c r="D181" s="211" t="str">
        <f>'aktive Schnittstellen'!M184</f>
        <v>PO1: WMTORD.WMTOID01</v>
      </c>
      <c r="E181" s="211" t="str">
        <f>'aktive Schnittstellen'!V184</f>
        <v>IDOC (RFC) -&gt; SFTP</v>
      </c>
      <c r="F181" s="211">
        <v>1</v>
      </c>
      <c r="G181" s="212" t="str">
        <f>'aktive Schnittstellen'!BH184</f>
        <v>m</v>
      </c>
    </row>
    <row r="182" spans="1:7" x14ac:dyDescent="0.25">
      <c r="A182" s="211">
        <f>'aktive Schnittstellen'!A185</f>
        <v>181</v>
      </c>
      <c r="B182" s="211" t="str">
        <f>'aktive Schnittstellen'!L185</f>
        <v>WM_ERP_P</v>
      </c>
      <c r="C182" s="211" t="str">
        <f>'aktive Schnittstellen'!R185</f>
        <v>FTPServerOPEX_US_1</v>
      </c>
      <c r="D182" s="211" t="str">
        <f>'aktive Schnittstellen'!M185</f>
        <v>PO1: WMCATO.WMCAID01</v>
      </c>
      <c r="E182" s="211" t="str">
        <f>'aktive Schnittstellen'!V185</f>
        <v>IDOC (RFC) -&gt; SFTP</v>
      </c>
      <c r="F182" s="211">
        <v>1</v>
      </c>
      <c r="G182" s="212" t="str">
        <f>'aktive Schnittstellen'!BH185</f>
        <v>m</v>
      </c>
    </row>
    <row r="183" spans="1:7" x14ac:dyDescent="0.25">
      <c r="A183" s="211">
        <f>'aktive Schnittstellen'!A186</f>
        <v>182</v>
      </c>
      <c r="B183" s="211" t="str">
        <f>'aktive Schnittstellen'!L186</f>
        <v>WM_ERP_P</v>
      </c>
      <c r="C183" s="211" t="str">
        <f>'aktive Schnittstellen'!R186</f>
        <v>FTPServerOPEX_US_1</v>
      </c>
      <c r="D183" s="211" t="str">
        <f>'aktive Schnittstellen'!M186</f>
        <v>PO1: WMINVE.WMIVID01</v>
      </c>
      <c r="E183" s="211" t="str">
        <f>'aktive Schnittstellen'!V186</f>
        <v>IDOC (RFC) -&gt; SFTP</v>
      </c>
      <c r="F183" s="211">
        <v>1</v>
      </c>
      <c r="G183" s="212" t="str">
        <f>'aktive Schnittstellen'!BH186</f>
        <v>m</v>
      </c>
    </row>
    <row r="184" spans="1:7" x14ac:dyDescent="0.25">
      <c r="A184" s="211">
        <f>'aktive Schnittstellen'!A187</f>
        <v>183</v>
      </c>
      <c r="B184" s="211" t="str">
        <f>'aktive Schnittstellen'!L187</f>
        <v>WM_ERP_P</v>
      </c>
      <c r="C184" s="211" t="str">
        <f>'aktive Schnittstellen'!R187</f>
        <v>FTPServerOPEX_US_1</v>
      </c>
      <c r="D184" s="211" t="str">
        <f>'aktive Schnittstellen'!M187</f>
        <v>PO1: ZMATMAS_OPEX.MATMAS05.ZMAT05_OPEX</v>
      </c>
      <c r="E184" s="211" t="str">
        <f>'aktive Schnittstellen'!V187</f>
        <v>IDOC (RFC) -&gt; SFTP</v>
      </c>
      <c r="F184" s="211">
        <v>1</v>
      </c>
      <c r="G184" s="212" t="str">
        <f>'aktive Schnittstellen'!BH187</f>
        <v>m</v>
      </c>
    </row>
    <row r="185" spans="1:7" x14ac:dyDescent="0.25">
      <c r="A185" s="211">
        <f>'aktive Schnittstellen'!A188</f>
        <v>184</v>
      </c>
      <c r="B185" s="211" t="str">
        <f>'aktive Schnittstellen'!L188</f>
        <v>FTPServerOPEX_US_1</v>
      </c>
      <c r="C185" s="211" t="str">
        <f>'aktive Schnittstellen'!R188</f>
        <v>WM_ERP_P</v>
      </c>
      <c r="D185" s="211" t="str">
        <f>'aktive Schnittstellen'!M188</f>
        <v>PO1: StockTakingResponse_Out</v>
      </c>
      <c r="E185" s="211" t="str">
        <f>'aktive Schnittstellen'!V188</f>
        <v>SFTP -&gt; IDOC</v>
      </c>
      <c r="F185" s="211">
        <v>1</v>
      </c>
      <c r="G185" s="212" t="str">
        <f>'aktive Schnittstellen'!BH188</f>
        <v>l</v>
      </c>
    </row>
    <row r="186" spans="1:7" x14ac:dyDescent="0.25">
      <c r="A186" s="211">
        <f>'aktive Schnittstellen'!A189</f>
        <v>185</v>
      </c>
      <c r="B186" s="211" t="str">
        <f>'aktive Schnittstellen'!L189</f>
        <v>FTPServerOPEX_US_1</v>
      </c>
      <c r="C186" s="211" t="str">
        <f>'aktive Schnittstellen'!R189</f>
        <v>WM_ERP_P</v>
      </c>
      <c r="D186" s="211" t="str">
        <f>'aktive Schnittstellen'!M189</f>
        <v>PO1: TransportOrder_Out</v>
      </c>
      <c r="E186" s="211" t="str">
        <f>'aktive Schnittstellen'!V189</f>
        <v>SFTP -&gt; IDOC</v>
      </c>
      <c r="F186" s="211">
        <v>1</v>
      </c>
      <c r="G186" s="212" t="str">
        <f>'aktive Schnittstellen'!BH189</f>
        <v>l</v>
      </c>
    </row>
    <row r="187" spans="1:7" x14ac:dyDescent="0.25">
      <c r="A187" s="211">
        <f>'aktive Schnittstellen'!A190</f>
        <v>186</v>
      </c>
      <c r="B187" s="211" t="str">
        <f>'aktive Schnittstellen'!L190</f>
        <v>FTPServerOPEX_US_1</v>
      </c>
      <c r="C187" s="211" t="str">
        <f>'aktive Schnittstellen'!R190</f>
        <v>WM_ERP_P</v>
      </c>
      <c r="D187" s="211" t="str">
        <f>'aktive Schnittstellen'!M190</f>
        <v>PO1: TransportConfirmation_Out</v>
      </c>
      <c r="E187" s="211" t="str">
        <f>'aktive Schnittstellen'!V190</f>
        <v>SFTP -&gt; IDOC</v>
      </c>
      <c r="F187" s="211">
        <v>1</v>
      </c>
      <c r="G187" s="212" t="str">
        <f>'aktive Schnittstellen'!BH190</f>
        <v>l</v>
      </c>
    </row>
    <row r="188" spans="1:7" x14ac:dyDescent="0.25">
      <c r="A188" s="211">
        <f>'aktive Schnittstellen'!A191</f>
        <v>187</v>
      </c>
      <c r="B188" s="211" t="str">
        <f>'aktive Schnittstellen'!L191</f>
        <v>FTPServerOPEX_US_1</v>
      </c>
      <c r="C188" s="211" t="str">
        <f>'aktive Schnittstellen'!R191</f>
        <v>WM_ERP_P</v>
      </c>
      <c r="D188" s="211" t="str">
        <f>'aktive Schnittstellen'!M191</f>
        <v>PO1: TransportStorno_Out</v>
      </c>
      <c r="E188" s="211" t="str">
        <f>'aktive Schnittstellen'!V191</f>
        <v>SFTP -&gt; IDOC</v>
      </c>
      <c r="F188" s="211">
        <v>1</v>
      </c>
      <c r="G188" s="212" t="str">
        <f>'aktive Schnittstellen'!BH191</f>
        <v>l</v>
      </c>
    </row>
    <row r="189" spans="1:7" x14ac:dyDescent="0.25">
      <c r="A189" s="211">
        <f>'aktive Schnittstellen'!A192</f>
        <v>188</v>
      </c>
      <c r="B189" s="211" t="str">
        <f>'aktive Schnittstellen'!L192</f>
        <v>WM_IMS_P</v>
      </c>
      <c r="C189" s="211" t="str">
        <f>'aktive Schnittstellen'!R192</f>
        <v>FTPServerNEWTRON</v>
      </c>
      <c r="D189" s="211" t="str">
        <f>'aktive Schnittstellen'!M192</f>
        <v>PO1: DanfNotification_Out</v>
      </c>
      <c r="E189" s="211" t="str">
        <f>'aktive Schnittstellen'!V192</f>
        <v>SFTP -&gt; SFTP</v>
      </c>
      <c r="F189" s="211">
        <v>1</v>
      </c>
      <c r="G189" s="212" t="str">
        <f>'aktive Schnittstellen'!BH192</f>
        <v>c</v>
      </c>
    </row>
    <row r="190" spans="1:7" x14ac:dyDescent="0.25">
      <c r="A190" s="211">
        <f>'aktive Schnittstellen'!A193</f>
        <v>189</v>
      </c>
      <c r="B190" s="211" t="str">
        <f>'aktive Schnittstellen'!L193</f>
        <v>WM_IMS_P</v>
      </c>
      <c r="C190" s="211" t="str">
        <f>'aktive Schnittstellen'!R193</f>
        <v>FTPServerNEWTRON</v>
      </c>
      <c r="D190" s="211" t="str">
        <f>'aktive Schnittstellen'!M193</f>
        <v>PO1: DanfAttachment_Out</v>
      </c>
      <c r="E190" s="211" t="str">
        <f>'aktive Schnittstellen'!V193</f>
        <v>SFTP -&gt; SFTP</v>
      </c>
      <c r="F190" s="211">
        <v>1</v>
      </c>
      <c r="G190" s="212" t="str">
        <f>'aktive Schnittstellen'!BH193</f>
        <v>c</v>
      </c>
    </row>
    <row r="191" spans="1:7" x14ac:dyDescent="0.25">
      <c r="A191" s="211">
        <f>'aktive Schnittstellen'!A194</f>
        <v>190</v>
      </c>
      <c r="B191" s="211" t="str">
        <f>'aktive Schnittstellen'!L194</f>
        <v>WM_SFL_P</v>
      </c>
      <c r="C191" s="211" t="str">
        <f>'aktive Schnittstellen'!R194</f>
        <v>NEWTRON</v>
      </c>
      <c r="D191" s="211" t="str">
        <f>'aktive Schnittstellen'!M194</f>
        <v xml:space="preserve">PO1: UserDataNotifikation_Out </v>
      </c>
      <c r="E191" s="211" t="str">
        <f>'aktive Schnittstellen'!V194</f>
        <v>SFTP -&gt; HTTPS</v>
      </c>
      <c r="F191" s="211">
        <v>1</v>
      </c>
      <c r="G191" s="212" t="str">
        <f>'aktive Schnittstellen'!BH194</f>
        <v>c</v>
      </c>
    </row>
    <row r="192" spans="1:7" x14ac:dyDescent="0.25">
      <c r="A192" s="211">
        <f>'aktive Schnittstellen'!A195</f>
        <v>191</v>
      </c>
      <c r="B192" s="211" t="str">
        <f>'aktive Schnittstellen'!L195</f>
        <v>WM_EASYCONNECT_P</v>
      </c>
      <c r="C192" s="211" t="str">
        <f>'aktive Schnittstellen'!R195</f>
        <v>WM_CRM_P</v>
      </c>
      <c r="D192" s="211" t="str">
        <f>'aktive Schnittstellen'!M195</f>
        <v xml:space="preserve">PO1:ServiceRequest_Out </v>
      </c>
      <c r="E192" s="211" t="str">
        <f>'aktive Schnittstellen'!V195</f>
        <v>REST -&gt; PROXY</v>
      </c>
      <c r="F192" s="211">
        <v>1</v>
      </c>
      <c r="G192" s="212" t="str">
        <f>'aktive Schnittstellen'!BH195</f>
        <v>l</v>
      </c>
    </row>
    <row r="193" spans="1:7" x14ac:dyDescent="0.25">
      <c r="A193" s="211">
        <f>'aktive Schnittstellen'!A196</f>
        <v>192</v>
      </c>
      <c r="B193" s="211" t="str">
        <f>'aktive Schnittstellen'!L196</f>
        <v>WM_LDMP_P</v>
      </c>
      <c r="C193" s="211" t="str">
        <f>'aktive Schnittstellen'!R196</f>
        <v>Server_PIM</v>
      </c>
      <c r="D193" s="211" t="str">
        <f>'aktive Schnittstellen'!M196</f>
        <v>PO1: LDMP2PIM_Out</v>
      </c>
      <c r="E193" s="211" t="str">
        <f>'aktive Schnittstellen'!V196</f>
        <v>FTP -&gt; FTP</v>
      </c>
      <c r="F193" s="211">
        <v>1</v>
      </c>
      <c r="G193" s="212" t="str">
        <f>'aktive Schnittstellen'!BH196</f>
        <v>m</v>
      </c>
    </row>
    <row r="194" spans="1:7" x14ac:dyDescent="0.25">
      <c r="A194" s="211">
        <f>'aktive Schnittstellen'!A197</f>
        <v>193</v>
      </c>
      <c r="B194" s="211" t="str">
        <f>'aktive Schnittstellen'!L197</f>
        <v>WM_ERP_P</v>
      </c>
      <c r="C194" s="211" t="str">
        <f>'aktive Schnittstellen'!R197</f>
        <v>WM_FTP_P</v>
      </c>
      <c r="D194" s="211" t="str">
        <f>'aktive Schnittstellen'!M197</f>
        <v>PO1:SAF_T_Romania_Out</v>
      </c>
      <c r="E194" s="211" t="str">
        <f>'aktive Schnittstellen'!V197</f>
        <v>FTP -&gt; FTPS</v>
      </c>
      <c r="F194" s="211">
        <v>1</v>
      </c>
      <c r="G194" s="212" t="str">
        <f>'aktive Schnittstellen'!BH197</f>
        <v>m</v>
      </c>
    </row>
    <row r="195" spans="1:7" x14ac:dyDescent="0.25">
      <c r="A195" s="211">
        <f>'aktive Schnittstellen'!A198</f>
        <v>194</v>
      </c>
      <c r="B195" s="211" t="str">
        <f>'aktive Schnittstellen'!L198</f>
        <v>WM_ERP_P</v>
      </c>
      <c r="C195" s="211" t="str">
        <f>'aktive Schnittstellen'!R198</f>
        <v>FTPServerMOUSER_ELECTRONICS</v>
      </c>
      <c r="D195" s="211" t="str">
        <f>'aktive Schnittstellen'!M198</f>
        <v>PO1: StockInformation_Out</v>
      </c>
      <c r="E195" s="211" t="str">
        <f>'aktive Schnittstellen'!V198</f>
        <v>PROXY -&gt; SFTP</v>
      </c>
      <c r="F195" s="211">
        <v>1</v>
      </c>
      <c r="G195" s="212" t="str">
        <f>'aktive Schnittstellen'!BH198</f>
        <v>c</v>
      </c>
    </row>
    <row r="196" spans="1:7" x14ac:dyDescent="0.25">
      <c r="A196" s="211">
        <f>'aktive Schnittstellen'!A199</f>
        <v>195</v>
      </c>
      <c r="B196" s="211" t="str">
        <f>'aktive Schnittstellen'!L199</f>
        <v>Server_PIM</v>
      </c>
      <c r="C196" s="211" t="str">
        <f>'aktive Schnittstellen'!R199</f>
        <v>WM_LDMP_P</v>
      </c>
      <c r="D196" s="211" t="str">
        <f>'aktive Schnittstellen'!M199</f>
        <v>PO1: PIM2LDMP_Out</v>
      </c>
      <c r="E196" s="211" t="str">
        <f>'aktive Schnittstellen'!V199</f>
        <v>FTP -&gt; FTP</v>
      </c>
      <c r="F196" s="211">
        <v>1</v>
      </c>
      <c r="G196" s="212" t="str">
        <f>'aktive Schnittstellen'!BH199</f>
        <v>m</v>
      </c>
    </row>
    <row r="197" spans="1:7" x14ac:dyDescent="0.25">
      <c r="A197" s="211">
        <f>'aktive Schnittstellen'!A200</f>
        <v>196</v>
      </c>
      <c r="B197" s="211" t="str">
        <f>'aktive Schnittstellen'!L200</f>
        <v>WM_CRM_P</v>
      </c>
      <c r="C197" s="211" t="str">
        <f>'aktive Schnittstellen'!R200</f>
        <v>WM_EASYCONNECT_P</v>
      </c>
      <c r="D197" s="211" t="str">
        <f>'aktive Schnittstellen'!M200</f>
        <v>PO1: ServiceRequestUpdate_Out</v>
      </c>
      <c r="E197" s="211" t="str">
        <f>'aktive Schnittstellen'!V200</f>
        <v>PROXY -&gt; REST</v>
      </c>
      <c r="F197" s="211">
        <v>1</v>
      </c>
      <c r="G197" s="212" t="str">
        <f>'aktive Schnittstellen'!BH200</f>
        <v>l</v>
      </c>
    </row>
    <row r="198" spans="1:7" x14ac:dyDescent="0.25">
      <c r="A198" s="211">
        <f>'aktive Schnittstellen'!A201</f>
        <v>197</v>
      </c>
      <c r="B198" s="211" t="str">
        <f>'aktive Schnittstellen'!L201</f>
        <v>WM_FTP_P</v>
      </c>
      <c r="C198" s="211" t="str">
        <f>'aktive Schnittstellen'!R201</f>
        <v>WM_ERP_P</v>
      </c>
      <c r="D198" s="211" t="str">
        <f>'aktive Schnittstellen'!M201</f>
        <v>PO1: SNFileData3_Out</v>
      </c>
      <c r="E198" s="211" t="str">
        <f>'aktive Schnittstellen'!V201</f>
        <v>FTPS -&gt; PROXY</v>
      </c>
      <c r="F198" s="211">
        <v>1</v>
      </c>
      <c r="G198" s="212" t="str">
        <f>'aktive Schnittstellen'!BH201</f>
        <v>m</v>
      </c>
    </row>
    <row r="199" spans="1:7" x14ac:dyDescent="0.25">
      <c r="A199" s="211">
        <f>'aktive Schnittstellen'!A202</f>
        <v>198</v>
      </c>
      <c r="B199" s="211" t="str">
        <f>'aktive Schnittstellen'!L202</f>
        <v>WM_FTP_P</v>
      </c>
      <c r="C199" s="211" t="str">
        <f>'aktive Schnittstellen'!R202</f>
        <v>WM_ERP_P</v>
      </c>
      <c r="D199" s="211" t="str">
        <f>'aktive Schnittstellen'!M202</f>
        <v>PO1: SNFileData_Out</v>
      </c>
      <c r="E199" s="211" t="str">
        <f>'aktive Schnittstellen'!V202</f>
        <v>FTPS -&gt; PROXY</v>
      </c>
      <c r="F199" s="211">
        <v>1</v>
      </c>
      <c r="G199" s="212" t="str">
        <f>'aktive Schnittstellen'!BH202</f>
        <v>m</v>
      </c>
    </row>
    <row r="200" spans="1:7" x14ac:dyDescent="0.25">
      <c r="A200" s="211">
        <f>'aktive Schnittstellen'!A203</f>
        <v>199</v>
      </c>
      <c r="B200" s="211" t="str">
        <f>'aktive Schnittstellen'!L203</f>
        <v>WM_ERP_P</v>
      </c>
      <c r="C200" s="211" t="str">
        <f>'aktive Schnittstellen'!R203</f>
        <v>WM_FTP_P</v>
      </c>
      <c r="D200" s="211" t="str">
        <f>'aktive Schnittstellen'!M203</f>
        <v>PO1: OrderXML_Out</v>
      </c>
      <c r="E200" s="211" t="str">
        <f>'aktive Schnittstellen'!V203</f>
        <v>PROXY -&gt; FTPS</v>
      </c>
      <c r="F200" s="211">
        <v>1</v>
      </c>
      <c r="G200" s="212" t="str">
        <f>'aktive Schnittstellen'!BH203</f>
        <v>h</v>
      </c>
    </row>
    <row r="201" spans="1:7" x14ac:dyDescent="0.25">
      <c r="A201" s="211">
        <f>'aktive Schnittstellen'!A204</f>
        <v>200</v>
      </c>
      <c r="B201" s="211" t="str">
        <f>'aktive Schnittstellen'!L204</f>
        <v>WM_CDB_P</v>
      </c>
      <c r="C201" s="211" t="str">
        <f>'aktive Schnittstellen'!R204</f>
        <v>WM_FTP_P</v>
      </c>
      <c r="D201" s="211" t="str">
        <f>'aktive Schnittstellen'!M204</f>
        <v>PO1: PLM_MaterialNumbers_Out</v>
      </c>
      <c r="E201" s="211" t="str">
        <f>'aktive Schnittstellen'!V204</f>
        <v>FTP -&gt; FTPS</v>
      </c>
      <c r="F201" s="211">
        <v>1</v>
      </c>
      <c r="G201" s="212" t="str">
        <f>'aktive Schnittstellen'!BH204</f>
        <v>h</v>
      </c>
    </row>
    <row r="202" spans="1:7" x14ac:dyDescent="0.25">
      <c r="A202" s="211">
        <f>'aktive Schnittstellen'!A205</f>
        <v>201</v>
      </c>
      <c r="B202" s="211" t="str">
        <f>'aktive Schnittstellen'!L205</f>
        <v>WM_KERN_P</v>
      </c>
      <c r="C202" s="211" t="str">
        <f>'aktive Schnittstellen'!R205</f>
        <v>WM_LDMP_P</v>
      </c>
      <c r="D202" s="211" t="str">
        <f>'aktive Schnittstellen'!M205</f>
        <v>PO1: KERN2LDMP_Out</v>
      </c>
      <c r="E202" s="211" t="str">
        <f>'aktive Schnittstellen'!V205</f>
        <v>SFTP -&gt; FTP</v>
      </c>
      <c r="F202" s="211">
        <v>1</v>
      </c>
      <c r="G202" s="212" t="str">
        <f>'aktive Schnittstellen'!BH205</f>
        <v>l</v>
      </c>
    </row>
    <row r="203" spans="1:7" x14ac:dyDescent="0.25">
      <c r="A203" s="211">
        <f>'aktive Schnittstellen'!A206</f>
        <v>202</v>
      </c>
      <c r="B203" s="211" t="str">
        <f>'aktive Schnittstellen'!L206</f>
        <v>WM_CDB_P</v>
      </c>
      <c r="C203" s="211" t="str">
        <f>'aktive Schnittstellen'!R206</f>
        <v>Server_PIM</v>
      </c>
      <c r="D203" s="211" t="str">
        <f>'aktive Schnittstellen'!M206</f>
        <v>PO1: StepsFile_Out</v>
      </c>
      <c r="E203" s="211" t="str">
        <f>'aktive Schnittstellen'!V206</f>
        <v>FTP -&gt; FTP</v>
      </c>
      <c r="F203" s="211">
        <v>1</v>
      </c>
      <c r="G203" s="212" t="str">
        <f>'aktive Schnittstellen'!BH206</f>
        <v>h</v>
      </c>
    </row>
    <row r="204" spans="1:7" x14ac:dyDescent="0.25">
      <c r="A204" s="211">
        <f>'aktive Schnittstellen'!A207</f>
        <v>203</v>
      </c>
      <c r="B204" s="211" t="str">
        <f>'aktive Schnittstellen'!L207</f>
        <v>WM_CDB_P</v>
      </c>
      <c r="C204" s="211" t="str">
        <f>'aktive Schnittstellen'!R207</f>
        <v>WM_WMC_P</v>
      </c>
      <c r="D204" s="211" t="str">
        <f>'aktive Schnittstellen'!M207</f>
        <v>PO1: StepsFile_Out</v>
      </c>
      <c r="E204" s="211" t="str">
        <f>'aktive Schnittstellen'!V207</f>
        <v>FTP -&gt; FTP</v>
      </c>
      <c r="F204" s="211">
        <v>1</v>
      </c>
      <c r="G204" s="212" t="str">
        <f>'aktive Schnittstellen'!BH207</f>
        <v>h</v>
      </c>
    </row>
    <row r="205" spans="1:7" x14ac:dyDescent="0.25">
      <c r="A205" s="211">
        <f>'aktive Schnittstellen'!A208</f>
        <v>204</v>
      </c>
      <c r="B205" s="211" t="str">
        <f>'aktive Schnittstellen'!L208</f>
        <v>WM_ERP_P</v>
      </c>
      <c r="C205" s="211" t="str">
        <f>'aktive Schnittstellen'!R208</f>
        <v>WM_LDMP_P</v>
      </c>
      <c r="D205" s="211" t="str">
        <f>'aktive Schnittstellen'!M208</f>
        <v>PO1: ZMATMAS_LDMP.MATMAS05.ZMAT05_LDMP</v>
      </c>
      <c r="E205" s="211" t="str">
        <f>'aktive Schnittstellen'!V208</f>
        <v>FTP -&gt; FTP</v>
      </c>
      <c r="F205" s="211">
        <v>1</v>
      </c>
      <c r="G205" s="212" t="str">
        <f>'aktive Schnittstellen'!BH208</f>
        <v>m</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6DF7-F6DE-4D5E-98D0-DBD06C36BF14}">
  <dimension ref="A1:D8"/>
  <sheetViews>
    <sheetView workbookViewId="0">
      <selection activeCell="B8" sqref="B8"/>
    </sheetView>
  </sheetViews>
  <sheetFormatPr baseColWidth="10" defaultColWidth="11.44140625" defaultRowHeight="13.2" x14ac:dyDescent="0.25"/>
  <cols>
    <col min="2" max="2" width="18" bestFit="1" customWidth="1"/>
    <col min="3" max="3" width="16.44140625" bestFit="1" customWidth="1"/>
    <col min="4" max="4" width="23.5546875" bestFit="1" customWidth="1"/>
  </cols>
  <sheetData>
    <row r="1" spans="1:4" x14ac:dyDescent="0.25">
      <c r="A1" s="214" t="s">
        <v>32</v>
      </c>
      <c r="B1" s="214" t="s">
        <v>34</v>
      </c>
      <c r="C1" s="214" t="s">
        <v>31</v>
      </c>
      <c r="D1" s="214" t="s">
        <v>33</v>
      </c>
    </row>
    <row r="2" spans="1:4" x14ac:dyDescent="0.25">
      <c r="A2" s="202" t="s">
        <v>461</v>
      </c>
      <c r="B2" s="202" t="s">
        <v>71</v>
      </c>
      <c r="C2" t="s">
        <v>91</v>
      </c>
      <c r="D2" t="s">
        <v>54</v>
      </c>
    </row>
    <row r="3" spans="1:4" x14ac:dyDescent="0.25">
      <c r="A3" s="202" t="s">
        <v>223</v>
      </c>
      <c r="B3" s="202" t="s">
        <v>79</v>
      </c>
      <c r="C3" t="s">
        <v>45</v>
      </c>
      <c r="D3" t="s">
        <v>47</v>
      </c>
    </row>
    <row r="4" spans="1:4" x14ac:dyDescent="0.25">
      <c r="A4" s="202" t="s">
        <v>46</v>
      </c>
      <c r="B4" s="202" t="s">
        <v>9</v>
      </c>
      <c r="C4" t="s">
        <v>99</v>
      </c>
      <c r="D4" t="s">
        <v>63</v>
      </c>
    </row>
    <row r="5" spans="1:4" x14ac:dyDescent="0.25">
      <c r="B5" s="202" t="s">
        <v>118</v>
      </c>
      <c r="C5" t="s">
        <v>179</v>
      </c>
      <c r="D5" t="s">
        <v>2504</v>
      </c>
    </row>
    <row r="6" spans="1:4" x14ac:dyDescent="0.25">
      <c r="B6" s="202" t="s">
        <v>48</v>
      </c>
      <c r="C6" t="s">
        <v>84</v>
      </c>
      <c r="D6" t="s">
        <v>122</v>
      </c>
    </row>
    <row r="7" spans="1:4" x14ac:dyDescent="0.25">
      <c r="B7" s="202" t="s">
        <v>55</v>
      </c>
      <c r="C7" t="s">
        <v>2505</v>
      </c>
      <c r="D7" t="s">
        <v>2506</v>
      </c>
    </row>
    <row r="8" spans="1:4" x14ac:dyDescent="0.25">
      <c r="C8" t="s">
        <v>55</v>
      </c>
      <c r="D8" t="s">
        <v>55</v>
      </c>
    </row>
  </sheetData>
  <sheetProtection sheet="1" objects="1" scenarios="1"/>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00C4-4300-4501-804C-86EFD19B5A35}">
  <dimension ref="A1:AD211"/>
  <sheetViews>
    <sheetView zoomScaleNormal="100" workbookViewId="0">
      <pane xSplit="4" ySplit="1" topLeftCell="E198" activePane="bottomRight" state="frozen"/>
      <selection pane="topRight"/>
      <selection pane="bottomLeft"/>
      <selection pane="bottomRight" activeCell="D215" sqref="D215"/>
    </sheetView>
  </sheetViews>
  <sheetFormatPr baseColWidth="10" defaultColWidth="11.44140625" defaultRowHeight="13.2" x14ac:dyDescent="0.25"/>
  <cols>
    <col min="1" max="1" width="5.5546875" style="228" customWidth="1"/>
    <col min="2" max="2" width="15.6640625" style="226" customWidth="1"/>
    <col min="3" max="3" width="33.88671875" style="226" customWidth="1"/>
    <col min="4" max="4" width="55.109375" customWidth="1"/>
    <col min="5" max="7" width="11.44140625" style="228"/>
    <col min="8" max="8" width="19.33203125" style="228" customWidth="1"/>
    <col min="9" max="9" width="11.44140625" style="228"/>
    <col min="10" max="10" width="28.5546875" style="228" bestFit="1" customWidth="1"/>
    <col min="11" max="11" width="46.6640625" style="228" customWidth="1"/>
    <col min="12" max="12" width="16.44140625" style="226" customWidth="1"/>
    <col min="13" max="13" width="12.6640625" style="226" bestFit="1" customWidth="1"/>
    <col min="14" max="14" width="15.88671875" style="226" customWidth="1"/>
    <col min="15" max="15" width="20.33203125" style="226" bestFit="1" customWidth="1"/>
    <col min="16" max="16" width="29.88671875" style="226" customWidth="1"/>
    <col min="17" max="18" width="29.88671875" style="228" customWidth="1"/>
    <col min="19" max="19" width="22.88671875" style="228" bestFit="1" customWidth="1"/>
    <col min="20" max="20" width="80.5546875" style="295" customWidth="1"/>
    <col min="21" max="21" width="80.5546875" style="230" customWidth="1"/>
    <col min="22" max="22" width="66" customWidth="1"/>
  </cols>
  <sheetData>
    <row r="1" spans="1:30" x14ac:dyDescent="0.25">
      <c r="A1" s="227" t="s">
        <v>20</v>
      </c>
      <c r="B1" s="225" t="s">
        <v>21</v>
      </c>
      <c r="C1" s="225" t="s">
        <v>22</v>
      </c>
      <c r="D1" s="215" t="s">
        <v>23</v>
      </c>
      <c r="E1" s="227" t="s">
        <v>24</v>
      </c>
      <c r="F1" s="227" t="s">
        <v>25</v>
      </c>
      <c r="G1" s="227" t="s">
        <v>26</v>
      </c>
      <c r="H1" s="227" t="s">
        <v>27</v>
      </c>
      <c r="I1" s="227" t="s">
        <v>28</v>
      </c>
      <c r="J1" s="227" t="s">
        <v>29</v>
      </c>
      <c r="K1" s="227" t="s">
        <v>30</v>
      </c>
      <c r="L1" s="225" t="s">
        <v>31</v>
      </c>
      <c r="M1" s="225" t="s">
        <v>32</v>
      </c>
      <c r="N1" s="225" t="s">
        <v>33</v>
      </c>
      <c r="O1" s="225" t="s">
        <v>34</v>
      </c>
      <c r="P1" s="225" t="s">
        <v>35</v>
      </c>
      <c r="Q1" s="227" t="s">
        <v>36</v>
      </c>
      <c r="R1" s="227" t="s">
        <v>37</v>
      </c>
      <c r="S1" s="227" t="s">
        <v>38</v>
      </c>
      <c r="T1" s="293" t="s">
        <v>39</v>
      </c>
      <c r="U1" s="229" t="s">
        <v>40</v>
      </c>
      <c r="V1" s="229" t="s">
        <v>41</v>
      </c>
      <c r="AD1" t="s">
        <v>42</v>
      </c>
    </row>
    <row r="2" spans="1:30" s="234" customFormat="1" ht="27.6" x14ac:dyDescent="0.25">
      <c r="A2" s="233">
        <f>'aktive Schnittstellen'!A5</f>
        <v>1</v>
      </c>
      <c r="B2" s="234" t="str">
        <f>'aktive Schnittstellen'!D5</f>
        <v>Data_Management</v>
      </c>
      <c r="C2" s="234" t="s">
        <v>43</v>
      </c>
      <c r="D2" s="230" t="str">
        <f>'aktive Schnittstellen'!F5</f>
        <v xml:space="preserve">WM_RABEN_P  -&gt; WM_ERP_P Übergabe Servicecodes </v>
      </c>
      <c r="E2" s="235" t="str">
        <f>'aktive Schnittstellen'!BH5</f>
        <v>h</v>
      </c>
      <c r="F2" s="236">
        <f>'aktive Schnittstellen'!BI5</f>
        <v>2</v>
      </c>
      <c r="G2" s="236" t="str">
        <f>'aktive Schnittstellen'!K5</f>
        <v>RABEN</v>
      </c>
      <c r="H2" s="236" t="str">
        <f>'aktive Schnittstellen'!Q5</f>
        <v>ERP</v>
      </c>
      <c r="I2" s="236" t="s">
        <v>44</v>
      </c>
      <c r="J2" s="236" t="str">
        <f>'aktive Schnittstellen'!H5</f>
        <v>R. Nangue Ngangwa</v>
      </c>
      <c r="K2" s="236" t="str">
        <f>'aktive Schnittstellen'!I5</f>
        <v>A. Eschengerd</v>
      </c>
      <c r="L2" s="234" t="s">
        <v>45</v>
      </c>
      <c r="M2" s="234" t="s">
        <v>46</v>
      </c>
      <c r="N2" s="230" t="s">
        <v>47</v>
      </c>
      <c r="O2" s="234" t="s">
        <v>48</v>
      </c>
      <c r="P2" s="237">
        <f>IF(O2=Fixvalues!$B$6,1,IF(O2=Fixvalues!$B$7,1,IF(O2=Fixvalues!$B$3,0.8,IF(O2=Fixvalues!$B$2,0.6,IF(M2=Fixvalues!$A$4,0.5,IF(M2=Fixvalues!$A$3,0.2,0))))))</f>
        <v>1</v>
      </c>
      <c r="Q2" s="237"/>
      <c r="R2" s="274" t="s">
        <v>49</v>
      </c>
      <c r="S2" s="282">
        <v>45720</v>
      </c>
      <c r="T2" s="356" t="s">
        <v>50</v>
      </c>
      <c r="U2" s="183" t="s">
        <v>51</v>
      </c>
      <c r="V2" s="254" t="str">
        <f>'aktive Schnittstellen'!W5</f>
        <v xml:space="preserve"> | WM_RABEN_T | CustomerRouting_Out |  | WM_ERP_P</v>
      </c>
    </row>
    <row r="3" spans="1:30" s="234" customFormat="1" ht="52.8" x14ac:dyDescent="0.25">
      <c r="A3" s="233">
        <f>'aktive Schnittstellen'!A6</f>
        <v>2</v>
      </c>
      <c r="B3" s="318" t="str">
        <f>'aktive Schnittstellen'!D6</f>
        <v>LE_JAGGAER</v>
      </c>
      <c r="C3" s="318" t="s">
        <v>52</v>
      </c>
      <c r="D3" s="319" t="str">
        <f>'aktive Schnittstellen'!F6</f>
        <v>JAGGAER_IDOC -&gt; WM_ERP_P /P4T/REQUEST_INPUT./P4T/REQUEST</v>
      </c>
      <c r="E3" s="320" t="str">
        <f>'aktive Schnittstellen'!BH6</f>
        <v>l</v>
      </c>
      <c r="F3" s="321">
        <f>'aktive Schnittstellen'!BI6</f>
        <v>1</v>
      </c>
      <c r="G3" s="321" t="str">
        <f>'aktive Schnittstellen'!K6</f>
        <v>JAGGAER</v>
      </c>
      <c r="H3" s="321" t="str">
        <f>'aktive Schnittstellen'!Q6</f>
        <v xml:space="preserve">LE </v>
      </c>
      <c r="I3" s="321" t="s">
        <v>53</v>
      </c>
      <c r="J3" s="321" t="str">
        <f>'aktive Schnittstellen'!H6</f>
        <v>R. Nangue Ngangwa</v>
      </c>
      <c r="K3" s="321" t="str">
        <f>'aktive Schnittstellen'!I6</f>
        <v>A. Schönhage</v>
      </c>
      <c r="L3" s="318" t="s">
        <v>45</v>
      </c>
      <c r="M3" s="318" t="s">
        <v>46</v>
      </c>
      <c r="N3" s="319" t="s">
        <v>54</v>
      </c>
      <c r="O3" s="318" t="s">
        <v>55</v>
      </c>
      <c r="P3" s="322">
        <f>IF(O3=Fixvalues!$B$6,1,IF(O3=Fixvalues!$B$7,1,IF(O3=Fixvalues!$B$3,0.8,IF(O3=Fixvalues!$B$2,0.6,IF(M3=Fixvalues!$A$4,0.5,IF(M3=Fixvalues!$A$3,0.2,0))))))</f>
        <v>1</v>
      </c>
      <c r="Q3" s="322"/>
      <c r="R3" s="323"/>
      <c r="S3" s="323"/>
      <c r="T3" s="338" t="s">
        <v>56</v>
      </c>
      <c r="U3" s="304" t="s">
        <v>57</v>
      </c>
      <c r="V3" s="305" t="str">
        <f>'aktive Schnittstellen'!W6</f>
        <v>JAGGAER | JAGGAER_IDOC | /P4T/REQUEST_INPUT./P4T/REQUEST |  | WM_ERP_P</v>
      </c>
    </row>
    <row r="4" spans="1:30" s="234" customFormat="1" ht="52.8" x14ac:dyDescent="0.25">
      <c r="A4" s="233">
        <f>'aktive Schnittstellen'!A7</f>
        <v>3</v>
      </c>
      <c r="B4" s="318" t="str">
        <f>'aktive Schnittstellen'!D7</f>
        <v>LE_JAGGAER</v>
      </c>
      <c r="C4" s="318" t="s">
        <v>52</v>
      </c>
      <c r="D4" s="319" t="str">
        <f>'aktive Schnittstellen'!F7</f>
        <v>JAGGAER_IDOC -&gt; WM_ERP_P /P4T/DESADV_INPUT./P4T/DESADV</v>
      </c>
      <c r="E4" s="320" t="str">
        <f>'aktive Schnittstellen'!BH7</f>
        <v>l</v>
      </c>
      <c r="F4" s="321">
        <f>'aktive Schnittstellen'!BI7</f>
        <v>1</v>
      </c>
      <c r="G4" s="321" t="str">
        <f>'aktive Schnittstellen'!K7</f>
        <v>JAGGAER</v>
      </c>
      <c r="H4" s="321" t="str">
        <f>'aktive Schnittstellen'!Q7</f>
        <v xml:space="preserve">LE </v>
      </c>
      <c r="I4" s="321" t="s">
        <v>53</v>
      </c>
      <c r="J4" s="321" t="str">
        <f>'aktive Schnittstellen'!H7</f>
        <v>R. Nangue Ngangwa</v>
      </c>
      <c r="K4" s="321" t="str">
        <f>'aktive Schnittstellen'!I7</f>
        <v>A. Schönhage</v>
      </c>
      <c r="L4" s="318" t="s">
        <v>45</v>
      </c>
      <c r="M4" s="318" t="s">
        <v>46</v>
      </c>
      <c r="N4" s="319" t="s">
        <v>54</v>
      </c>
      <c r="O4" s="318" t="s">
        <v>55</v>
      </c>
      <c r="P4" s="322">
        <f>IF(O4=Fixvalues!$B$6,1,IF(O4=Fixvalues!$B$7,1,IF(O4=Fixvalues!$B$3,0.8,IF(O4=Fixvalues!$B$2,0.6,IF(M4=Fixvalues!$A$4,0.5,IF(M4=Fixvalues!$A$3,0.2,0))))))</f>
        <v>1</v>
      </c>
      <c r="Q4" s="322"/>
      <c r="R4" s="323"/>
      <c r="S4" s="323"/>
      <c r="T4" s="338" t="s">
        <v>58</v>
      </c>
      <c r="U4" s="304" t="s">
        <v>59</v>
      </c>
      <c r="V4" s="305" t="str">
        <f>'aktive Schnittstellen'!W7</f>
        <v>JAGGAER | JAGGAER_IDOC | /P4T/DESADV_INPUT./P4T/DESADV |  | WM_ERP_P</v>
      </c>
    </row>
    <row r="5" spans="1:30" s="234" customFormat="1" ht="52.8" x14ac:dyDescent="0.25">
      <c r="A5" s="233">
        <f>'aktive Schnittstellen'!A8</f>
        <v>4</v>
      </c>
      <c r="B5" s="318" t="str">
        <f>'aktive Schnittstellen'!D8</f>
        <v>LE_JAGGAER</v>
      </c>
      <c r="C5" s="318" t="s">
        <v>52</v>
      </c>
      <c r="D5" s="319" t="str">
        <f>'aktive Schnittstellen'!F8</f>
        <v>JAGGAER_IDOC -&gt; WM_ERP_P /P4T/DOC_INPUT./P4T/DOC</v>
      </c>
      <c r="E5" s="320" t="str">
        <f>'aktive Schnittstellen'!BH8</f>
        <v>l</v>
      </c>
      <c r="F5" s="321">
        <f>'aktive Schnittstellen'!BI8</f>
        <v>1</v>
      </c>
      <c r="G5" s="321" t="str">
        <f>'aktive Schnittstellen'!K8</f>
        <v>JAGGAER</v>
      </c>
      <c r="H5" s="321" t="str">
        <f>'aktive Schnittstellen'!Q8</f>
        <v xml:space="preserve">LE </v>
      </c>
      <c r="I5" s="321" t="s">
        <v>53</v>
      </c>
      <c r="J5" s="321" t="str">
        <f>'aktive Schnittstellen'!H8</f>
        <v>R. Nangue Ngangwa</v>
      </c>
      <c r="K5" s="321" t="str">
        <f>'aktive Schnittstellen'!I8</f>
        <v>A. Schönhage</v>
      </c>
      <c r="L5" s="318" t="s">
        <v>45</v>
      </c>
      <c r="M5" s="318" t="s">
        <v>46</v>
      </c>
      <c r="N5" s="319" t="s">
        <v>54</v>
      </c>
      <c r="O5" s="318" t="s">
        <v>55</v>
      </c>
      <c r="P5" s="322">
        <f>IF(O5=Fixvalues!$B$6,1,IF(O5=Fixvalues!$B$7,1,IF(O5=Fixvalues!$B$3,0.8,IF(O5=Fixvalues!$B$2,0.6,IF(M5=Fixvalues!$A$4,0.5,IF(M5=Fixvalues!$A$3,0.2,0))))))</f>
        <v>1</v>
      </c>
      <c r="Q5" s="322" t="s">
        <v>60</v>
      </c>
      <c r="R5" s="323"/>
      <c r="S5" s="323"/>
      <c r="T5" s="338" t="s">
        <v>61</v>
      </c>
      <c r="U5" s="304" t="s">
        <v>62</v>
      </c>
      <c r="V5" s="305" t="str">
        <f>'aktive Schnittstellen'!W8</f>
        <v>JAGGAER | JAGGAER_IDOC | /P4T/DOC_INPUT./P4T/DOC |  | WM_ERP_P</v>
      </c>
    </row>
    <row r="6" spans="1:30" s="234" customFormat="1" x14ac:dyDescent="0.25">
      <c r="A6" s="233">
        <f>'aktive Schnittstellen'!A9</f>
        <v>5</v>
      </c>
      <c r="B6" s="318" t="str">
        <f>'aktive Schnittstellen'!D9</f>
        <v>LE_JAGGAER</v>
      </c>
      <c r="C6" s="318" t="s">
        <v>52</v>
      </c>
      <c r="D6" s="319" t="str">
        <f>'aktive Schnittstellen'!F9</f>
        <v>WM_ERP_P -&gt; JAGGAER_IDOC /P4T/DOC_OUTPUT./P4T/DOC</v>
      </c>
      <c r="E6" s="320" t="str">
        <f>'aktive Schnittstellen'!BH9</f>
        <v>l</v>
      </c>
      <c r="F6" s="321">
        <f>'aktive Schnittstellen'!BI9</f>
        <v>1</v>
      </c>
      <c r="G6" s="321" t="str">
        <f>'aktive Schnittstellen'!K9</f>
        <v xml:space="preserve">LE </v>
      </c>
      <c r="H6" s="321" t="str">
        <f>'aktive Schnittstellen'!Q9</f>
        <v>JAGGAER</v>
      </c>
      <c r="I6" s="321" t="s">
        <v>53</v>
      </c>
      <c r="J6" s="321" t="str">
        <f>'aktive Schnittstellen'!H9</f>
        <v>R. Nangue Ngangwa</v>
      </c>
      <c r="K6" s="321" t="str">
        <f>'aktive Schnittstellen'!I9</f>
        <v>A. Schönhage</v>
      </c>
      <c r="L6" s="318" t="s">
        <v>45</v>
      </c>
      <c r="M6" s="318" t="s">
        <v>46</v>
      </c>
      <c r="N6" s="319" t="s">
        <v>63</v>
      </c>
      <c r="O6" s="318" t="s">
        <v>55</v>
      </c>
      <c r="P6" s="322">
        <f>IF(O6=Fixvalues!$B$6,1,IF(O6=Fixvalues!$B$7,1,IF(O6=Fixvalues!$B$3,0.8,IF(O6=Fixvalues!$B$2,0.6,IF(M6=Fixvalues!$A$4,0.5,IF(M6=Fixvalues!$A$3,0.2,0))))))</f>
        <v>1</v>
      </c>
      <c r="Q6" s="322"/>
      <c r="R6" s="323"/>
      <c r="S6" s="323"/>
      <c r="T6" s="338"/>
      <c r="U6" s="304" t="s">
        <v>64</v>
      </c>
      <c r="V6" s="305" t="str">
        <f>'aktive Schnittstellen'!W9</f>
        <v xml:space="preserve"> | WM_ERP_P | /P4T/DOC_OUTPUT./P4T/DOC |  | JAGGAER</v>
      </c>
    </row>
    <row r="7" spans="1:30" s="234" customFormat="1" ht="52.8" x14ac:dyDescent="0.25">
      <c r="A7" s="233">
        <f>'aktive Schnittstellen'!A10</f>
        <v>6</v>
      </c>
      <c r="B7" s="318" t="str">
        <f>'aktive Schnittstellen'!D10</f>
        <v>LE_JAGGAER</v>
      </c>
      <c r="C7" s="318" t="s">
        <v>52</v>
      </c>
      <c r="D7" s="319" t="str">
        <f>'aktive Schnittstellen'!F10</f>
        <v>JAGGAER_IDOC -&gt; WM_ERP_P /P4T/GOODSMVT_INPUT./P4T/GOODSMVT</v>
      </c>
      <c r="E7" s="320" t="str">
        <f>'aktive Schnittstellen'!BH10</f>
        <v>l</v>
      </c>
      <c r="F7" s="321">
        <f>'aktive Schnittstellen'!BI10</f>
        <v>1</v>
      </c>
      <c r="G7" s="321" t="str">
        <f>'aktive Schnittstellen'!K10</f>
        <v>JAGGAER</v>
      </c>
      <c r="H7" s="321" t="str">
        <f>'aktive Schnittstellen'!Q10</f>
        <v xml:space="preserve">LE </v>
      </c>
      <c r="I7" s="321" t="s">
        <v>53</v>
      </c>
      <c r="J7" s="321" t="str">
        <f>'aktive Schnittstellen'!H10</f>
        <v>R. Nangue Ngangwa</v>
      </c>
      <c r="K7" s="321" t="str">
        <f>'aktive Schnittstellen'!I10</f>
        <v>A. Schönhage</v>
      </c>
      <c r="L7" s="318" t="s">
        <v>45</v>
      </c>
      <c r="M7" s="318" t="s">
        <v>46</v>
      </c>
      <c r="N7" s="319" t="s">
        <v>54</v>
      </c>
      <c r="O7" s="318" t="s">
        <v>55</v>
      </c>
      <c r="P7" s="322">
        <f>IF(O7=Fixvalues!$B$6,1,IF(O7=Fixvalues!$B$7,1,IF(O7=Fixvalues!$B$3,0.8,IF(O7=Fixvalues!$B$2,0.6,IF(M7=Fixvalues!$A$4,0.5,IF(M7=Fixvalues!$A$3,0.2,0))))))</f>
        <v>1</v>
      </c>
      <c r="Q7" s="322"/>
      <c r="R7" s="323"/>
      <c r="S7" s="323"/>
      <c r="T7" s="338" t="s">
        <v>65</v>
      </c>
      <c r="U7" s="304" t="s">
        <v>66</v>
      </c>
      <c r="V7" s="305" t="str">
        <f>'aktive Schnittstellen'!W10</f>
        <v>JAGGAER | JAGGAER_IDOC | /P4T/GOODSMVT_INPUT./P4T/GOODSMVT |  | WM_ERP_P</v>
      </c>
    </row>
    <row r="8" spans="1:30" s="234" customFormat="1" ht="26.4" x14ac:dyDescent="0.25">
      <c r="A8" s="233">
        <f>'aktive Schnittstellen'!A11</f>
        <v>7</v>
      </c>
      <c r="B8" s="318" t="str">
        <f>'aktive Schnittstellen'!D11</f>
        <v>LE_JAGGAER</v>
      </c>
      <c r="C8" s="318" t="s">
        <v>52</v>
      </c>
      <c r="D8" s="319" t="str">
        <f>'aktive Schnittstellen'!F11</f>
        <v>WM_ERP_P -&gt; JAGGAER_/P4T/GOODSMVT_OUTPUT./P4T/GOODSMVT</v>
      </c>
      <c r="E8" s="320" t="str">
        <f>'aktive Schnittstellen'!BH11</f>
        <v>l</v>
      </c>
      <c r="F8" s="321">
        <f>'aktive Schnittstellen'!BI11</f>
        <v>1</v>
      </c>
      <c r="G8" s="321" t="str">
        <f>'aktive Schnittstellen'!K11</f>
        <v xml:space="preserve">LE </v>
      </c>
      <c r="H8" s="321" t="str">
        <f>'aktive Schnittstellen'!Q11</f>
        <v>JAGGAER</v>
      </c>
      <c r="I8" s="321" t="s">
        <v>53</v>
      </c>
      <c r="J8" s="321" t="str">
        <f>'aktive Schnittstellen'!H11</f>
        <v>R. Nangue Ngangwa</v>
      </c>
      <c r="K8" s="321" t="str">
        <f>'aktive Schnittstellen'!I11</f>
        <v>A. Schönhage</v>
      </c>
      <c r="L8" s="318" t="s">
        <v>45</v>
      </c>
      <c r="M8" s="318" t="s">
        <v>46</v>
      </c>
      <c r="N8" s="319" t="s">
        <v>47</v>
      </c>
      <c r="O8" s="318" t="s">
        <v>55</v>
      </c>
      <c r="P8" s="322">
        <f>IF(O8=Fixvalues!$B$6,1,IF(O8=Fixvalues!$B$7,1,IF(O8=Fixvalues!$B$3,0.8,IF(O8=Fixvalues!$B$2,0.6,IF(M8=Fixvalues!$A$4,0.5,IF(M8=Fixvalues!$A$3,0.2,0))))))</f>
        <v>1</v>
      </c>
      <c r="Q8" s="322"/>
      <c r="R8" s="323"/>
      <c r="S8" s="323"/>
      <c r="T8" s="338"/>
      <c r="U8" s="304" t="s">
        <v>67</v>
      </c>
      <c r="V8" s="305" t="str">
        <f>'aktive Schnittstellen'!W11</f>
        <v xml:space="preserve"> | WM_ERP_P | /P4T/GOODSMVT_OUTPUT./P4T/GOODSMVT |  | JAGGAER</v>
      </c>
    </row>
    <row r="9" spans="1:30" s="234" customFormat="1" ht="52.8" x14ac:dyDescent="0.25">
      <c r="A9" s="233">
        <f>'aktive Schnittstellen'!A12</f>
        <v>8</v>
      </c>
      <c r="B9" s="318" t="str">
        <f>'aktive Schnittstellen'!D12</f>
        <v>LE_JAGGAER</v>
      </c>
      <c r="C9" s="318" t="s">
        <v>52</v>
      </c>
      <c r="D9" s="319" t="str">
        <f>'aktive Schnittstellen'!F12</f>
        <v>JAGGAER_IDOC -&gt; WM_ERP_P /P4T/POM_INPUT./P4T/POM</v>
      </c>
      <c r="E9" s="320" t="str">
        <f>'aktive Schnittstellen'!BH12</f>
        <v>l</v>
      </c>
      <c r="F9" s="321">
        <f>'aktive Schnittstellen'!BI12</f>
        <v>1</v>
      </c>
      <c r="G9" s="321" t="str">
        <f>'aktive Schnittstellen'!K12</f>
        <v>JAGGAER</v>
      </c>
      <c r="H9" s="321" t="str">
        <f>'aktive Schnittstellen'!Q12</f>
        <v xml:space="preserve">LE </v>
      </c>
      <c r="I9" s="321" t="s">
        <v>53</v>
      </c>
      <c r="J9" s="321" t="str">
        <f>'aktive Schnittstellen'!H12</f>
        <v>R. Nangue Ngangwa</v>
      </c>
      <c r="K9" s="321" t="str">
        <f>'aktive Schnittstellen'!I12</f>
        <v>A. Schönhage</v>
      </c>
      <c r="L9" s="318" t="s">
        <v>45</v>
      </c>
      <c r="M9" s="318" t="s">
        <v>46</v>
      </c>
      <c r="N9" s="319" t="s">
        <v>54</v>
      </c>
      <c r="O9" s="318" t="s">
        <v>55</v>
      </c>
      <c r="P9" s="322">
        <f>IF(O9=Fixvalues!$B$6,1,IF(O9=Fixvalues!$B$7,1,IF(O9=Fixvalues!$B$3,0.8,IF(O9=Fixvalues!$B$2,0.6,IF(M9=Fixvalues!$A$4,0.5,IF(M9=Fixvalues!$A$3,0.2,0))))))</f>
        <v>1</v>
      </c>
      <c r="Q9" s="322"/>
      <c r="R9" s="323"/>
      <c r="S9" s="323"/>
      <c r="T9" s="338" t="s">
        <v>68</v>
      </c>
      <c r="U9" s="304" t="s">
        <v>69</v>
      </c>
      <c r="V9" s="305" t="str">
        <f>'aktive Schnittstellen'!W12</f>
        <v>JAGGAER | JAGGAER_IDOC | /P4T/POM_INPUT./P4T/POM |  | WM_ERP_P</v>
      </c>
    </row>
    <row r="10" spans="1:30" s="234" customFormat="1" ht="26.4" x14ac:dyDescent="0.25">
      <c r="A10" s="233">
        <f>'aktive Schnittstellen'!A13</f>
        <v>9</v>
      </c>
      <c r="B10" s="318" t="str">
        <f>'aktive Schnittstellen'!D13</f>
        <v>LE_JAGGAER</v>
      </c>
      <c r="C10" s="318" t="s">
        <v>52</v>
      </c>
      <c r="D10" s="319" t="str">
        <f>'aktive Schnittstellen'!F13</f>
        <v>WM_ERP_P -&gt; JAGGAER_IDOC /P4T/POM_OUTPUT./P4T/POM</v>
      </c>
      <c r="E10" s="320" t="str">
        <f>'aktive Schnittstellen'!BH13</f>
        <v>l</v>
      </c>
      <c r="F10" s="321">
        <f>'aktive Schnittstellen'!BI13</f>
        <v>1</v>
      </c>
      <c r="G10" s="321" t="str">
        <f>'aktive Schnittstellen'!K13</f>
        <v xml:space="preserve">LE </v>
      </c>
      <c r="H10" s="321" t="str">
        <f>'aktive Schnittstellen'!Q13</f>
        <v>JAGGAER</v>
      </c>
      <c r="I10" s="321" t="s">
        <v>53</v>
      </c>
      <c r="J10" s="321" t="str">
        <f>'aktive Schnittstellen'!H13</f>
        <v>R. Nangue Ngangwa</v>
      </c>
      <c r="K10" s="321" t="str">
        <f>'aktive Schnittstellen'!I13</f>
        <v>A. Schönhage</v>
      </c>
      <c r="L10" s="318" t="s">
        <v>45</v>
      </c>
      <c r="M10" s="318" t="s">
        <v>46</v>
      </c>
      <c r="N10" s="319" t="s">
        <v>47</v>
      </c>
      <c r="O10" s="318" t="s">
        <v>55</v>
      </c>
      <c r="P10" s="322">
        <f>IF(O10=Fixvalues!$B$6,1,IF(O10=Fixvalues!$B$7,1,IF(O10=Fixvalues!$B$3,0.8,IF(O10=Fixvalues!$B$2,0.6,IF(M10=Fixvalues!$A$4,0.5,IF(M10=Fixvalues!$A$3,0.2,0))))))</f>
        <v>1</v>
      </c>
      <c r="Q10" s="322"/>
      <c r="R10" s="323"/>
      <c r="S10" s="323"/>
      <c r="T10" s="338"/>
      <c r="U10" s="304" t="s">
        <v>70</v>
      </c>
      <c r="V10" s="305" t="str">
        <f>'aktive Schnittstellen'!W13</f>
        <v xml:space="preserve"> | WM_ERP_P | /P4T/POM_OUTPUT./P4T/POM |  | JAGGAER</v>
      </c>
    </row>
    <row r="11" spans="1:30" s="234" customFormat="1" ht="26.4" x14ac:dyDescent="0.25">
      <c r="A11" s="233">
        <f>'aktive Schnittstellen'!A14</f>
        <v>10</v>
      </c>
      <c r="B11" s="234" t="str">
        <f>'aktive Schnittstellen'!D14</f>
        <v>LE_JAGGAER</v>
      </c>
      <c r="C11" s="234" t="s">
        <v>52</v>
      </c>
      <c r="D11" s="230" t="str">
        <f>'aktive Schnittstellen'!F14</f>
        <v>WM_ERP_P -&gt; JAGGAER_IDOC /P4T/STATUS_OUTPUT./P4T/STATUS</v>
      </c>
      <c r="E11" s="235" t="str">
        <f>'aktive Schnittstellen'!BH14</f>
        <v>l</v>
      </c>
      <c r="F11" s="236">
        <f>'aktive Schnittstellen'!BI14</f>
        <v>1</v>
      </c>
      <c r="G11" s="236" t="str">
        <f>'aktive Schnittstellen'!K14</f>
        <v xml:space="preserve">LE </v>
      </c>
      <c r="H11" s="236" t="str">
        <f>'aktive Schnittstellen'!Q14</f>
        <v>JAGGAER</v>
      </c>
      <c r="I11" s="236" t="s">
        <v>53</v>
      </c>
      <c r="J11" s="236" t="str">
        <f>'aktive Schnittstellen'!H14</f>
        <v>R. Nangue Ngangwa</v>
      </c>
      <c r="K11" s="236" t="str">
        <f>'aktive Schnittstellen'!I14</f>
        <v>A. Schönhage</v>
      </c>
      <c r="L11" s="234" t="s">
        <v>45</v>
      </c>
      <c r="M11" s="234" t="s">
        <v>46</v>
      </c>
      <c r="N11" s="230" t="s">
        <v>47</v>
      </c>
      <c r="O11" s="234" t="s">
        <v>71</v>
      </c>
      <c r="P11" s="237">
        <f>IF(O11=Fixvalues!$B$6,1,IF(O11=Fixvalues!$B$7,1,IF(O11=Fixvalues!$B$3,0.8,IF(O11=Fixvalues!$B$2,0.6,IF(M11=Fixvalues!$A$4,0.5,IF(M11=Fixvalues!$A$3,0.2,0))))))</f>
        <v>0.6</v>
      </c>
      <c r="Q11" s="237"/>
      <c r="R11" s="283"/>
      <c r="S11" s="283"/>
      <c r="T11" s="295"/>
      <c r="U11" s="183" t="s">
        <v>72</v>
      </c>
      <c r="V11" s="254" t="str">
        <f>'aktive Schnittstellen'!W14</f>
        <v xml:space="preserve"> | WM_ERP_P | /P4T/STATUS_OUTPUT./P4T/STATUS |  | JAGGAER</v>
      </c>
    </row>
    <row r="12" spans="1:30" s="234" customFormat="1" ht="26.4" x14ac:dyDescent="0.25">
      <c r="A12" s="233">
        <f>'aktive Schnittstellen'!A15</f>
        <v>11</v>
      </c>
      <c r="B12" s="234" t="str">
        <f>'aktive Schnittstellen'!D15</f>
        <v>LE_JAGGAER</v>
      </c>
      <c r="C12" s="234" t="s">
        <v>52</v>
      </c>
      <c r="D12" s="230" t="str">
        <f>'aktive Schnittstellen'!F15</f>
        <v>WM_ERP_P -&gt; JAGGAER_IDOC /P4T/TSYNC_OUTPUT./P4T/TSYNC.ZZPOOL4TOOLTSYNC</v>
      </c>
      <c r="E12" s="235" t="str">
        <f>'aktive Schnittstellen'!BH15</f>
        <v>l</v>
      </c>
      <c r="F12" s="236">
        <f>'aktive Schnittstellen'!BI15</f>
        <v>1</v>
      </c>
      <c r="G12" s="236" t="str">
        <f>'aktive Schnittstellen'!K15</f>
        <v xml:space="preserve">LE </v>
      </c>
      <c r="H12" s="236" t="str">
        <f>'aktive Schnittstellen'!Q15</f>
        <v>JAGGAER</v>
      </c>
      <c r="I12" s="236" t="s">
        <v>53</v>
      </c>
      <c r="J12" s="236" t="str">
        <f>'aktive Schnittstellen'!H15</f>
        <v>R. Nangue Ngangwa</v>
      </c>
      <c r="K12" s="236" t="str">
        <f>'aktive Schnittstellen'!I15</f>
        <v>A. Schönhage</v>
      </c>
      <c r="L12" s="234" t="s">
        <v>45</v>
      </c>
      <c r="M12" s="234" t="s">
        <v>46</v>
      </c>
      <c r="N12" s="230" t="s">
        <v>47</v>
      </c>
      <c r="O12" s="234" t="s">
        <v>71</v>
      </c>
      <c r="P12" s="237">
        <f>IF(O12=Fixvalues!$B$6,1,IF(O12=Fixvalues!$B$7,1,IF(O12=Fixvalues!$B$3,0.8,IF(O12=Fixvalues!$B$2,0.6,IF(M12=Fixvalues!$A$4,0.5,IF(M12=Fixvalues!$A$3,0.2,0))))))</f>
        <v>0.6</v>
      </c>
      <c r="Q12" s="237"/>
      <c r="R12" s="283"/>
      <c r="S12" s="283"/>
      <c r="T12" s="295"/>
      <c r="U12" s="183" t="s">
        <v>73</v>
      </c>
      <c r="V12" s="254" t="str">
        <f>'aktive Schnittstellen'!W15</f>
        <v xml:space="preserve"> | WM_ERP_P | /P4T/TSYNC_OUTPUT./P4T/TSYNC.ZZPOOL4TOOLTSYNC |  | JAGGAER</v>
      </c>
    </row>
    <row r="13" spans="1:30" s="234" customFormat="1" ht="39.6" x14ac:dyDescent="0.25">
      <c r="A13" s="233">
        <f>'aktive Schnittstellen'!A16</f>
        <v>12</v>
      </c>
      <c r="B13" s="234" t="str">
        <f>'aktive Schnittstellen'!D16</f>
        <v>LE_JAGGAER</v>
      </c>
      <c r="C13" s="234" t="s">
        <v>52</v>
      </c>
      <c r="D13" s="230" t="str">
        <f>'aktive Schnittstellen'!F16</f>
        <v>JAGGAER_IDOC -&gt; WM_ERP_P /P4T/VENDOR_INPUT./P4T/VENDOR</v>
      </c>
      <c r="E13" s="235" t="str">
        <f>'aktive Schnittstellen'!BH16</f>
        <v>l</v>
      </c>
      <c r="F13" s="236">
        <f>'aktive Schnittstellen'!BI16</f>
        <v>1</v>
      </c>
      <c r="G13" s="236" t="str">
        <f>'aktive Schnittstellen'!K16</f>
        <v>JAGGAER</v>
      </c>
      <c r="H13" s="236" t="str">
        <f>'aktive Schnittstellen'!Q16</f>
        <v xml:space="preserve">LE </v>
      </c>
      <c r="I13" s="236" t="s">
        <v>53</v>
      </c>
      <c r="J13" s="236" t="str">
        <f>'aktive Schnittstellen'!H16</f>
        <v>R. Nangue Ngangwa</v>
      </c>
      <c r="K13" s="236" t="str">
        <f>'aktive Schnittstellen'!I16</f>
        <v>A. Schönhage</v>
      </c>
      <c r="L13" s="234" t="s">
        <v>45</v>
      </c>
      <c r="M13" s="234" t="s">
        <v>46</v>
      </c>
      <c r="N13" s="230" t="s">
        <v>63</v>
      </c>
      <c r="O13" s="234" t="s">
        <v>71</v>
      </c>
      <c r="P13" s="237">
        <f>IF(O13=Fixvalues!$B$6,1,IF(O13=Fixvalues!$B$7,1,IF(O13=Fixvalues!$B$3,0.8,IF(O13=Fixvalues!$B$2,0.6,IF(M13=Fixvalues!$A$4,0.5,IF(M13=Fixvalues!$A$3,0.2,0))))))</f>
        <v>0.6</v>
      </c>
      <c r="Q13" s="237"/>
      <c r="R13" s="283"/>
      <c r="S13" s="283"/>
      <c r="T13" s="295" t="s">
        <v>74</v>
      </c>
      <c r="U13" s="183" t="s">
        <v>75</v>
      </c>
      <c r="V13" s="254" t="str">
        <f>'aktive Schnittstellen'!W16</f>
        <v>JAGGAER | JAGGAER_IDOC | /P4T/VENDOR_INPUT./P4T/VENDOR |  | WM_ERP_P</v>
      </c>
    </row>
    <row r="14" spans="1:30" s="234" customFormat="1" ht="26.4" x14ac:dyDescent="0.25">
      <c r="A14" s="233">
        <f>'aktive Schnittstellen'!A17</f>
        <v>13</v>
      </c>
      <c r="B14" s="234" t="str">
        <f>'aktive Schnittstellen'!D17</f>
        <v>LE_JAGGAER</v>
      </c>
      <c r="C14" s="234" t="s">
        <v>52</v>
      </c>
      <c r="D14" s="230" t="str">
        <f>'aktive Schnittstellen'!F17</f>
        <v>WM_ERP_P -&gt; JAGGAER_IDOC /P4T/VENDOR_OUTPUT./P4T/VENDOR</v>
      </c>
      <c r="E14" s="235" t="str">
        <f>'aktive Schnittstellen'!BH17</f>
        <v>l</v>
      </c>
      <c r="F14" s="236">
        <f>'aktive Schnittstellen'!BI17</f>
        <v>1</v>
      </c>
      <c r="G14" s="236" t="str">
        <f>'aktive Schnittstellen'!K17</f>
        <v xml:space="preserve">LE </v>
      </c>
      <c r="H14" s="236" t="str">
        <f>'aktive Schnittstellen'!Q17</f>
        <v>JAGGAER</v>
      </c>
      <c r="I14" s="236" t="s">
        <v>53</v>
      </c>
      <c r="J14" s="236" t="str">
        <f>'aktive Schnittstellen'!H17</f>
        <v>R. Nangue Ngangwa</v>
      </c>
      <c r="K14" s="236" t="str">
        <f>'aktive Schnittstellen'!I17</f>
        <v>A. Schönhage</v>
      </c>
      <c r="L14" s="234" t="s">
        <v>45</v>
      </c>
      <c r="M14" s="234" t="s">
        <v>46</v>
      </c>
      <c r="N14" s="230" t="s">
        <v>47</v>
      </c>
      <c r="O14" s="234" t="s">
        <v>71</v>
      </c>
      <c r="P14" s="237">
        <f>IF(O14=Fixvalues!$B$6,1,IF(O14=Fixvalues!$B$7,1,IF(O14=Fixvalues!$B$3,0.8,IF(O14=Fixvalues!$B$2,0.6,IF(M14=Fixvalues!$A$4,0.5,IF(M14=Fixvalues!$A$3,0.2,0))))))</f>
        <v>0.6</v>
      </c>
      <c r="Q14" s="237"/>
      <c r="R14" s="283"/>
      <c r="S14" s="283"/>
      <c r="T14" s="295"/>
      <c r="U14" s="183" t="s">
        <v>76</v>
      </c>
      <c r="V14" s="254" t="str">
        <f>'aktive Schnittstellen'!W17</f>
        <v xml:space="preserve"> | WM_ERP_P | /P4T/VENDOR_OUTPUT./P4T/VENDOR |  | JAGGAER</v>
      </c>
    </row>
    <row r="15" spans="1:30" s="234" customFormat="1" ht="27.6" x14ac:dyDescent="0.25">
      <c r="A15" s="233">
        <f>'aktive Schnittstellen'!A18</f>
        <v>14</v>
      </c>
      <c r="B15" s="234" t="str">
        <f>'aktive Schnittstellen'!D18</f>
        <v>HR_Management</v>
      </c>
      <c r="C15" s="234" t="s">
        <v>77</v>
      </c>
      <c r="D15" s="230" t="str">
        <f>'aktive Schnittstellen'!F18</f>
        <v>DE_HR_P -&gt; WM_FTP_P Abwesenheitsdaten vom Labor</v>
      </c>
      <c r="E15" s="235" t="str">
        <f>'aktive Schnittstellen'!BH18</f>
        <v>c</v>
      </c>
      <c r="F15" s="236">
        <f>'aktive Schnittstellen'!BI18</f>
        <v>1</v>
      </c>
      <c r="G15" s="236" t="str">
        <f>'aktive Schnittstellen'!K18</f>
        <v>HR</v>
      </c>
      <c r="H15" s="236" t="str">
        <f>'aktive Schnittstellen'!Q18</f>
        <v>GFTP</v>
      </c>
      <c r="I15" s="236" t="s">
        <v>78</v>
      </c>
      <c r="J15" s="236" t="str">
        <f>'aktive Schnittstellen'!H18</f>
        <v>S. Schelp</v>
      </c>
      <c r="K15" s="236">
        <f>'aktive Schnittstellen'!I18</f>
        <v>0</v>
      </c>
      <c r="L15" s="234" t="s">
        <v>45</v>
      </c>
      <c r="M15" s="234" t="s">
        <v>46</v>
      </c>
      <c r="N15" s="230" t="s">
        <v>63</v>
      </c>
      <c r="O15" s="234" t="s">
        <v>79</v>
      </c>
      <c r="P15" s="237">
        <f>IF(O15=Fixvalues!$B$6,1,IF(O15=Fixvalues!$B$7,1,IF(O15=Fixvalues!$B$3,0.8,IF(O15=Fixvalues!$B$2,0.6,IF(M15=Fixvalues!$A$4,0.5,IF(M15=Fixvalues!$A$3,0.2,0))))))</f>
        <v>0.8</v>
      </c>
      <c r="Q15" s="237" t="s">
        <v>80</v>
      </c>
      <c r="R15" s="284"/>
      <c r="S15" s="285"/>
      <c r="T15" s="291" t="s">
        <v>81</v>
      </c>
      <c r="U15" s="183" t="s">
        <v>82</v>
      </c>
      <c r="V15" s="254" t="str">
        <f>'aktive Schnittstellen'!W18</f>
        <v xml:space="preserve"> | DE_HR_P | AbsenceNotification_Out |  | WM_FTP_P</v>
      </c>
    </row>
    <row r="16" spans="1:30" s="234" customFormat="1" ht="26.4" x14ac:dyDescent="0.25">
      <c r="A16" s="233">
        <f>'aktive Schnittstellen'!A19</f>
        <v>15</v>
      </c>
      <c r="B16" s="234" t="str">
        <f>'aktive Schnittstellen'!D19</f>
        <v>MDM_Material</v>
      </c>
      <c r="C16" s="234" t="s">
        <v>83</v>
      </c>
      <c r="D16" s="230" t="str">
        <f>'aktive Schnittstellen'!F19</f>
        <v>WM_ERP_P -&gt; WM_XMEDIA_P Zulassungsdaten an XMEDIA</v>
      </c>
      <c r="E16" s="235" t="str">
        <f>'aktive Schnittstellen'!BH19</f>
        <v>l</v>
      </c>
      <c r="F16" s="236">
        <f>'aktive Schnittstellen'!BI19</f>
        <v>1</v>
      </c>
      <c r="G16" s="236" t="str">
        <f>'aktive Schnittstellen'!K19</f>
        <v>PP</v>
      </c>
      <c r="H16" s="236" t="str">
        <f>'aktive Schnittstellen'!Q19</f>
        <v>XMEDIA</v>
      </c>
      <c r="I16" t="s">
        <v>78</v>
      </c>
      <c r="J16" s="236" t="str">
        <f>'aktive Schnittstellen'!H19</f>
        <v>R. Nangue Ngangwa</v>
      </c>
      <c r="K16" s="236" t="str">
        <f>'aktive Schnittstellen'!I19</f>
        <v>M. Redecker</v>
      </c>
      <c r="L16" s="234" t="s">
        <v>84</v>
      </c>
      <c r="M16" s="234" t="s">
        <v>46</v>
      </c>
      <c r="N16" s="230" t="s">
        <v>47</v>
      </c>
      <c r="O16" s="234" t="s">
        <v>79</v>
      </c>
      <c r="P16" s="237">
        <f>IF(O16=Fixvalues!$B$6,1,IF(O16=Fixvalues!$B$7,1,IF(O16=Fixvalues!$B$3,0.8,IF(O16=Fixvalues!$B$2,0.6,IF(M16=Fixvalues!$A$4,0.5,IF(M16=Fixvalues!$A$3,0.2,0))))))</f>
        <v>0.8</v>
      </c>
      <c r="Q16" s="237"/>
      <c r="R16" s="284"/>
      <c r="S16" s="283"/>
      <c r="T16" s="357" t="s">
        <v>85</v>
      </c>
      <c r="U16" s="183" t="s">
        <v>86</v>
      </c>
      <c r="V16" s="254" t="str">
        <f>'aktive Schnittstellen'!W19</f>
        <v xml:space="preserve"> | WM_ERP_P | ApprovalInformation_Out |  | WM_XMEDIA_P</v>
      </c>
    </row>
    <row r="17" spans="1:30" s="234" customFormat="1" ht="39.6" x14ac:dyDescent="0.25">
      <c r="A17" s="233">
        <f>'aktive Schnittstellen'!A20</f>
        <v>16</v>
      </c>
      <c r="B17" s="234" t="str">
        <f>'aktive Schnittstellen'!D20</f>
        <v>SCM_Backlog</v>
      </c>
      <c r="C17" s="234" t="s">
        <v>87</v>
      </c>
      <c r="D17" s="230" t="str">
        <f>'aktive Schnittstellen'!F20</f>
        <v xml:space="preserve">WM_COGNOS_P -&gt; WM_ERP_P Online-Rückstandsliste </v>
      </c>
      <c r="E17" s="235" t="str">
        <f>'aktive Schnittstellen'!BH20</f>
        <v>l</v>
      </c>
      <c r="F17" s="236">
        <f>'aktive Schnittstellen'!BI20</f>
        <v>3</v>
      </c>
      <c r="G17" s="236" t="str">
        <f>'aktive Schnittstellen'!K20</f>
        <v>COGNOS</v>
      </c>
      <c r="H17" s="236" t="str">
        <f>'aktive Schnittstellen'!Q20</f>
        <v>SD</v>
      </c>
      <c r="I17" s="236" t="s">
        <v>44</v>
      </c>
      <c r="J17" s="236" t="str">
        <f>'aktive Schnittstellen'!H20</f>
        <v>F. Silbermann</v>
      </c>
      <c r="K17" s="236" t="str">
        <f>'aktive Schnittstellen'!I20</f>
        <v>D. Göbel</v>
      </c>
      <c r="L17" s="234" t="s">
        <v>45</v>
      </c>
      <c r="M17" s="234" t="s">
        <v>46</v>
      </c>
      <c r="N17" s="230"/>
      <c r="P17" s="237">
        <f>IF(O17=Fixvalues!$B$6,1,IF(O17=Fixvalues!$B$7,1,IF(O17=Fixvalues!$B$3,0.8,IF(O17=Fixvalues!$B$2,0.6,IF(M17=Fixvalues!$A$4,0.5,IF(M17=Fixvalues!$A$3,0.2,0))))))</f>
        <v>0.5</v>
      </c>
      <c r="Q17" s="237"/>
      <c r="R17" s="237"/>
      <c r="S17" s="237"/>
      <c r="T17" s="358" t="s">
        <v>88</v>
      </c>
      <c r="U17" s="183" t="s">
        <v>89</v>
      </c>
      <c r="V17" s="254" t="str">
        <f>'aktive Schnittstellen'!W20</f>
        <v xml:space="preserve"> | WM_COGNOS_P | BacklogNotification_Out |  | WM_ERP_P</v>
      </c>
    </row>
    <row r="18" spans="1:30" s="234" customFormat="1" x14ac:dyDescent="0.25">
      <c r="A18" s="233">
        <f>'aktive Schnittstellen'!A21</f>
        <v>17</v>
      </c>
      <c r="B18" s="297" t="str">
        <f>'aktive Schnittstellen'!D21</f>
        <v>Sales_Planning</v>
      </c>
      <c r="C18" s="297" t="s">
        <v>90</v>
      </c>
      <c r="D18" s="298" t="str">
        <f>'aktive Schnittstellen'!F21</f>
        <v>WM_ERP_P -&gt; WM_BW_P ERP_KSF-Auflösungsdaten an BW</v>
      </c>
      <c r="E18" s="299" t="str">
        <f>'aktive Schnittstellen'!BH21</f>
        <v>l</v>
      </c>
      <c r="F18" s="300">
        <f>'aktive Schnittstellen'!BI21</f>
        <v>1</v>
      </c>
      <c r="G18" s="300">
        <f>'aktive Schnittstellen'!K21</f>
        <v>0</v>
      </c>
      <c r="H18" s="300" t="str">
        <f>'aktive Schnittstellen'!Q21</f>
        <v>BW</v>
      </c>
      <c r="I18" s="300" t="s">
        <v>44</v>
      </c>
      <c r="J18" t="str">
        <f>'aktive Schnittstellen'!H21</f>
        <v>Sp. Kardonis</v>
      </c>
      <c r="K18" s="300" t="str">
        <f>'aktive Schnittstellen'!I21</f>
        <v>S. Becker</v>
      </c>
      <c r="L18" s="297" t="s">
        <v>91</v>
      </c>
      <c r="M18" s="297" t="s">
        <v>46</v>
      </c>
      <c r="N18" s="298" t="s">
        <v>63</v>
      </c>
      <c r="O18" s="297" t="s">
        <v>55</v>
      </c>
      <c r="P18" s="301">
        <f>IF(O18=Fixvalues!$B$6,1,IF(O18=Fixvalues!$B$7,1,IF(O18=Fixvalues!$B$3,0.8,IF(O18=Fixvalues!$B$2,0.6,IF(M18=Fixvalues!$A$4,0.5,IF(M18=Fixvalues!$A$3,0.2,0))))))</f>
        <v>1</v>
      </c>
      <c r="Q18" s="301"/>
      <c r="R18" s="302"/>
      <c r="S18" s="302"/>
      <c r="T18" s="338" t="s">
        <v>92</v>
      </c>
      <c r="U18" s="304" t="s">
        <v>93</v>
      </c>
      <c r="V18" s="305" t="str">
        <f>'aktive Schnittstellen'!W21</f>
        <v xml:space="preserve"> | WM_ERP_P | BOMAllocationConfirmation_Out |  | WM_BW_P</v>
      </c>
    </row>
    <row r="19" spans="1:30" s="234" customFormat="1" x14ac:dyDescent="0.25">
      <c r="A19" s="233">
        <f>'aktive Schnittstellen'!A22</f>
        <v>18</v>
      </c>
      <c r="B19" s="297" t="str">
        <f>'aktive Schnittstellen'!D22</f>
        <v>Sales_Planning</v>
      </c>
      <c r="C19" s="297" t="s">
        <v>90</v>
      </c>
      <c r="D19" s="298" t="str">
        <f>'aktive Schnittstellen'!F22</f>
        <v>WM_BW_P -&gt; WM_ERP_P BW_KSF-Absatzdaten an ERP</v>
      </c>
      <c r="E19" s="299" t="str">
        <f>'aktive Schnittstellen'!BH22</f>
        <v>l</v>
      </c>
      <c r="F19" s="300">
        <f>'aktive Schnittstellen'!BI22</f>
        <v>1</v>
      </c>
      <c r="G19" s="300" t="str">
        <f>'aktive Schnittstellen'!K22</f>
        <v>BW</v>
      </c>
      <c r="H19" s="300" t="str">
        <f>'aktive Schnittstellen'!Q22</f>
        <v>PP</v>
      </c>
      <c r="I19" s="300" t="s">
        <v>44</v>
      </c>
      <c r="J19" s="300" t="str">
        <f>'aktive Schnittstellen'!H22</f>
        <v>Sp. Kardonis</v>
      </c>
      <c r="K19" s="300" t="str">
        <f>'aktive Schnittstellen'!I22</f>
        <v>S. Becker</v>
      </c>
      <c r="L19" s="297" t="s">
        <v>91</v>
      </c>
      <c r="M19" s="297" t="s">
        <v>46</v>
      </c>
      <c r="N19" s="298" t="s">
        <v>63</v>
      </c>
      <c r="O19" s="297" t="s">
        <v>55</v>
      </c>
      <c r="P19" s="301">
        <f>IF(O19=Fixvalues!$B$6,1,IF(O19=Fixvalues!$B$7,1,IF(O19=Fixvalues!$B$3,0.8,IF(O19=Fixvalues!$B$2,0.6,IF(M19=Fixvalues!$A$4,0.5,IF(M19=Fixvalues!$A$3,0.2,0))))))</f>
        <v>1</v>
      </c>
      <c r="Q19" s="301"/>
      <c r="R19" s="302"/>
      <c r="S19" s="302"/>
      <c r="T19" s="338" t="s">
        <v>92</v>
      </c>
      <c r="U19" s="304" t="s">
        <v>94</v>
      </c>
      <c r="V19" s="305" t="str">
        <f>'aktive Schnittstellen'!W22</f>
        <v xml:space="preserve"> | WM_BW_P | BOMAllocationRequest_Out |  | WM_ERP_P</v>
      </c>
    </row>
    <row r="20" spans="1:30" s="234" customFormat="1" ht="27.6" x14ac:dyDescent="0.25">
      <c r="A20" s="233">
        <f>'aktive Schnittstellen'!A23</f>
        <v>19</v>
      </c>
      <c r="B20" s="234" t="str">
        <f>'aktive Schnittstellen'!D23</f>
        <v>QM_Management</v>
      </c>
      <c r="C20" s="234" t="s">
        <v>95</v>
      </c>
      <c r="D20" s="230" t="str">
        <f>'aktive Schnittstellen'!F23</f>
        <v>WM_ERP_P -&gt;  WM_BABTEC_P BOM Information</v>
      </c>
      <c r="E20" s="235" t="str">
        <f>'aktive Schnittstellen'!BH23</f>
        <v>l</v>
      </c>
      <c r="F20" s="236">
        <f>'aktive Schnittstellen'!BI23</f>
        <v>3</v>
      </c>
      <c r="G20" s="236" t="str">
        <f>'aktive Schnittstellen'!K23</f>
        <v>QM</v>
      </c>
      <c r="H20" s="236" t="str">
        <f>'aktive Schnittstellen'!Q23</f>
        <v>BABTEC</v>
      </c>
      <c r="I20" s="236" t="s">
        <v>53</v>
      </c>
      <c r="J20" s="236" t="str">
        <f>'aktive Schnittstellen'!H23</f>
        <v>J. Schlüpmann</v>
      </c>
      <c r="K20" s="236">
        <f>'aktive Schnittstellen'!I23</f>
        <v>0</v>
      </c>
      <c r="L20" s="234" t="s">
        <v>45</v>
      </c>
      <c r="M20" s="234" t="s">
        <v>46</v>
      </c>
      <c r="N20" s="230"/>
      <c r="P20" s="237">
        <f>IF(O20=Fixvalues!$B$6,1,IF(O20=Fixvalues!$B$7,1,IF(O20=Fixvalues!$B$3,0.8,IF(O20=Fixvalues!$B$2,0.6,IF(M20=Fixvalues!$A$4,0.5,IF(M20=Fixvalues!$A$3,0.2,0))))))</f>
        <v>0.5</v>
      </c>
      <c r="Q20" s="237"/>
      <c r="R20" s="237"/>
      <c r="S20" s="237"/>
      <c r="T20" s="358" t="s">
        <v>96</v>
      </c>
      <c r="U20" s="183" t="s">
        <v>97</v>
      </c>
      <c r="V20" s="254" t="str">
        <f>'aktive Schnittstellen'!W23</f>
        <v xml:space="preserve"> | WM_ERP_P | BOMInformation_Out |  | WM_BABTEC_P</v>
      </c>
    </row>
    <row r="21" spans="1:30" s="234" customFormat="1" ht="13.8" x14ac:dyDescent="0.25">
      <c r="A21" s="233">
        <f>'aktive Schnittstellen'!A24</f>
        <v>20</v>
      </c>
      <c r="B21" s="234" t="str">
        <f>'aktive Schnittstellen'!D24</f>
        <v>Sales_Commission</v>
      </c>
      <c r="C21" s="234" t="s">
        <v>98</v>
      </c>
      <c r="D21" s="230" t="str">
        <f>'aktive Schnittstellen'!F24</f>
        <v>WM_BW_P -&gt; WM_ERP_P Provisionsdaten ans R/3</v>
      </c>
      <c r="E21" s="235" t="str">
        <f>'aktive Schnittstellen'!BH24</f>
        <v>l</v>
      </c>
      <c r="F21" s="236">
        <f>'aktive Schnittstellen'!BI24</f>
        <v>1</v>
      </c>
      <c r="G21" s="236" t="str">
        <f>'aktive Schnittstellen'!K24</f>
        <v>BW</v>
      </c>
      <c r="H21" s="236" t="str">
        <f>'aktive Schnittstellen'!Q24</f>
        <v>SD</v>
      </c>
      <c r="I21" s="236" t="s">
        <v>44</v>
      </c>
      <c r="J21" s="236" t="str">
        <f>'aktive Schnittstellen'!H24</f>
        <v>Sp. Kardonis</v>
      </c>
      <c r="K21" s="236" t="str">
        <f>'aktive Schnittstellen'!I24</f>
        <v xml:space="preserve"> </v>
      </c>
      <c r="L21" s="234" t="s">
        <v>99</v>
      </c>
      <c r="M21" s="234" t="s">
        <v>46</v>
      </c>
      <c r="N21" s="230" t="s">
        <v>63</v>
      </c>
      <c r="O21" s="234" t="s">
        <v>9</v>
      </c>
      <c r="P21" s="237">
        <f>IF(O21=Fixvalues!$B$6,1,IF(O21=Fixvalues!$B$7,1,IF(O21=Fixvalues!$B$3,0.8,IF(O21=Fixvalues!$B$2,0.6,IF(M21=Fixvalues!$A$4,0.5,IF(M21=Fixvalues!$A$3,0.2,0))))))</f>
        <v>0.5</v>
      </c>
      <c r="Q21" s="237" t="s">
        <v>100</v>
      </c>
      <c r="R21" s="284"/>
      <c r="S21" s="283"/>
      <c r="T21" s="296" t="s">
        <v>101</v>
      </c>
      <c r="U21" s="183" t="s">
        <v>102</v>
      </c>
      <c r="V21" s="254" t="str">
        <f>'aktive Schnittstellen'!W24</f>
        <v xml:space="preserve"> | WM_BW_P | CommissionCalculationRequest_Out |  | WM_ERP_P</v>
      </c>
    </row>
    <row r="22" spans="1:30" s="234" customFormat="1" ht="13.8" x14ac:dyDescent="0.25">
      <c r="A22" s="233">
        <f>'aktive Schnittstellen'!A25</f>
        <v>21</v>
      </c>
      <c r="B22" s="234" t="str">
        <f>'aktive Schnittstellen'!D25</f>
        <v>Sales_Commission</v>
      </c>
      <c r="C22" s="234" t="s">
        <v>98</v>
      </c>
      <c r="D22" s="230" t="str">
        <f>'aktive Schnittstellen'!F25</f>
        <v>WM_ERP_P -&gt; WM_BW_P Provisionsdaten von R/3</v>
      </c>
      <c r="E22" s="235" t="str">
        <f>'aktive Schnittstellen'!BH25</f>
        <v>l</v>
      </c>
      <c r="F22" s="236">
        <f>'aktive Schnittstellen'!BI25</f>
        <v>1</v>
      </c>
      <c r="G22" s="236" t="str">
        <f>'aktive Schnittstellen'!K25</f>
        <v>SD</v>
      </c>
      <c r="H22" s="236" t="str">
        <f>'aktive Schnittstellen'!Q25</f>
        <v>BW</v>
      </c>
      <c r="I22" s="236" t="s">
        <v>44</v>
      </c>
      <c r="J22" s="236" t="str">
        <f>'aktive Schnittstellen'!H25</f>
        <v>Sp. Kardonis</v>
      </c>
      <c r="K22" s="236" t="str">
        <f>'aktive Schnittstellen'!I25</f>
        <v xml:space="preserve"> </v>
      </c>
      <c r="L22" s="234" t="s">
        <v>91</v>
      </c>
      <c r="M22" s="234" t="s">
        <v>46</v>
      </c>
      <c r="N22" s="230" t="s">
        <v>63</v>
      </c>
      <c r="O22" s="234" t="s">
        <v>79</v>
      </c>
      <c r="P22" s="237">
        <f>IF(O22=Fixvalues!$B$6,1,IF(O22=Fixvalues!$B$7,1,IF(O22=Fixvalues!$B$3,0.8,IF(O22=Fixvalues!$B$2,0.6,IF(M22=Fixvalues!$A$4,0.5,IF(M22=Fixvalues!$A$3,0.2,0))))))</f>
        <v>0.8</v>
      </c>
      <c r="Q22" s="237" t="s">
        <v>100</v>
      </c>
      <c r="R22" s="284"/>
      <c r="S22" s="283"/>
      <c r="T22" s="296" t="s">
        <v>103</v>
      </c>
      <c r="U22" s="183" t="s">
        <v>104</v>
      </c>
      <c r="V22" s="254" t="str">
        <f>'aktive Schnittstellen'!W25</f>
        <v xml:space="preserve"> | WM_ERP_P | CommissionResultListInformation_Out |  | WM_ERP_P</v>
      </c>
    </row>
    <row r="23" spans="1:30" s="234" customFormat="1" ht="27.6" x14ac:dyDescent="0.25">
      <c r="A23" s="233">
        <f>'aktive Schnittstellen'!A26</f>
        <v>22</v>
      </c>
      <c r="B23" s="234" t="str">
        <f>'aktive Schnittstellen'!D26</f>
        <v>Sales_Complaint</v>
      </c>
      <c r="C23" s="234" t="s">
        <v>105</v>
      </c>
      <c r="D23" s="230" t="str">
        <f>'aktive Schnittstellen'!F26</f>
        <v>WM_ERP_P -&gt; WM_BABTEC_P Übergabe Complaint Confirmation an BABTEC</v>
      </c>
      <c r="E23" s="235" t="str">
        <f>'aktive Schnittstellen'!BH26</f>
        <v>l</v>
      </c>
      <c r="F23" s="236">
        <f>'aktive Schnittstellen'!BI26</f>
        <v>3</v>
      </c>
      <c r="G23" s="236" t="str">
        <f>'aktive Schnittstellen'!K26</f>
        <v>MM</v>
      </c>
      <c r="H23" s="236" t="str">
        <f>'aktive Schnittstellen'!Q26</f>
        <v>BABTEC</v>
      </c>
      <c r="I23" s="273" t="s">
        <v>53</v>
      </c>
      <c r="J23" s="236" t="str">
        <f>'aktive Schnittstellen'!H26</f>
        <v>J. Schlüpmann</v>
      </c>
      <c r="K23" s="236">
        <f>'aktive Schnittstellen'!I26</f>
        <v>0</v>
      </c>
      <c r="L23" s="234" t="s">
        <v>45</v>
      </c>
      <c r="M23" s="234" t="s">
        <v>46</v>
      </c>
      <c r="N23" s="230"/>
      <c r="P23" s="237">
        <f>IF(O23=Fixvalues!$B$6,1,IF(O23=Fixvalues!$B$7,1,IF(O23=Fixvalues!$B$3,0.8,IF(O23=Fixvalues!$B$2,0.6,IF(M23=Fixvalues!$A$4,0.5,IF(M23=Fixvalues!$A$3,0.2,0))))))</f>
        <v>0.5</v>
      </c>
      <c r="Q23" s="237"/>
      <c r="R23" s="237"/>
      <c r="S23" s="237"/>
      <c r="T23" s="358" t="s">
        <v>96</v>
      </c>
      <c r="U23" s="183" t="s">
        <v>106</v>
      </c>
      <c r="V23" s="254" t="str">
        <f>'aktive Schnittstellen'!W26</f>
        <v xml:space="preserve"> | WM_ERP_P | ComplaintConfirmationBABTEC_Out |  | WM_BABTEC_P</v>
      </c>
    </row>
    <row r="24" spans="1:30" s="234" customFormat="1" ht="52.8" x14ac:dyDescent="0.25">
      <c r="A24" s="233">
        <f>'aktive Schnittstellen'!A27</f>
        <v>23</v>
      </c>
      <c r="B24" s="234" t="str">
        <f>'aktive Schnittstellen'!D27</f>
        <v>Sales_Complaint</v>
      </c>
      <c r="C24" s="234" t="s">
        <v>105</v>
      </c>
      <c r="D24" s="230" t="str">
        <f>'aktive Schnittstellen'!F27</f>
        <v>WM_BABTEC_P -&gt; WM_ERP_P Übergabe Complaint Request an WI</v>
      </c>
      <c r="E24" s="235" t="str">
        <f>'aktive Schnittstellen'!BH27</f>
        <v>l</v>
      </c>
      <c r="F24" s="236">
        <f>'aktive Schnittstellen'!BI27</f>
        <v>1</v>
      </c>
      <c r="G24" s="236" t="str">
        <f>'aktive Schnittstellen'!K27</f>
        <v>BABTEC</v>
      </c>
      <c r="H24" s="236" t="str">
        <f>'aktive Schnittstellen'!Q27</f>
        <v>MM</v>
      </c>
      <c r="I24" s="273" t="s">
        <v>53</v>
      </c>
      <c r="J24" s="236" t="str">
        <f>'aktive Schnittstellen'!H27</f>
        <v>J. Schlüpmann</v>
      </c>
      <c r="K24" s="236">
        <f>'aktive Schnittstellen'!I27</f>
        <v>0</v>
      </c>
      <c r="L24" s="234" t="s">
        <v>45</v>
      </c>
      <c r="M24" s="234" t="s">
        <v>46</v>
      </c>
      <c r="N24" s="230" t="s">
        <v>47</v>
      </c>
      <c r="O24" s="234" t="s">
        <v>71</v>
      </c>
      <c r="P24" s="237">
        <f>IF(O24=Fixvalues!$B$6,1,IF(O24=Fixvalues!$B$7,1,IF(O24=Fixvalues!$B$3,0.8,IF(O24=Fixvalues!$B$2,0.6,IF(M24=Fixvalues!$A$4,0.5,IF(M24=Fixvalues!$A$3,0.2,0))))))</f>
        <v>0.6</v>
      </c>
      <c r="Q24" s="237"/>
      <c r="R24" s="283"/>
      <c r="S24" s="283"/>
      <c r="T24" s="294" t="s">
        <v>107</v>
      </c>
      <c r="U24" s="183" t="s">
        <v>108</v>
      </c>
      <c r="V24" s="254" t="str">
        <f>'aktive Schnittstellen'!W27</f>
        <v xml:space="preserve"> | WM_BABTEC_P | ComplaintRequest_Out |  | WM_ERP_P</v>
      </c>
      <c r="AD24" s="234" t="s">
        <v>109</v>
      </c>
    </row>
    <row r="25" spans="1:30" s="234" customFormat="1" ht="27.6" x14ac:dyDescent="0.25">
      <c r="A25" s="233">
        <f>'aktive Schnittstellen'!A28</f>
        <v>24</v>
      </c>
      <c r="B25" s="234" t="str">
        <f>'aktive Schnittstellen'!D28</f>
        <v>Sales_Complaint</v>
      </c>
      <c r="C25" s="234" t="s">
        <v>105</v>
      </c>
      <c r="D25" s="230" t="str">
        <f>'aktive Schnittstellen'!F28</f>
        <v>WM_ERP_P -&gt; WM_BABTEC_P Übergabe Complaint Request an BABTEC</v>
      </c>
      <c r="E25" s="235" t="str">
        <f>'aktive Schnittstellen'!BH28</f>
        <v>l</v>
      </c>
      <c r="F25" s="236">
        <f>'aktive Schnittstellen'!BI28</f>
        <v>3</v>
      </c>
      <c r="G25" s="236" t="str">
        <f>'aktive Schnittstellen'!K28</f>
        <v>MM</v>
      </c>
      <c r="H25" s="236" t="str">
        <f>'aktive Schnittstellen'!Q28</f>
        <v>BABTEC</v>
      </c>
      <c r="I25" s="273" t="s">
        <v>53</v>
      </c>
      <c r="J25" s="236" t="str">
        <f>'aktive Schnittstellen'!H28</f>
        <v>J. Schlüpmann</v>
      </c>
      <c r="K25" s="236">
        <f>'aktive Schnittstellen'!I28</f>
        <v>0</v>
      </c>
      <c r="L25" s="234" t="s">
        <v>84</v>
      </c>
      <c r="M25" s="234" t="s">
        <v>46</v>
      </c>
      <c r="N25" s="230"/>
      <c r="P25" s="237">
        <f>IF(O25=Fixvalues!$B$6,1,IF(O25=Fixvalues!$B$7,1,IF(O25=Fixvalues!$B$3,0.8,IF(O25=Fixvalues!$B$2,0.6,IF(M25=Fixvalues!$A$4,0.5,IF(M25=Fixvalues!$A$3,0.2,0))))))</f>
        <v>0.5</v>
      </c>
      <c r="Q25" s="237"/>
      <c r="R25" s="237"/>
      <c r="S25" s="237"/>
      <c r="T25" s="358" t="s">
        <v>110</v>
      </c>
      <c r="U25" s="183" t="s">
        <v>111</v>
      </c>
      <c r="V25" s="254" t="str">
        <f>'aktive Schnittstellen'!W28</f>
        <v xml:space="preserve"> | WM_ERP_P | ComplaintRequestBABTEC_Out |  | WM_BABTEC_P</v>
      </c>
    </row>
    <row r="26" spans="1:30" s="234" customFormat="1" ht="39.6" x14ac:dyDescent="0.25">
      <c r="A26" s="233">
        <f>'aktive Schnittstellen'!A29</f>
        <v>25</v>
      </c>
      <c r="B26" s="234" t="str">
        <f>'aktive Schnittstellen'!D29</f>
        <v>Sales_Request</v>
      </c>
      <c r="C26" s="234" t="s">
        <v>112</v>
      </c>
      <c r="D26" s="230" t="str">
        <f>'aktive Schnittstellen'!F29</f>
        <v>WM_ERP_P -&gt; WM_CDB_P WMC config Datei weiterreichen an PLM</v>
      </c>
      <c r="E26" s="235" t="str">
        <f>'aktive Schnittstellen'!BH29</f>
        <v>m</v>
      </c>
      <c r="F26" s="236">
        <f>'aktive Schnittstellen'!BI29</f>
        <v>3</v>
      </c>
      <c r="G26" s="236" t="str">
        <f>'aktive Schnittstellen'!K29</f>
        <v>ERP</v>
      </c>
      <c r="H26" s="236" t="str">
        <f>'aktive Schnittstellen'!Q29</f>
        <v>PLM</v>
      </c>
      <c r="I26" s="236" t="s">
        <v>113</v>
      </c>
      <c r="J26" s="236" t="str">
        <f>'aktive Schnittstellen'!H29</f>
        <v>R. Nangue Ngangwa</v>
      </c>
      <c r="K26" s="236" t="str">
        <f>'aktive Schnittstellen'!I29</f>
        <v>J.G. Koch</v>
      </c>
      <c r="L26" s="234" t="s">
        <v>45</v>
      </c>
      <c r="M26" s="234" t="s">
        <v>46</v>
      </c>
      <c r="N26" s="230"/>
      <c r="P26" s="237">
        <f>IF(O26=Fixvalues!$B$6,1,IF(O26=Fixvalues!$B$7,1,IF(O26=Fixvalues!$B$3,0.8,IF(O26=Fixvalues!$B$2,0.6,IF(M26=Fixvalues!$A$4,0.5,IF(M26=Fixvalues!$A$3,0.2,0))))))</f>
        <v>0.5</v>
      </c>
      <c r="Q26" s="237"/>
      <c r="R26" s="237"/>
      <c r="S26" s="237"/>
      <c r="T26" s="356" t="s">
        <v>114</v>
      </c>
      <c r="U26" s="181" t="s">
        <v>115</v>
      </c>
      <c r="V26" s="254" t="str">
        <f>'aktive Schnittstellen'!W29</f>
        <v xml:space="preserve"> | WM_ERP_P | ConfigFile_Out |  | WM_CDB_P</v>
      </c>
    </row>
    <row r="27" spans="1:30" s="234" customFormat="1" ht="63" customHeight="1" x14ac:dyDescent="0.25">
      <c r="A27" s="233">
        <f>'aktive Schnittstellen'!A30</f>
        <v>26</v>
      </c>
      <c r="B27" s="234" t="str">
        <f>'aktive Schnittstellen'!D30</f>
        <v>Facility_Management</v>
      </c>
      <c r="C27" s="234" t="s">
        <v>116</v>
      </c>
      <c r="D27" s="230" t="str">
        <f>'aktive Schnittstellen'!F30</f>
        <v>WM_BW_P -&gt; WM_IMS_P Übergabe Kostenstellen an IMSWARE</v>
      </c>
      <c r="E27" s="235" t="str">
        <f>'aktive Schnittstellen'!BH30</f>
        <v>c</v>
      </c>
      <c r="F27" s="236">
        <f>'aktive Schnittstellen'!BI30</f>
        <v>1</v>
      </c>
      <c r="G27" s="236" t="str">
        <f>'aktive Schnittstellen'!K30</f>
        <v>BW</v>
      </c>
      <c r="H27" s="236" t="str">
        <f>'aktive Schnittstellen'!Q30</f>
        <v>IMS</v>
      </c>
      <c r="I27" s="236" t="s">
        <v>117</v>
      </c>
      <c r="J27" s="236" t="str">
        <f>'aktive Schnittstellen'!H30</f>
        <v>Ph. Markus</v>
      </c>
      <c r="K27" s="236" t="str">
        <f>'aktive Schnittstellen'!I30</f>
        <v>Chr. Thielker</v>
      </c>
      <c r="L27" s="234" t="s">
        <v>45</v>
      </c>
      <c r="M27" s="234" t="s">
        <v>46</v>
      </c>
      <c r="N27" s="230" t="s">
        <v>47</v>
      </c>
      <c r="O27" s="234" t="s">
        <v>118</v>
      </c>
      <c r="P27" s="237">
        <f>IF(O27=Fixvalues!$B$6,1,IF(O27=Fixvalues!$B$7,1,IF(O27=Fixvalues!$B$3,0.8,IF(O27=Fixvalues!$B$2,0.6,IF(M27=Fixvalues!$A$4,0.5,IF(M27=Fixvalues!$A$3,0.2,0))))))</f>
        <v>0.5</v>
      </c>
      <c r="Q27" s="237"/>
      <c r="R27" s="283"/>
      <c r="S27" s="283"/>
      <c r="T27" s="296" t="s">
        <v>119</v>
      </c>
      <c r="U27" s="183" t="s">
        <v>120</v>
      </c>
      <c r="V27" s="254" t="str">
        <f>'aktive Schnittstellen'!W30</f>
        <v xml:space="preserve"> | WM_BW_P | CostCenterNotification_Out |  | WM_IMS_P</v>
      </c>
    </row>
    <row r="28" spans="1:30" s="234" customFormat="1" ht="39.6" x14ac:dyDescent="0.25">
      <c r="A28" s="233">
        <f>'aktive Schnittstellen'!A31</f>
        <v>27</v>
      </c>
      <c r="B28" s="234" t="str">
        <f>'aktive Schnittstellen'!D31</f>
        <v>CRM_CSA</v>
      </c>
      <c r="C28" s="234" t="s">
        <v>121</v>
      </c>
      <c r="D28" s="230" t="str">
        <f>'aktive Schnittstellen'!F31</f>
        <v>WM_CRM_P -&gt; WM_CDB_P -&gt; Schnittstelle Dokumente an PLM</v>
      </c>
      <c r="E28" s="235" t="str">
        <f>'aktive Schnittstellen'!BH31</f>
        <v>m</v>
      </c>
      <c r="F28" s="236">
        <f>'aktive Schnittstellen'!BI31</f>
        <v>3</v>
      </c>
      <c r="G28" s="236" t="str">
        <f>'aktive Schnittstellen'!K31</f>
        <v>CRM</v>
      </c>
      <c r="H28" s="236" t="str">
        <f>'aktive Schnittstellen'!Q31</f>
        <v>PLM</v>
      </c>
      <c r="I28" s="236" t="s">
        <v>113</v>
      </c>
      <c r="J28" s="236" t="str">
        <f>'aktive Schnittstellen'!H31</f>
        <v>T. Conze</v>
      </c>
      <c r="K28" s="236" t="str">
        <f>'aktive Schnittstellen'!I31</f>
        <v>J.G. Koch</v>
      </c>
      <c r="L28" s="234" t="s">
        <v>45</v>
      </c>
      <c r="M28" s="234" t="s">
        <v>46</v>
      </c>
      <c r="N28" s="230" t="s">
        <v>122</v>
      </c>
      <c r="P28" s="237">
        <f>IF(O28=Fixvalues!$B$6,1,IF(O28=Fixvalues!$B$7,1,IF(O28=Fixvalues!$B$3,0.8,IF(O28=Fixvalues!$B$2,0.6,IF(M28=Fixvalues!$A$4,0.5,IF(M28=Fixvalues!$A$3,0.2,0))))))</f>
        <v>0.5</v>
      </c>
      <c r="Q28" s="237"/>
      <c r="R28" s="237" t="s">
        <v>123</v>
      </c>
      <c r="S28" s="237"/>
      <c r="T28" s="358" t="s">
        <v>114</v>
      </c>
      <c r="U28" s="181" t="s">
        <v>124</v>
      </c>
      <c r="V28" s="254" t="str">
        <f>'aktive Schnittstellen'!W31</f>
        <v xml:space="preserve"> | WM_CRM_P | CRM_Document_Out |  | WM_CDB_P</v>
      </c>
    </row>
    <row r="29" spans="1:30" s="234" customFormat="1" ht="33.75" customHeight="1" x14ac:dyDescent="0.25">
      <c r="A29" s="233">
        <f>'aktive Schnittstellen'!A32</f>
        <v>28</v>
      </c>
      <c r="B29" s="234" t="str">
        <f>'aktive Schnittstellen'!D32</f>
        <v>CRM_CSA</v>
      </c>
      <c r="C29" s="234" t="s">
        <v>121</v>
      </c>
      <c r="D29" s="230" t="str">
        <f>'aktive Schnittstellen'!F32</f>
        <v>WM_CRM_P -&gt; WM_CDB_P -&gt; Schnittstelle Opportunity an PLM</v>
      </c>
      <c r="E29" s="235" t="str">
        <f>'aktive Schnittstellen'!BH32</f>
        <v>h</v>
      </c>
      <c r="F29" s="236">
        <f>'aktive Schnittstellen'!BI32</f>
        <v>3</v>
      </c>
      <c r="G29" s="236" t="str">
        <f>'aktive Schnittstellen'!K32</f>
        <v>CRM</v>
      </c>
      <c r="H29" s="236" t="str">
        <f>'aktive Schnittstellen'!Q32</f>
        <v>PLM</v>
      </c>
      <c r="I29" s="236" t="s">
        <v>113</v>
      </c>
      <c r="J29" s="236" t="str">
        <f>'aktive Schnittstellen'!H32</f>
        <v>T. Conze</v>
      </c>
      <c r="K29" s="236" t="str">
        <f>'aktive Schnittstellen'!I32</f>
        <v>J.G. Koch</v>
      </c>
      <c r="L29" s="234" t="s">
        <v>45</v>
      </c>
      <c r="M29" s="234" t="s">
        <v>46</v>
      </c>
      <c r="N29" s="230" t="s">
        <v>122</v>
      </c>
      <c r="P29" s="237">
        <f>IF(O29=Fixvalues!$B$6,1,IF(O29=Fixvalues!$B$7,1,IF(O29=Fixvalues!$B$3,0.8,IF(O29=Fixvalues!$B$2,0.6,IF(M29=Fixvalues!$A$4,0.5,IF(M29=Fixvalues!$A$3,0.2,0))))))</f>
        <v>0.5</v>
      </c>
      <c r="Q29" s="237"/>
      <c r="R29" s="237" t="s">
        <v>123</v>
      </c>
      <c r="S29" s="237"/>
      <c r="T29" s="358" t="s">
        <v>114</v>
      </c>
      <c r="U29" s="181" t="s">
        <v>125</v>
      </c>
      <c r="V29" s="254" t="str">
        <f>'aktive Schnittstellen'!W32</f>
        <v xml:space="preserve"> | WM_CRM_P | CRM_OPPORTUNITY_Out |  | WM_CDB_P</v>
      </c>
    </row>
    <row r="30" spans="1:30" s="234" customFormat="1" ht="27.6" x14ac:dyDescent="0.25">
      <c r="A30" s="233">
        <f>'aktive Schnittstellen'!A33</f>
        <v>29</v>
      </c>
      <c r="B30" s="234" t="str">
        <f>'aktive Schnittstellen'!D33</f>
        <v>MDM_Material</v>
      </c>
      <c r="C30" s="234" t="s">
        <v>126</v>
      </c>
      <c r="D30" s="230" t="str">
        <f>'aktive Schnittstellen'!F33</f>
        <v>WM_ERP_P -&gt; FTPServerSERES customer master data file to SERES</v>
      </c>
      <c r="E30" s="235" t="str">
        <f>'aktive Schnittstellen'!BH33</f>
        <v>c</v>
      </c>
      <c r="F30" s="236">
        <f>'aktive Schnittstellen'!BI33</f>
        <v>1</v>
      </c>
      <c r="G30" s="236" t="str">
        <f>'aktive Schnittstellen'!K33</f>
        <v>FTP</v>
      </c>
      <c r="H30" s="236" t="str">
        <f>'aktive Schnittstellen'!Q33</f>
        <v>SERES</v>
      </c>
      <c r="I30" s="236"/>
      <c r="J30" s="236" t="str">
        <f>'aktive Schnittstellen'!H33</f>
        <v>R. Nangue Ngangwa</v>
      </c>
      <c r="K30" s="236" t="str">
        <f>'aktive Schnittstellen'!I33</f>
        <v>J. Villaverde</v>
      </c>
      <c r="L30" s="234" t="s">
        <v>45</v>
      </c>
      <c r="M30" s="234" t="s">
        <v>46</v>
      </c>
      <c r="N30" s="230" t="s">
        <v>47</v>
      </c>
      <c r="O30" s="234" t="s">
        <v>79</v>
      </c>
      <c r="P30" s="237">
        <f>IF(O30=Fixvalues!$B$6,1,IF(O30=Fixvalues!$B$7,1,IF(O30=Fixvalues!$B$3,0.8,IF(O30=Fixvalues!$B$2,0.6,IF(M30=Fixvalues!$A$4,0.5,IF(M30=Fixvalues!$A$3,0.2,0))))))</f>
        <v>0.8</v>
      </c>
      <c r="Q30" s="237"/>
      <c r="R30" s="228"/>
      <c r="S30" s="283"/>
      <c r="T30" s="359" t="s">
        <v>127</v>
      </c>
      <c r="U30" s="183" t="s">
        <v>128</v>
      </c>
      <c r="V30" s="254" t="str">
        <f>'aktive Schnittstellen'!W33</f>
        <v xml:space="preserve"> | WM_ERP_P | Customer_File_Out |  | FTPServerSERES</v>
      </c>
    </row>
    <row r="31" spans="1:30" s="234" customFormat="1" ht="27.6" x14ac:dyDescent="0.25">
      <c r="A31" s="233">
        <f>'aktive Schnittstellen'!A34</f>
        <v>30</v>
      </c>
      <c r="B31" s="234" t="str">
        <f>'aktive Schnittstellen'!D34</f>
        <v>Sales_ExportControl</v>
      </c>
      <c r="C31" s="234" t="s">
        <v>129</v>
      </c>
      <c r="D31" s="230" t="str">
        <f>'aktive Schnittstellen'!F34</f>
        <v>WM_FTP_P -&gt; WM_ERP_P Check Customer Compliance (Combating Terrorism)</v>
      </c>
      <c r="E31" s="235" t="str">
        <f>'aktive Schnittstellen'!BH34</f>
        <v>l</v>
      </c>
      <c r="F31" s="236">
        <f>'aktive Schnittstellen'!BI34</f>
        <v>1</v>
      </c>
      <c r="G31" s="236" t="str">
        <f>'aktive Schnittstellen'!K34</f>
        <v>GLFTP</v>
      </c>
      <c r="H31" s="236" t="str">
        <f>'aktive Schnittstellen'!Q34</f>
        <v>SD</v>
      </c>
      <c r="I31" s="273" t="s">
        <v>44</v>
      </c>
      <c r="J31" s="236" t="str">
        <f>'aktive Schnittstellen'!H34</f>
        <v>A. Eschengerd</v>
      </c>
      <c r="K31" s="236" t="str">
        <f>'aktive Schnittstellen'!I34</f>
        <v>J. Schneider</v>
      </c>
      <c r="L31" s="234" t="s">
        <v>45</v>
      </c>
      <c r="M31" s="234" t="s">
        <v>46</v>
      </c>
      <c r="N31" s="230" t="s">
        <v>47</v>
      </c>
      <c r="O31" s="234" t="s">
        <v>79</v>
      </c>
      <c r="P31" s="237">
        <f>IF(O31=Fixvalues!$B$6,1,IF(O31=Fixvalues!$B$7,1,IF(O31=Fixvalues!$B$3,0.8,IF(O31=Fixvalues!$B$2,0.6,IF(M31=Fixvalues!$A$4,0.5,IF(M31=Fixvalues!$A$3,0.2,0))))))</f>
        <v>0.8</v>
      </c>
      <c r="Q31" s="237"/>
      <c r="R31" s="283"/>
      <c r="S31" s="283"/>
      <c r="T31" s="291" t="s">
        <v>130</v>
      </c>
      <c r="U31" s="183" t="s">
        <v>131</v>
      </c>
      <c r="V31" s="254" t="str">
        <f>'aktive Schnittstellen'!W34</f>
        <v xml:space="preserve"> | WM_FTP_P | CustomerComplianceCheck_Out |  | WM_ERP_P</v>
      </c>
    </row>
    <row r="32" spans="1:30" s="234" customFormat="1" ht="26.4" x14ac:dyDescent="0.25">
      <c r="A32" s="233">
        <f>'aktive Schnittstellen'!A35</f>
        <v>31</v>
      </c>
      <c r="B32" s="324" t="str">
        <f>'aktive Schnittstellen'!D35</f>
        <v>Reporting_Sales</v>
      </c>
      <c r="C32" s="324" t="s">
        <v>132</v>
      </c>
      <c r="D32" s="325" t="str">
        <f>'aktive Schnittstellen'!F35</f>
        <v>WM_BW_P -&gt; WM_ERP_P Übernahme COD Dateien von SAP BW</v>
      </c>
      <c r="E32" s="326" t="str">
        <f>'aktive Schnittstellen'!BH35</f>
        <v>l</v>
      </c>
      <c r="F32" s="327">
        <f>'aktive Schnittstellen'!BI35</f>
        <v>1</v>
      </c>
      <c r="G32" s="327" t="str">
        <f>'aktive Schnittstellen'!K35</f>
        <v>BW</v>
      </c>
      <c r="H32" s="327" t="str">
        <f>'aktive Schnittstellen'!Q35</f>
        <v>DCF</v>
      </c>
      <c r="I32" s="327" t="s">
        <v>44</v>
      </c>
      <c r="J32" s="327" t="str">
        <f>'aktive Schnittstellen'!H35</f>
        <v>Sp. Kardonis</v>
      </c>
      <c r="K32" s="327" t="str">
        <f>'aktive Schnittstellen'!I35</f>
        <v>Sp. Kardonis</v>
      </c>
      <c r="L32" s="324" t="s">
        <v>45</v>
      </c>
      <c r="M32" s="324" t="s">
        <v>46</v>
      </c>
      <c r="N32" s="325" t="s">
        <v>47</v>
      </c>
      <c r="O32" s="324" t="s">
        <v>71</v>
      </c>
      <c r="P32" s="328">
        <f>IF(O32=Fixvalues!$B$6,1,IF(O32=Fixvalues!$B$7,1,IF(O32=Fixvalues!$B$3,0.8,IF(O32=Fixvalues!$B$2,0.6,IF(M32=Fixvalues!$A$4,0.5,IF(M32=Fixvalues!$A$3,0.2,0))))))</f>
        <v>0.6</v>
      </c>
      <c r="Q32" s="237" t="s">
        <v>100</v>
      </c>
      <c r="R32" s="336"/>
      <c r="S32" s="329"/>
      <c r="T32" s="332" t="s">
        <v>133</v>
      </c>
      <c r="U32" s="330" t="s">
        <v>134</v>
      </c>
      <c r="V32" s="331" t="str">
        <f>'aktive Schnittstellen'!W35</f>
        <v xml:space="preserve"> | WM_BW_P | CustomerOrderDataFileInformation_Out |  | WM_ERP_P</v>
      </c>
      <c r="W32" s="240"/>
    </row>
    <row r="33" spans="1:23" s="234" customFormat="1" ht="39.6" x14ac:dyDescent="0.25">
      <c r="A33" s="233">
        <f>'aktive Schnittstellen'!A36</f>
        <v>32</v>
      </c>
      <c r="B33" s="339" t="str">
        <f>'aktive Schnittstellen'!D36</f>
        <v>Reporting_Sales</v>
      </c>
      <c r="C33" s="339" t="s">
        <v>132</v>
      </c>
      <c r="D33" s="340" t="str">
        <f>'aktive Schnittstellen'!F36</f>
        <v>WM_BW_P -&gt; WM_ERP_P Übernahme COD Daten von SAP BW</v>
      </c>
      <c r="E33" s="341" t="str">
        <f>'aktive Schnittstellen'!BH36</f>
        <v>l</v>
      </c>
      <c r="F33" s="342">
        <f>'aktive Schnittstellen'!BI36</f>
        <v>1</v>
      </c>
      <c r="G33" s="342" t="str">
        <f>'aktive Schnittstellen'!K36</f>
        <v>BW</v>
      </c>
      <c r="H33" s="342" t="str">
        <f>'aktive Schnittstellen'!Q36</f>
        <v>DCF</v>
      </c>
      <c r="I33" s="342" t="s">
        <v>44</v>
      </c>
      <c r="J33" s="342" t="str">
        <f>'aktive Schnittstellen'!H36</f>
        <v>Sp. Kardonis</v>
      </c>
      <c r="K33" s="342" t="str">
        <f>'aktive Schnittstellen'!I36</f>
        <v>Sp. Kardonis</v>
      </c>
      <c r="L33" s="339" t="s">
        <v>45</v>
      </c>
      <c r="M33" s="339" t="s">
        <v>46</v>
      </c>
      <c r="N33" s="340" t="s">
        <v>47</v>
      </c>
      <c r="O33" s="339" t="s">
        <v>55</v>
      </c>
      <c r="P33" s="343">
        <f>IF(O33=Fixvalues!$B$6,1,IF(O33=Fixvalues!$B$7,1,IF(O33=Fixvalues!$B$3,0.8,IF(O33=Fixvalues!$B$2,0.6,IF(M33=Fixvalues!$A$4,0.5,IF(M33=Fixvalues!$A$3,0.2,0))))))</f>
        <v>1</v>
      </c>
      <c r="Q33" s="343"/>
      <c r="R33" s="344"/>
      <c r="S33" s="345"/>
      <c r="T33" s="346" t="s">
        <v>135</v>
      </c>
      <c r="U33" s="347" t="s">
        <v>136</v>
      </c>
      <c r="V33" s="348" t="str">
        <f>'aktive Schnittstellen'!W36</f>
        <v xml:space="preserve"> | WM_BW_P | CustomerOrderDataInformation_Out |  | WM_ERP_P</v>
      </c>
      <c r="W33" s="240" t="s">
        <v>137</v>
      </c>
    </row>
    <row r="34" spans="1:23" s="234" customFormat="1" ht="27.6" x14ac:dyDescent="0.25">
      <c r="A34" s="233">
        <f>'aktive Schnittstellen'!A37</f>
        <v>33</v>
      </c>
      <c r="B34" s="234" t="str">
        <f>'aktive Schnittstellen'!D37</f>
        <v>Reporting_Sales</v>
      </c>
      <c r="C34" s="234" t="s">
        <v>132</v>
      </c>
      <c r="D34" s="230" t="str">
        <f>'aktive Schnittstellen'!F37</f>
        <v xml:space="preserve">WM_FTP_P -&gt; WM_ERP_P Übernahme COD Dateien vom GlobalFTP Server </v>
      </c>
      <c r="E34" s="235" t="str">
        <f>'aktive Schnittstellen'!BH37</f>
        <v>m</v>
      </c>
      <c r="F34" s="236">
        <f>'aktive Schnittstellen'!BI37</f>
        <v>2</v>
      </c>
      <c r="G34" s="236" t="str">
        <f>'aktive Schnittstellen'!K37</f>
        <v>GLFTP</v>
      </c>
      <c r="H34" s="236" t="str">
        <f>'aktive Schnittstellen'!Q37</f>
        <v>DCF</v>
      </c>
      <c r="I34" s="236"/>
      <c r="J34" s="236" t="str">
        <f>'aktive Schnittstellen'!H37</f>
        <v>R. Nangue Ngangwa</v>
      </c>
      <c r="K34" s="236" t="str">
        <f>'aktive Schnittstellen'!I37</f>
        <v>N. Sipkar</v>
      </c>
      <c r="L34" s="234" t="s">
        <v>84</v>
      </c>
      <c r="M34" s="234" t="s">
        <v>46</v>
      </c>
      <c r="N34" s="230"/>
      <c r="P34" s="237">
        <f>IF(O34=Fixvalues!$B$6,1,IF(O34=Fixvalues!$B$7,1,IF(O34=Fixvalues!$B$3,0.8,IF(O34=Fixvalues!$B$2,0.6,IF(M34=Fixvalues!$A$4,0.5,IF(M34=Fixvalues!$A$3,0.2,0))))))</f>
        <v>0.5</v>
      </c>
      <c r="Q34" s="237"/>
      <c r="R34" s="237"/>
      <c r="S34" s="237"/>
      <c r="T34" s="358" t="s">
        <v>138</v>
      </c>
      <c r="U34" s="183" t="s">
        <v>139</v>
      </c>
      <c r="V34" s="254" t="str">
        <f>'aktive Schnittstellen'!W37</f>
        <v xml:space="preserve"> | WM_FTP_P | CustomerOrderInformation_Out |  | WM_ERP_P</v>
      </c>
    </row>
    <row r="35" spans="1:23" s="234" customFormat="1" ht="27.6" x14ac:dyDescent="0.25">
      <c r="A35" s="233">
        <f>'aktive Schnittstellen'!A38</f>
        <v>34</v>
      </c>
      <c r="B35" s="234" t="str">
        <f>'aktive Schnittstellen'!D38</f>
        <v>MDM_Customer</v>
      </c>
      <c r="C35" s="234" t="s">
        <v>140</v>
      </c>
      <c r="D35" s="230" t="str">
        <f>'aktive Schnittstellen'!F38</f>
        <v>WM_COGNOS_P -&gt; WM_ERP_P Kunden-Ref-Tabelle (COD-/ROD-Ermittlung DCF)</v>
      </c>
      <c r="E35" s="235" t="str">
        <f>'aktive Schnittstellen'!BH38</f>
        <v>l</v>
      </c>
      <c r="F35" s="236">
        <f>'aktive Schnittstellen'!BI38</f>
        <v>3</v>
      </c>
      <c r="G35" s="236" t="str">
        <f>'aktive Schnittstellen'!K38</f>
        <v>COGNOS</v>
      </c>
      <c r="H35" s="236" t="str">
        <f>'aktive Schnittstellen'!Q38</f>
        <v>DCF</v>
      </c>
      <c r="I35" s="236"/>
      <c r="J35" s="236" t="str">
        <f>'aktive Schnittstellen'!H38</f>
        <v>R. Nangue Ngangwa</v>
      </c>
      <c r="K35" s="236" t="str">
        <f>'aktive Schnittstellen'!I38</f>
        <v>D. Göbel</v>
      </c>
      <c r="L35" s="234" t="s">
        <v>84</v>
      </c>
      <c r="M35" s="234" t="s">
        <v>46</v>
      </c>
      <c r="N35" s="230"/>
      <c r="P35" s="237">
        <f>IF(O35=Fixvalues!$B$6,1,IF(O35=Fixvalues!$B$7,1,IF(O35=Fixvalues!$B$3,0.8,IF(O35=Fixvalues!$B$2,0.6,IF(M35=Fixvalues!$A$4,0.5,IF(M35=Fixvalues!$A$3,0.2,0))))))</f>
        <v>0.5</v>
      </c>
      <c r="Q35" s="237"/>
      <c r="R35" s="237"/>
      <c r="S35" s="237"/>
      <c r="T35" s="360"/>
      <c r="U35" s="183" t="s">
        <v>141</v>
      </c>
      <c r="V35" s="254" t="str">
        <f>'aktive Schnittstellen'!W38</f>
        <v xml:space="preserve"> | WM_COGNOS_P | CustomerRefDataNotification_Out |  | DCF</v>
      </c>
    </row>
    <row r="36" spans="1:23" s="234" customFormat="1" ht="26.4" x14ac:dyDescent="0.25">
      <c r="A36" s="233">
        <f>'aktive Schnittstellen'!A39</f>
        <v>35</v>
      </c>
      <c r="B36" s="234" t="str">
        <f>'aktive Schnittstellen'!D39</f>
        <v>Sales_Request</v>
      </c>
      <c r="C36" s="234" t="s">
        <v>112</v>
      </c>
      <c r="D36" s="230" t="str">
        <f>'aktive Schnittstellen'!F39</f>
        <v>WM_WOW_P -&gt; WM_ERP_P Kundenanfragen Weidmüller Online Warenkorb (WOW)</v>
      </c>
      <c r="E36" s="235" t="str">
        <f>'aktive Schnittstellen'!BH39</f>
        <v>l</v>
      </c>
      <c r="F36" s="236">
        <f>'aktive Schnittstellen'!BI39</f>
        <v>1</v>
      </c>
      <c r="G36" s="236" t="str">
        <f>'aktive Schnittstellen'!K39</f>
        <v>WOW</v>
      </c>
      <c r="H36" s="236" t="str">
        <f>'aktive Schnittstellen'!Q39</f>
        <v>SD</v>
      </c>
      <c r="I36" s="236" t="s">
        <v>44</v>
      </c>
      <c r="J36" s="236" t="str">
        <f>'aktive Schnittstellen'!H39</f>
        <v>R. Nangue Ngangwa</v>
      </c>
      <c r="K36" s="236" t="str">
        <f>'aktive Schnittstellen'!I39</f>
        <v>J. Wächter</v>
      </c>
      <c r="L36" s="234" t="s">
        <v>45</v>
      </c>
      <c r="M36" s="234" t="s">
        <v>46</v>
      </c>
      <c r="N36" s="230" t="s">
        <v>47</v>
      </c>
      <c r="O36" s="234" t="s">
        <v>71</v>
      </c>
      <c r="P36" s="237">
        <f>IF(O36=Fixvalues!$B$6,1,IF(O36=Fixvalues!$B$7,1,IF(O36=Fixvalues!$B$3,0.8,IF(O36=Fixvalues!$B$2,0.6,IF(M36=Fixvalues!$A$4,0.5,IF(M36=Fixvalues!$A$3,0.2,0))))))</f>
        <v>0.6</v>
      </c>
      <c r="Q36" s="237"/>
      <c r="R36" s="283"/>
      <c r="S36" s="283"/>
      <c r="T36" s="228" t="s">
        <v>142</v>
      </c>
      <c r="U36" s="183" t="s">
        <v>143</v>
      </c>
      <c r="V36" s="254" t="str">
        <f>'aktive Schnittstellen'!W39</f>
        <v xml:space="preserve"> | WM_WOW_P | CustomerRequest_Out |  | WM_ERP_P</v>
      </c>
    </row>
    <row r="37" spans="1:23" s="234" customFormat="1" ht="27.6" x14ac:dyDescent="0.25">
      <c r="A37" s="233">
        <f>'aktive Schnittstellen'!A40</f>
        <v>36</v>
      </c>
      <c r="B37" s="234" t="str">
        <f>'aktive Schnittstellen'!D40</f>
        <v>QM_Management</v>
      </c>
      <c r="C37" s="234" t="s">
        <v>95</v>
      </c>
      <c r="D37" s="230" t="str">
        <f>'aktive Schnittstellen'!F40</f>
        <v>WM_ERP_P -&gt;  WM_BABTEC_P Debitor Information</v>
      </c>
      <c r="E37" s="235" t="str">
        <f>'aktive Schnittstellen'!BH40</f>
        <v>l</v>
      </c>
      <c r="F37" s="236">
        <f>'aktive Schnittstellen'!BI40</f>
        <v>3</v>
      </c>
      <c r="G37" s="236" t="str">
        <f>'aktive Schnittstellen'!K40</f>
        <v>QM</v>
      </c>
      <c r="H37" s="236" t="str">
        <f>'aktive Schnittstellen'!Q40</f>
        <v>BABTEC</v>
      </c>
      <c r="I37" s="273" t="s">
        <v>53</v>
      </c>
      <c r="J37" s="236" t="str">
        <f>'aktive Schnittstellen'!H40</f>
        <v>J. Schlüpmann</v>
      </c>
      <c r="K37" s="236">
        <f>'aktive Schnittstellen'!I40</f>
        <v>0</v>
      </c>
      <c r="L37" s="234" t="s">
        <v>45</v>
      </c>
      <c r="M37" s="234" t="s">
        <v>46</v>
      </c>
      <c r="N37" s="230"/>
      <c r="P37" s="237">
        <f>IF(O37=Fixvalues!$B$6,1,IF(O37=Fixvalues!$B$7,1,IF(O37=Fixvalues!$B$3,0.8,IF(O37=Fixvalues!$B$2,0.6,IF(M37=Fixvalues!$A$4,0.5,IF(M37=Fixvalues!$A$3,0.2,0))))))</f>
        <v>0.5</v>
      </c>
      <c r="Q37" s="237"/>
      <c r="R37" s="237"/>
      <c r="S37" s="237"/>
      <c r="T37" s="358" t="s">
        <v>96</v>
      </c>
      <c r="U37" s="183" t="s">
        <v>144</v>
      </c>
      <c r="V37" s="254" t="str">
        <f>'aktive Schnittstellen'!W40</f>
        <v xml:space="preserve"> | WM_ERP_P | DebitorInformation_Out |  | WM_BABTEC_P</v>
      </c>
    </row>
    <row r="38" spans="1:23" s="234" customFormat="1" ht="52.8" x14ac:dyDescent="0.25">
      <c r="A38" s="233">
        <f>'aktive Schnittstellen'!A41</f>
        <v>37</v>
      </c>
      <c r="B38" s="234" t="str">
        <f>'aktive Schnittstellen'!D41</f>
        <v>Sales_Planning</v>
      </c>
      <c r="C38" s="234" t="s">
        <v>90</v>
      </c>
      <c r="D38" s="230" t="str">
        <f>'aktive Schnittstellen'!F41</f>
        <v>WM_ERP_P -&gt; WM_FTP_P Rockwell-Forecastdaten WI an DCF</v>
      </c>
      <c r="E38" s="235" t="str">
        <f>'aktive Schnittstellen'!BH41</f>
        <v>h</v>
      </c>
      <c r="F38" s="236">
        <f>'aktive Schnittstellen'!BI41</f>
        <v>2</v>
      </c>
      <c r="G38" s="236" t="str">
        <f>'aktive Schnittstellen'!K41</f>
        <v>PP</v>
      </c>
      <c r="H38" s="236" t="str">
        <f>'aktive Schnittstellen'!Q41</f>
        <v>GFTP</v>
      </c>
      <c r="I38" s="236" t="s">
        <v>145</v>
      </c>
      <c r="J38" s="236" t="str">
        <f>'aktive Schnittstellen'!H41</f>
        <v>S. Bredemeyer</v>
      </c>
      <c r="K38" s="236" t="str">
        <f>'aktive Schnittstellen'!I41</f>
        <v>M. Breker</v>
      </c>
      <c r="L38" s="234" t="s">
        <v>45</v>
      </c>
      <c r="M38" s="234" t="s">
        <v>46</v>
      </c>
      <c r="N38" s="230" t="s">
        <v>47</v>
      </c>
      <c r="O38" s="234" t="s">
        <v>118</v>
      </c>
      <c r="P38" s="237">
        <f>IF(O38=Fixvalues!$B$6,1,IF(O38=Fixvalues!$B$7,1,IF(O38=Fixvalues!$B$3,0.8,IF(O38=Fixvalues!$B$2,0.6,IF(M38=Fixvalues!$A$4,0.5,IF(M38=Fixvalues!$A$3,0.2,0))))))</f>
        <v>0.5</v>
      </c>
      <c r="Q38" s="237"/>
      <c r="R38" s="237" t="s">
        <v>146</v>
      </c>
      <c r="S38" s="237"/>
      <c r="T38" s="361" t="s">
        <v>147</v>
      </c>
      <c r="U38" s="181" t="s">
        <v>148</v>
      </c>
      <c r="V38" s="254" t="str">
        <f>'aktive Schnittstellen'!W41</f>
        <v xml:space="preserve"> | WM_ERP_P | DELFOR.DELFOR02 |  | WM_FTP_P</v>
      </c>
    </row>
    <row r="39" spans="1:23" s="234" customFormat="1" ht="52.8" x14ac:dyDescent="0.25">
      <c r="A39" s="233">
        <f>'aktive Schnittstellen'!A42</f>
        <v>38</v>
      </c>
      <c r="B39" s="234" t="str">
        <f>'aktive Schnittstellen'!D42</f>
        <v>Sales_Planning</v>
      </c>
      <c r="C39" s="234" t="s">
        <v>90</v>
      </c>
      <c r="D39" s="230" t="str">
        <f>'aktive Schnittstellen'!F42</f>
        <v>WM_ERP_P -&gt; WM_FTP_P Rockwell-Forecastdaten US an DCF</v>
      </c>
      <c r="E39" s="235" t="str">
        <f>'aktive Schnittstellen'!BH42</f>
        <v>h</v>
      </c>
      <c r="F39" s="236">
        <f>'aktive Schnittstellen'!BI42</f>
        <v>2</v>
      </c>
      <c r="G39" s="236" t="str">
        <f>'aktive Schnittstellen'!K42</f>
        <v>PP</v>
      </c>
      <c r="H39" s="236" t="str">
        <f>'aktive Schnittstellen'!Q42</f>
        <v>GFTP</v>
      </c>
      <c r="I39" s="236" t="s">
        <v>145</v>
      </c>
      <c r="J39" s="236" t="str">
        <f>'aktive Schnittstellen'!H42</f>
        <v>S. Bredemeyer</v>
      </c>
      <c r="K39" s="236" t="str">
        <f>'aktive Schnittstellen'!I42</f>
        <v>M. Breker</v>
      </c>
      <c r="L39" s="234" t="s">
        <v>45</v>
      </c>
      <c r="M39" s="234" t="s">
        <v>46</v>
      </c>
      <c r="N39" s="230" t="s">
        <v>47</v>
      </c>
      <c r="O39" s="234" t="s">
        <v>118</v>
      </c>
      <c r="P39" s="237">
        <f>IF(O39=Fixvalues!$B$6,1,IF(O39=Fixvalues!$B$7,1,IF(O39=Fixvalues!$B$3,0.8,IF(O39=Fixvalues!$B$2,0.6,IF(M39=Fixvalues!$A$4,0.5,IF(M39=Fixvalues!$A$3,0.2,0))))))</f>
        <v>0.5</v>
      </c>
      <c r="Q39" s="237"/>
      <c r="R39" s="237" t="s">
        <v>146</v>
      </c>
      <c r="S39" s="237"/>
      <c r="T39" s="361" t="s">
        <v>147</v>
      </c>
      <c r="U39" s="181" t="s">
        <v>148</v>
      </c>
      <c r="V39" s="254" t="str">
        <f>'aktive Schnittstellen'!W42</f>
        <v xml:space="preserve"> | WM_ERP_P | DELFOR.DELFOR02 |  | WM_FTP_P</v>
      </c>
    </row>
    <row r="40" spans="1:23" s="234" customFormat="1" ht="52.8" x14ac:dyDescent="0.25">
      <c r="A40" s="233">
        <f>'aktive Schnittstellen'!A43</f>
        <v>39</v>
      </c>
      <c r="B40" s="306" t="str">
        <f>'aktive Schnittstellen'!D43</f>
        <v>LE_Delivery</v>
      </c>
      <c r="C40" s="306" t="s">
        <v>149</v>
      </c>
      <c r="D40" s="307" t="str">
        <f>'aktive Schnittstellen'!F43</f>
        <v>WM_ERP_P -&gt; WM_COGNOS_P Lieferungsdaten an Cognos</v>
      </c>
      <c r="E40" s="308" t="str">
        <f>'aktive Schnittstellen'!BH43</f>
        <v>l</v>
      </c>
      <c r="F40" s="309">
        <f>'aktive Schnittstellen'!BI43</f>
        <v>3</v>
      </c>
      <c r="G40" s="309" t="str">
        <f>'aktive Schnittstellen'!K43</f>
        <v>SD</v>
      </c>
      <c r="H40" s="309" t="str">
        <f>'aktive Schnittstellen'!Q43</f>
        <v>COGNOS</v>
      </c>
      <c r="I40" s="309" t="s">
        <v>44</v>
      </c>
      <c r="J40" s="309" t="str">
        <f>'aktive Schnittstellen'!H43</f>
        <v>A. Eschengerd</v>
      </c>
      <c r="K40" s="309" t="str">
        <f>'aktive Schnittstellen'!I43</f>
        <v>D. Göbel</v>
      </c>
      <c r="L40" s="306" t="s">
        <v>45</v>
      </c>
      <c r="M40" s="306" t="s">
        <v>46</v>
      </c>
      <c r="N40" s="307"/>
      <c r="O40" s="306" t="s">
        <v>55</v>
      </c>
      <c r="P40" s="301">
        <f>IF(O40=Fixvalues!$B$6,1,IF(O40=Fixvalues!$B$7,1,IF(O40=Fixvalues!$B$3,0.8,IF(O40=Fixvalues!$B$2,0.6,IF(M40=Fixvalues!$A$4,0.5,IF(M40=Fixvalues!$A$3,0.2,0))))))</f>
        <v>1</v>
      </c>
      <c r="Q40" s="301"/>
      <c r="R40" s="301"/>
      <c r="S40" s="301"/>
      <c r="T40" s="362" t="s">
        <v>150</v>
      </c>
      <c r="U40" s="335" t="s">
        <v>151</v>
      </c>
      <c r="V40" s="312" t="str">
        <f>'aktive Schnittstellen'!W43</f>
        <v xml:space="preserve"> | WM_ERP_P | DeliveryInformation_Out |  | WM_COGNOS_P</v>
      </c>
    </row>
    <row r="41" spans="1:23" s="234" customFormat="1" ht="27.6" x14ac:dyDescent="0.25">
      <c r="A41" s="233">
        <f>'aktive Schnittstellen'!A44</f>
        <v>40</v>
      </c>
      <c r="B41" s="234" t="str">
        <f>'aktive Schnittstellen'!D44</f>
        <v>QM_Management</v>
      </c>
      <c r="C41" s="234" t="s">
        <v>95</v>
      </c>
      <c r="D41" s="230" t="str">
        <f>'aktive Schnittstellen'!F44</f>
        <v>WM_ERP_P -&gt;  WM_BABTEC_P Delivery Information</v>
      </c>
      <c r="E41" s="235" t="str">
        <f>'aktive Schnittstellen'!BH44</f>
        <v>l</v>
      </c>
      <c r="F41" s="236">
        <f>'aktive Schnittstellen'!BI44</f>
        <v>3</v>
      </c>
      <c r="G41" s="236" t="str">
        <f>'aktive Schnittstellen'!K44</f>
        <v>QM</v>
      </c>
      <c r="H41" s="236" t="str">
        <f>'aktive Schnittstellen'!Q44</f>
        <v>BABTEC</v>
      </c>
      <c r="I41" s="273" t="s">
        <v>53</v>
      </c>
      <c r="J41" s="236" t="str">
        <f>'aktive Schnittstellen'!H44</f>
        <v>J. Schlüpmann</v>
      </c>
      <c r="K41" s="236">
        <f>'aktive Schnittstellen'!I44</f>
        <v>0</v>
      </c>
      <c r="L41" s="234" t="s">
        <v>45</v>
      </c>
      <c r="M41" s="234" t="s">
        <v>46</v>
      </c>
      <c r="N41" s="230"/>
      <c r="P41" s="237">
        <f>IF(O41=Fixvalues!$B$6,1,IF(O41=Fixvalues!$B$7,1,IF(O41=Fixvalues!$B$3,0.8,IF(O41=Fixvalues!$B$2,0.6,IF(M41=Fixvalues!$A$4,0.5,IF(M41=Fixvalues!$A$3,0.2,0))))))</f>
        <v>0.5</v>
      </c>
      <c r="Q41" s="237"/>
      <c r="R41" s="237"/>
      <c r="S41" s="237"/>
      <c r="T41" s="358" t="s">
        <v>96</v>
      </c>
      <c r="U41" s="183" t="s">
        <v>152</v>
      </c>
      <c r="V41" s="254" t="str">
        <f>'aktive Schnittstellen'!W44</f>
        <v xml:space="preserve"> | WM_ERP_P | DeliveryInformation_Out |  | WM_BABTEC_P</v>
      </c>
    </row>
    <row r="42" spans="1:23" s="234" customFormat="1" ht="27.6" x14ac:dyDescent="0.25">
      <c r="A42" s="233">
        <f>'aktive Schnittstellen'!A45</f>
        <v>41</v>
      </c>
      <c r="B42" s="234" t="str">
        <f>'aktive Schnittstellen'!D45</f>
        <v>LE_Customs</v>
      </c>
      <c r="C42" s="234" t="s">
        <v>153</v>
      </c>
      <c r="D42" s="230" t="str">
        <f>'aktive Schnittstellen'!F45</f>
        <v>WM_ERP_P -&gt; DE_FORMAT Dateien an FORMAT (Zoll)</v>
      </c>
      <c r="E42" s="235" t="str">
        <f>'aktive Schnittstellen'!BH45</f>
        <v>c</v>
      </c>
      <c r="F42" s="236">
        <f>'aktive Schnittstellen'!BI45</f>
        <v>1</v>
      </c>
      <c r="G42" s="236" t="str">
        <f>'aktive Schnittstellen'!K45</f>
        <v>SD</v>
      </c>
      <c r="H42" s="236" t="str">
        <f>'aktive Schnittstellen'!Q45</f>
        <v>Zoll</v>
      </c>
      <c r="I42" s="236" t="s">
        <v>44</v>
      </c>
      <c r="J42" s="236" t="str">
        <f>'aktive Schnittstellen'!H45</f>
        <v>R. Nangue Ngangwa</v>
      </c>
      <c r="K42" s="236" t="str">
        <f>'aktive Schnittstellen'!I45</f>
        <v>B. Müller</v>
      </c>
      <c r="L42" s="234" t="s">
        <v>45</v>
      </c>
      <c r="M42" s="234" t="s">
        <v>46</v>
      </c>
      <c r="N42" s="230" t="s">
        <v>63</v>
      </c>
      <c r="O42" s="234" t="s">
        <v>71</v>
      </c>
      <c r="P42" s="237">
        <f>IF(O42=Fixvalues!$B$6,1,IF(O42=Fixvalues!$B$7,1,IF(O42=Fixvalues!$B$3,0.8,IF(O42=Fixvalues!$B$2,0.6,IF(M42=Fixvalues!$A$4,0.5,IF(M42=Fixvalues!$A$3,0.2,0))))))</f>
        <v>0.6</v>
      </c>
      <c r="Q42" s="237"/>
      <c r="R42" s="283"/>
      <c r="S42" s="283"/>
      <c r="T42" s="291" t="s">
        <v>154</v>
      </c>
      <c r="U42" s="183" t="s">
        <v>155</v>
      </c>
      <c r="V42" s="254" t="str">
        <f>'aktive Schnittstellen'!W45</f>
        <v xml:space="preserve"> | WM_ERP_P | DeliveryNotification_Out |  | DE_FORMAT_P</v>
      </c>
    </row>
    <row r="43" spans="1:23" s="234" customFormat="1" ht="66" x14ac:dyDescent="0.25">
      <c r="A43" s="233">
        <f>'aktive Schnittstellen'!A46</f>
        <v>42</v>
      </c>
      <c r="B43" s="234" t="str">
        <f>'aktive Schnittstellen'!D46</f>
        <v>LE_Delivery</v>
      </c>
      <c r="C43" s="234" t="s">
        <v>149</v>
      </c>
      <c r="D43" s="230" t="str">
        <f>'aktive Schnittstellen'!F46</f>
        <v>WM_ERP_P -&gt; KUN Outbound Delivery Update an  Kühne und Nagel</v>
      </c>
      <c r="E43" s="235" t="str">
        <f>'aktive Schnittstellen'!BH46</f>
        <v>c</v>
      </c>
      <c r="F43" s="236">
        <f>'aktive Schnittstellen'!BI46</f>
        <v>1</v>
      </c>
      <c r="G43" s="236" t="str">
        <f>'aktive Schnittstellen'!K46</f>
        <v>SD</v>
      </c>
      <c r="H43" s="236" t="str">
        <f>'aktive Schnittstellen'!Q46</f>
        <v>KUN</v>
      </c>
      <c r="I43" s="236" t="s">
        <v>44</v>
      </c>
      <c r="J43" s="236" t="str">
        <f>'aktive Schnittstellen'!H46</f>
        <v>W. Stich</v>
      </c>
      <c r="K43" s="236" t="str">
        <f>'aktive Schnittstellen'!I46</f>
        <v xml:space="preserve"> </v>
      </c>
      <c r="L43" s="234" t="s">
        <v>45</v>
      </c>
      <c r="M43" s="234" t="s">
        <v>46</v>
      </c>
      <c r="N43" s="230" t="s">
        <v>47</v>
      </c>
      <c r="O43" s="234" t="s">
        <v>71</v>
      </c>
      <c r="P43" s="237">
        <f>IF(O43=Fixvalues!$B$6,1,IF(O43=Fixvalues!$B$7,1,IF(O43=Fixvalues!$B$3,0.8,IF(O43=Fixvalues!$B$2,0.6,IF(M43=Fixvalues!$A$4,0.5,IF(M43=Fixvalues!$A$3,0.2,0))))))</f>
        <v>0.6</v>
      </c>
      <c r="Q43" s="237"/>
      <c r="R43" s="286" t="s">
        <v>156</v>
      </c>
      <c r="S43" s="286"/>
      <c r="T43" s="294" t="s">
        <v>157</v>
      </c>
      <c r="U43" s="183" t="s">
        <v>158</v>
      </c>
      <c r="V43" s="254" t="str">
        <f>'aktive Schnittstellen'!W46</f>
        <v xml:space="preserve"> | WM_ERP_P | DeliveryNotification_Out |  | FTPServer </v>
      </c>
    </row>
    <row r="44" spans="1:23" s="234" customFormat="1" ht="27.6" x14ac:dyDescent="0.25">
      <c r="A44" s="233">
        <f>'aktive Schnittstellen'!A47</f>
        <v>43</v>
      </c>
      <c r="B44" s="234" t="str">
        <f>'aktive Schnittstellen'!D47</f>
        <v>LE_SPEEDMARK</v>
      </c>
      <c r="C44" s="234" t="s">
        <v>159</v>
      </c>
      <c r="D44" s="230" t="str">
        <f>'aktive Schnittstellen'!F47</f>
        <v>FTPServerSPEED -&gt; WM_ERP_P SPEEDMARK Outbound Delivery Update -&gt; WI</v>
      </c>
      <c r="E44" s="235" t="str">
        <f>'aktive Schnittstellen'!BH47</f>
        <v>m</v>
      </c>
      <c r="F44" s="236">
        <f>'aktive Schnittstellen'!BI47</f>
        <v>2</v>
      </c>
      <c r="G44" s="236" t="str">
        <f>'aktive Schnittstellen'!K47</f>
        <v>SPEED</v>
      </c>
      <c r="H44" s="236" t="str">
        <f>'aktive Schnittstellen'!Q47</f>
        <v>LE</v>
      </c>
      <c r="I44" s="273" t="s">
        <v>53</v>
      </c>
      <c r="J44" s="236" t="str">
        <f>'aktive Schnittstellen'!H47</f>
        <v>R. Nangue Ngangwa</v>
      </c>
      <c r="K44" s="236" t="str">
        <f>'aktive Schnittstellen'!I47</f>
        <v>W. Stich</v>
      </c>
      <c r="L44" s="234" t="s">
        <v>45</v>
      </c>
      <c r="M44" s="234" t="s">
        <v>46</v>
      </c>
      <c r="N44" s="230" t="s">
        <v>47</v>
      </c>
      <c r="O44" s="234" t="s">
        <v>79</v>
      </c>
      <c r="P44" s="237">
        <f>IF(O44=Fixvalues!$B$6,1,IF(O44=Fixvalues!$B$7,1,IF(O44=Fixvalues!$B$3,0.8,IF(O44=Fixvalues!$B$2,0.6,IF(M44=Fixvalues!$A$4,0.5,IF(M44=Fixvalues!$A$3,0.2,0))))))</f>
        <v>0.8</v>
      </c>
      <c r="Q44" s="237"/>
      <c r="R44" s="274" t="s">
        <v>160</v>
      </c>
      <c r="S44" s="274"/>
      <c r="T44" s="363"/>
      <c r="U44" s="183" t="s">
        <v>161</v>
      </c>
      <c r="V44" s="254" t="str">
        <f>'aktive Schnittstellen'!W47</f>
        <v>SPEEDMARK | FTPServerSPEED | DeliveryNotification_Out |  | WM_ERP_P</v>
      </c>
    </row>
    <row r="45" spans="1:23" s="234" customFormat="1" ht="27.6" x14ac:dyDescent="0.25">
      <c r="A45" s="233">
        <f>'aktive Schnittstellen'!A48</f>
        <v>44</v>
      </c>
      <c r="B45" s="234" t="str">
        <f>'aktive Schnittstellen'!D48</f>
        <v>LE_ELEKTROMAT</v>
      </c>
      <c r="C45" s="234" t="s">
        <v>162</v>
      </c>
      <c r="D45" s="230" t="str">
        <f>'aktive Schnittstellen'!F48</f>
        <v>FTPServerEM -&gt; WM_ERP_P ELEKTROMAT Outbound Delivery Update -&gt; WI</v>
      </c>
      <c r="E45" s="235" t="str">
        <f>'aktive Schnittstellen'!BH48</f>
        <v>m</v>
      </c>
      <c r="F45" s="236">
        <f>'aktive Schnittstellen'!BI48</f>
        <v>2</v>
      </c>
      <c r="G45" s="236" t="str">
        <f>'aktive Schnittstellen'!K48</f>
        <v>EM</v>
      </c>
      <c r="H45" s="236" t="str">
        <f>'aktive Schnittstellen'!Q48</f>
        <v>LE</v>
      </c>
      <c r="I45" s="273" t="s">
        <v>53</v>
      </c>
      <c r="J45" s="236" t="str">
        <f>'aktive Schnittstellen'!H48</f>
        <v>R. Nangue Ngangwa</v>
      </c>
      <c r="K45" s="236" t="str">
        <f>'aktive Schnittstellen'!I48</f>
        <v>W. Stich</v>
      </c>
      <c r="L45" s="234" t="s">
        <v>45</v>
      </c>
      <c r="M45" s="234" t="s">
        <v>46</v>
      </c>
      <c r="N45" s="230" t="s">
        <v>47</v>
      </c>
      <c r="O45" s="234" t="s">
        <v>79</v>
      </c>
      <c r="P45" s="237">
        <f>IF(O45=Fixvalues!$B$6,1,IF(O45=Fixvalues!$B$7,1,IF(O45=Fixvalues!$B$3,0.8,IF(O45=Fixvalues!$B$2,0.6,IF(M45=Fixvalues!$A$4,0.5,IF(M45=Fixvalues!$A$3,0.2,0))))))</f>
        <v>0.8</v>
      </c>
      <c r="Q45" s="237"/>
      <c r="R45" s="276" t="s">
        <v>163</v>
      </c>
      <c r="S45" s="237"/>
      <c r="T45" s="364"/>
      <c r="U45" s="183" t="s">
        <v>164</v>
      </c>
      <c r="V45" s="254" t="str">
        <f>'aktive Schnittstellen'!W48</f>
        <v>ELEKTROMAT | FTPServerEM | DeliveryNotification_Out |  | WM_ERP_P</v>
      </c>
    </row>
    <row r="46" spans="1:23" s="234" customFormat="1" ht="27.6" x14ac:dyDescent="0.25">
      <c r="A46" s="233">
        <f>'aktive Schnittstellen'!A49</f>
        <v>45</v>
      </c>
      <c r="B46" s="234" t="str">
        <f>'aktive Schnittstellen'!D49</f>
        <v>LE_PONSONBY</v>
      </c>
      <c r="C46" s="234" t="s">
        <v>165</v>
      </c>
      <c r="D46" s="230" t="str">
        <f>'aktive Schnittstellen'!F49</f>
        <v>FTPServerPONSONBY -&gt; WM_ERP_P PONSONBY Outbound Delivery Update -&gt; WI</v>
      </c>
      <c r="E46" s="235" t="str">
        <f>'aktive Schnittstellen'!BH49</f>
        <v>m</v>
      </c>
      <c r="F46" s="236">
        <f>'aktive Schnittstellen'!BI49</f>
        <v>2</v>
      </c>
      <c r="G46" s="236" t="str">
        <f>'aktive Schnittstellen'!K49</f>
        <v>PONSONBY</v>
      </c>
      <c r="H46" s="236" t="str">
        <f>'aktive Schnittstellen'!Q49</f>
        <v>LE</v>
      </c>
      <c r="I46" s="273" t="s">
        <v>53</v>
      </c>
      <c r="J46" s="236" t="str">
        <f>'aktive Schnittstellen'!H49</f>
        <v>R. Nangue Ngangwa</v>
      </c>
      <c r="K46" s="236" t="str">
        <f>'aktive Schnittstellen'!I49</f>
        <v>W. Stich</v>
      </c>
      <c r="L46" s="234" t="s">
        <v>45</v>
      </c>
      <c r="M46" s="234" t="s">
        <v>46</v>
      </c>
      <c r="N46" s="230" t="s">
        <v>47</v>
      </c>
      <c r="O46" s="234" t="s">
        <v>79</v>
      </c>
      <c r="P46" s="237">
        <f>IF(O46=Fixvalues!$B$6,1,IF(O46=Fixvalues!$B$7,1,IF(O46=Fixvalues!$B$3,0.8,IF(O46=Fixvalues!$B$2,0.6,IF(M46=Fixvalues!$A$4,0.5,IF(M46=Fixvalues!$A$3,0.2,0))))))</f>
        <v>0.8</v>
      </c>
      <c r="Q46" s="237"/>
      <c r="R46" s="354" t="s">
        <v>166</v>
      </c>
      <c r="S46" s="274"/>
      <c r="T46" s="365"/>
      <c r="U46" s="183" t="s">
        <v>167</v>
      </c>
      <c r="V46" s="254" t="str">
        <f>'aktive Schnittstellen'!W49</f>
        <v>PONSONBY | FTPServerPONSONBY | DeliveryNotification_Out |  | WM_ERP_P</v>
      </c>
    </row>
    <row r="47" spans="1:23" s="234" customFormat="1" ht="26.4" x14ac:dyDescent="0.3">
      <c r="A47" s="233">
        <f>'aktive Schnittstellen'!A50</f>
        <v>46</v>
      </c>
      <c r="B47" s="234" t="str">
        <f>'aktive Schnittstellen'!D50</f>
        <v>LE_Delivery</v>
      </c>
      <c r="C47" s="234" t="s">
        <v>149</v>
      </c>
      <c r="D47" s="230" t="str">
        <f>'aktive Schnittstellen'!F50</f>
        <v>WM_ERP_P -&gt; METEL DESADV</v>
      </c>
      <c r="E47" s="235" t="str">
        <f>'aktive Schnittstellen'!BH50</f>
        <v>l</v>
      </c>
      <c r="F47" s="236">
        <f>'aktive Schnittstellen'!BI50</f>
        <v>1</v>
      </c>
      <c r="G47" s="236" t="str">
        <f>'aktive Schnittstellen'!K50</f>
        <v>SD</v>
      </c>
      <c r="H47" s="236" t="str">
        <f>'aktive Schnittstellen'!Q50</f>
        <v>METEL</v>
      </c>
      <c r="I47" s="236" t="s">
        <v>44</v>
      </c>
      <c r="J47" s="236" t="str">
        <f>'aktive Schnittstellen'!H50</f>
        <v>Th. Heinrichsmeier</v>
      </c>
      <c r="K47" s="236" t="str">
        <f>'aktive Schnittstellen'!I50</f>
        <v>A. Feneri</v>
      </c>
      <c r="L47" s="234" t="s">
        <v>91</v>
      </c>
      <c r="M47" s="234" t="s">
        <v>46</v>
      </c>
      <c r="N47" s="230" t="s">
        <v>47</v>
      </c>
      <c r="O47" s="234" t="s">
        <v>79</v>
      </c>
      <c r="P47" s="237">
        <f>IF(O47=Fixvalues!$B$6,1,IF(O47=Fixvalues!$B$7,1,IF(O47=Fixvalues!$B$3,0.8,IF(O47=Fixvalues!$B$2,0.6,IF(M47=Fixvalues!$A$4,0.5,IF(M47=Fixvalues!$A$3,0.2,0))))))</f>
        <v>0.8</v>
      </c>
      <c r="Q47" s="352" t="s">
        <v>168</v>
      </c>
      <c r="R47" s="284"/>
      <c r="S47" s="283"/>
      <c r="T47" s="291" t="s">
        <v>169</v>
      </c>
      <c r="U47" s="183" t="s">
        <v>170</v>
      </c>
      <c r="V47" s="254" t="str">
        <f>'aktive Schnittstellen'!W50</f>
        <v xml:space="preserve"> | WM_ERP_P | DESADV.DELVRY05 |  | FTPServerMETEL</v>
      </c>
    </row>
    <row r="48" spans="1:23" s="234" customFormat="1" ht="66" x14ac:dyDescent="0.25">
      <c r="A48" s="233">
        <f>'aktive Schnittstellen'!A51</f>
        <v>47</v>
      </c>
      <c r="B48" s="234" t="str">
        <f>'aktive Schnittstellen'!D51</f>
        <v>LE_Delivery</v>
      </c>
      <c r="C48" s="234" t="s">
        <v>149</v>
      </c>
      <c r="D48" s="230" t="str">
        <f>'aktive Schnittstellen'!F51</f>
        <v xml:space="preserve">WM_ERP_P -&gt; ServerNA  WI Transport -&gt; Carrier UPS  </v>
      </c>
      <c r="E48" s="235" t="str">
        <f>'aktive Schnittstellen'!BH51</f>
        <v>h</v>
      </c>
      <c r="F48" s="236">
        <f>'aktive Schnittstellen'!BI51</f>
        <v>3</v>
      </c>
      <c r="G48" s="236" t="str">
        <f>'aktive Schnittstellen'!K51</f>
        <v>SD</v>
      </c>
      <c r="H48" s="236" t="str">
        <f>'aktive Schnittstellen'!Q51</f>
        <v>NA</v>
      </c>
      <c r="I48" s="236" t="s">
        <v>44</v>
      </c>
      <c r="J48" s="236" t="str">
        <f>'aktive Schnittstellen'!H51</f>
        <v>Sp. Kardonis</v>
      </c>
      <c r="K48" s="236" t="str">
        <f>'aktive Schnittstellen'!I51</f>
        <v>Derrick Corkum (CA)
Ravi Hakim (CA)
Chuck Vugteveen (US)</v>
      </c>
      <c r="L48" s="234" t="s">
        <v>45</v>
      </c>
      <c r="M48" s="234" t="s">
        <v>46</v>
      </c>
      <c r="N48" s="230" t="s">
        <v>63</v>
      </c>
      <c r="O48" s="234" t="s">
        <v>118</v>
      </c>
      <c r="P48" s="237">
        <f>IF(O48=Fixvalues!$B$6,1,IF(O48=Fixvalues!$B$7,1,IF(O48=Fixvalues!$B$3,0.8,IF(O48=Fixvalues!$B$2,0.6,IF(M48=Fixvalues!$A$4,0.5,IF(M48=Fixvalues!$A$3,0.2,0))))))</f>
        <v>0.5</v>
      </c>
      <c r="Q48" s="237"/>
      <c r="R48" s="237"/>
      <c r="S48" s="237"/>
      <c r="T48" s="366" t="s">
        <v>171</v>
      </c>
      <c r="U48" s="181" t="s">
        <v>172</v>
      </c>
      <c r="V48" s="254" t="str">
        <f>'aktive Schnittstellen'!W51</f>
        <v xml:space="preserve"> | WM_ERP_P | DESADV.DELVRY05.ZCARRIER |  | ServerNA </v>
      </c>
    </row>
    <row r="49" spans="1:22" s="234" customFormat="1" ht="27.6" x14ac:dyDescent="0.25">
      <c r="A49" s="233">
        <f>'aktive Schnittstellen'!A52</f>
        <v>48</v>
      </c>
      <c r="B49" s="234" t="str">
        <f>'aktive Schnittstellen'!D52</f>
        <v>HR_Management</v>
      </c>
      <c r="C49" s="234" t="s">
        <v>77</v>
      </c>
      <c r="D49" s="230" t="str">
        <f>'aktive Schnittstellen'!F52</f>
        <v>DE_HR_P -&gt; FTPServerACONSO Übergabe LUG Dateien</v>
      </c>
      <c r="E49" s="235" t="str">
        <f>'aktive Schnittstellen'!BH52</f>
        <v>c</v>
      </c>
      <c r="F49" s="236">
        <f>'aktive Schnittstellen'!BI52</f>
        <v>1</v>
      </c>
      <c r="G49" s="236" t="str">
        <f>'aktive Schnittstellen'!K52</f>
        <v>HR</v>
      </c>
      <c r="H49" s="236" t="str">
        <f>'aktive Schnittstellen'!Q52</f>
        <v>ACONSO</v>
      </c>
      <c r="I49" s="273" t="s">
        <v>78</v>
      </c>
      <c r="J49" s="236" t="str">
        <f>'aktive Schnittstellen'!H52</f>
        <v>R. Nangue Ngangwa</v>
      </c>
      <c r="K49" s="236" t="str">
        <f>'aktive Schnittstellen'!I52</f>
        <v>S. Schelp</v>
      </c>
      <c r="L49" s="234" t="s">
        <v>45</v>
      </c>
      <c r="M49" s="234" t="s">
        <v>46</v>
      </c>
      <c r="N49" s="230" t="s">
        <v>47</v>
      </c>
      <c r="O49" s="234" t="s">
        <v>79</v>
      </c>
      <c r="P49" s="237">
        <f>IF(O49=Fixvalues!$B$6,1,IF(O49=Fixvalues!$B$7,1,IF(O49=Fixvalues!$B$3,0.8,IF(O49=Fixvalues!$B$2,0.6,IF(M49=Fixvalues!$A$4,0.5,IF(M49=Fixvalues!$A$3,0.2,0))))))</f>
        <v>0.8</v>
      </c>
      <c r="Q49" s="237" t="s">
        <v>80</v>
      </c>
      <c r="R49" s="228"/>
      <c r="S49" s="283"/>
      <c r="T49" s="291" t="s">
        <v>173</v>
      </c>
      <c r="U49" s="183" t="s">
        <v>174</v>
      </c>
      <c r="V49" s="254" t="str">
        <f>'aktive Schnittstellen'!W52</f>
        <v xml:space="preserve"> | DE_HR_P | DigitalFile_Out |  | FTPServerACONSO</v>
      </c>
    </row>
    <row r="50" spans="1:22" s="234" customFormat="1" ht="79.2" x14ac:dyDescent="0.25">
      <c r="A50" s="233">
        <f>'aktive Schnittstellen'!A53</f>
        <v>49</v>
      </c>
      <c r="B50" s="234" t="str">
        <f>'aktive Schnittstellen'!D53</f>
        <v>Sales_Control</v>
      </c>
      <c r="C50" s="234" t="s">
        <v>175</v>
      </c>
      <c r="D50" s="230" t="str">
        <f>'aktive Schnittstellen'!F53</f>
        <v>WM_ERP_P -&gt; FTPServerIN&gt;INDICOM Übergabe Dokumente an INDICOM</v>
      </c>
      <c r="E50" s="235" t="str">
        <f>'aktive Schnittstellen'!BH53</f>
        <v>m</v>
      </c>
      <c r="F50" s="236">
        <f>'aktive Schnittstellen'!BI53</f>
        <v>3</v>
      </c>
      <c r="G50" s="236" t="str">
        <f>'aktive Schnittstellen'!K53</f>
        <v>SD</v>
      </c>
      <c r="H50" s="236" t="str">
        <f>'aktive Schnittstellen'!Q53</f>
        <v>INDICOM</v>
      </c>
      <c r="I50" s="236" t="s">
        <v>44</v>
      </c>
      <c r="J50" s="236" t="str">
        <f>'aktive Schnittstellen'!H53</f>
        <v>W. Pauls</v>
      </c>
      <c r="K50" s="236" t="str">
        <f>'aktive Schnittstellen'!I53</f>
        <v xml:space="preserve"> </v>
      </c>
      <c r="L50" s="234" t="s">
        <v>84</v>
      </c>
      <c r="M50" s="234" t="s">
        <v>46</v>
      </c>
      <c r="N50" s="230" t="s">
        <v>47</v>
      </c>
      <c r="P50" s="237">
        <f>IF(O50=Fixvalues!$B$6,1,IF(O50=Fixvalues!$B$7,1,IF(O50=Fixvalues!$B$3,0.8,IF(O50=Fixvalues!$B$2,0.6,IF(M50=Fixvalues!$A$4,0.5,IF(M50=Fixvalues!$A$3,0.2,0))))))</f>
        <v>0.5</v>
      </c>
      <c r="Q50" s="237" t="s">
        <v>176</v>
      </c>
      <c r="R50" s="237"/>
      <c r="S50" s="237"/>
      <c r="T50" s="367" t="s">
        <v>177</v>
      </c>
      <c r="U50" s="183" t="s">
        <v>178</v>
      </c>
      <c r="V50" s="254" t="str">
        <f>'aktive Schnittstellen'!W53</f>
        <v xml:space="preserve"> | WM_ERP_P | DocumentNotification_Out |  | FTPServerINDICOM</v>
      </c>
    </row>
    <row r="51" spans="1:22" s="234" customFormat="1" ht="39.6" x14ac:dyDescent="0.25">
      <c r="A51" s="233">
        <f>'aktive Schnittstellen'!A54</f>
        <v>50</v>
      </c>
      <c r="B51" s="234" t="str">
        <f>'aktive Schnittstellen'!D54</f>
        <v>Sales_Control</v>
      </c>
      <c r="C51" s="234" t="s">
        <v>175</v>
      </c>
      <c r="D51" s="230" t="str">
        <f>'aktive Schnittstellen'!F54</f>
        <v>WM_ERP_P -&gt; WM_FTP_P Übergabe Dokumente für INDICOM ins Archivverzeichnis</v>
      </c>
      <c r="E51" s="235" t="str">
        <f>'aktive Schnittstellen'!BH54</f>
        <v>l</v>
      </c>
      <c r="F51" s="236">
        <f>'aktive Schnittstellen'!BI54</f>
        <v>3</v>
      </c>
      <c r="G51" s="236" t="str">
        <f>'aktive Schnittstellen'!K54</f>
        <v>SD</v>
      </c>
      <c r="H51" s="236" t="str">
        <f>'aktive Schnittstellen'!Q54</f>
        <v>GFTP</v>
      </c>
      <c r="I51" s="236" t="s">
        <v>44</v>
      </c>
      <c r="J51" s="236" t="str">
        <f>'aktive Schnittstellen'!H54</f>
        <v>W. Pauls</v>
      </c>
      <c r="K51" s="236" t="str">
        <f>'aktive Schnittstellen'!I54</f>
        <v xml:space="preserve"> </v>
      </c>
      <c r="L51" s="234" t="s">
        <v>179</v>
      </c>
      <c r="M51" s="234" t="s">
        <v>46</v>
      </c>
      <c r="N51" s="230" t="s">
        <v>47</v>
      </c>
      <c r="P51" s="237">
        <f>IF(O51=Fixvalues!$B$6,1,IF(O51=Fixvalues!$B$7,1,IF(O51=Fixvalues!$B$3,0.8,IF(O51=Fixvalues!$B$2,0.6,IF(M51=Fixvalues!$A$4,0.5,IF(M51=Fixvalues!$A$3,0.2,0))))))</f>
        <v>0.5</v>
      </c>
      <c r="Q51" s="237" t="s">
        <v>176</v>
      </c>
      <c r="R51" s="237"/>
      <c r="S51" s="237"/>
      <c r="T51" s="361" t="s">
        <v>180</v>
      </c>
      <c r="U51" s="183" t="s">
        <v>181</v>
      </c>
      <c r="V51" s="254" t="str">
        <f>'aktive Schnittstellen'!W54</f>
        <v xml:space="preserve"> | WM_ERP_P | DocumentNotification_Out |  | WM_FTP_P</v>
      </c>
    </row>
    <row r="52" spans="1:22" s="234" customFormat="1" ht="27.6" x14ac:dyDescent="0.25">
      <c r="A52" s="233">
        <f>'aktive Schnittstellen'!A55</f>
        <v>51</v>
      </c>
      <c r="B52" s="234" t="str">
        <f>'aktive Schnittstellen'!D55</f>
        <v>Sales_Control</v>
      </c>
      <c r="C52" s="234" t="s">
        <v>175</v>
      </c>
      <c r="D52" s="230" t="str">
        <f>'aktive Schnittstellen'!F55</f>
        <v>WM_FTP_P -&gt; FTPServerIN&gt;INDICOM Übergabe korrigierte Dokumente an INDICOM</v>
      </c>
      <c r="E52" s="235" t="str">
        <f>'aktive Schnittstellen'!BH55</f>
        <v>m</v>
      </c>
      <c r="F52" s="236">
        <f>'aktive Schnittstellen'!BI55</f>
        <v>3</v>
      </c>
      <c r="G52" s="236" t="str">
        <f>'aktive Schnittstellen'!K55</f>
        <v>GFTP</v>
      </c>
      <c r="H52" s="236" t="str">
        <f>'aktive Schnittstellen'!Q55</f>
        <v>INDICOM</v>
      </c>
      <c r="I52" s="236" t="s">
        <v>44</v>
      </c>
      <c r="J52" s="236" t="str">
        <f>'aktive Schnittstellen'!H55</f>
        <v>W. Pauls</v>
      </c>
      <c r="K52" s="236" t="str">
        <f>'aktive Schnittstellen'!I55</f>
        <v xml:space="preserve"> </v>
      </c>
      <c r="L52" s="234" t="s">
        <v>179</v>
      </c>
      <c r="M52" s="234" t="s">
        <v>46</v>
      </c>
      <c r="N52" s="230" t="s">
        <v>47</v>
      </c>
      <c r="P52" s="237">
        <f>IF(O52=Fixvalues!$B$6,1,IF(O52=Fixvalues!$B$7,1,IF(O52=Fixvalues!$B$3,0.8,IF(O52=Fixvalues!$B$2,0.6,IF(M52=Fixvalues!$A$4,0.5,IF(M52=Fixvalues!$A$3,0.2,0))))))</f>
        <v>0.5</v>
      </c>
      <c r="Q52" s="237" t="s">
        <v>176</v>
      </c>
      <c r="R52" s="237"/>
      <c r="S52" s="237"/>
      <c r="T52" s="361" t="s">
        <v>182</v>
      </c>
      <c r="U52" s="183" t="s">
        <v>183</v>
      </c>
      <c r="V52" s="254" t="str">
        <f>'aktive Schnittstellen'!W55</f>
        <v xml:space="preserve"> | WM_FTP_P | DocumentNotification_Out |  | FTPServerINDICOM</v>
      </c>
    </row>
    <row r="53" spans="1:22" s="234" customFormat="1" ht="27.6" x14ac:dyDescent="0.25">
      <c r="A53" s="233">
        <f>'aktive Schnittstellen'!A56</f>
        <v>52</v>
      </c>
      <c r="B53" s="234" t="str">
        <f>'aktive Schnittstellen'!D56</f>
        <v>MDM_Material</v>
      </c>
      <c r="C53" s="234" t="s">
        <v>83</v>
      </c>
      <c r="D53" s="230" t="str">
        <f>'aktive Schnittstellen'!F56</f>
        <v>WM_XMEDIA_P -&gt; WM_ERP_P eClass Information an SAP</v>
      </c>
      <c r="E53" s="235" t="str">
        <f>'aktive Schnittstellen'!BH56</f>
        <v>l</v>
      </c>
      <c r="F53" s="236">
        <f>'aktive Schnittstellen'!BI56</f>
        <v>1</v>
      </c>
      <c r="G53" s="236" t="str">
        <f>'aktive Schnittstellen'!K56</f>
        <v>XMEDIA</v>
      </c>
      <c r="H53" s="236" t="str">
        <f>'aktive Schnittstellen'!Q56</f>
        <v>ERP</v>
      </c>
      <c r="I53" t="s">
        <v>78</v>
      </c>
      <c r="J53" s="236" t="str">
        <f>'aktive Schnittstellen'!H56</f>
        <v>R. Nangue Ngangwa</v>
      </c>
      <c r="K53" s="236" t="str">
        <f>'aktive Schnittstellen'!I56</f>
        <v>M. Redecker</v>
      </c>
      <c r="L53" s="234" t="s">
        <v>91</v>
      </c>
      <c r="M53" s="234" t="s">
        <v>46</v>
      </c>
      <c r="N53" s="230" t="s">
        <v>47</v>
      </c>
      <c r="O53" s="234" t="s">
        <v>79</v>
      </c>
      <c r="P53" s="237">
        <f>IF(O53=Fixvalues!$B$6,1,IF(O53=Fixvalues!$B$7,1,IF(O53=Fixvalues!$B$3,0.8,IF(O53=Fixvalues!$B$2,0.6,IF(M53=Fixvalues!$A$4,0.5,IF(M53=Fixvalues!$A$3,0.2,0))))))</f>
        <v>0.8</v>
      </c>
      <c r="Q53" s="237"/>
      <c r="R53" s="228"/>
      <c r="S53" s="283"/>
      <c r="T53" s="291" t="s">
        <v>184</v>
      </c>
      <c r="U53" s="183" t="s">
        <v>185</v>
      </c>
      <c r="V53" s="254" t="str">
        <f>'aktive Schnittstellen'!W56</f>
        <v xml:space="preserve"> | WM_XMEDIA_P | eClassInformation_Out |  | WM_ERP_P</v>
      </c>
    </row>
    <row r="54" spans="1:22" s="234" customFormat="1" ht="66" x14ac:dyDescent="0.25">
      <c r="A54" s="233">
        <f>'aktive Schnittstellen'!A57</f>
        <v>53</v>
      </c>
      <c r="B54" s="234" t="str">
        <f>'aktive Schnittstellen'!D57</f>
        <v>LE_Delivery</v>
      </c>
      <c r="C54" s="234" t="s">
        <v>149</v>
      </c>
      <c r="D54" s="230" t="str">
        <f>'aktive Schnittstellen'!F57</f>
        <v>WM_ERP_P -&gt; TR_ELITE_P Übergabe e-Delivery an TRA (Türkei)</v>
      </c>
      <c r="E54" s="235" t="str">
        <f>'aktive Schnittstellen'!BH57</f>
        <v>c</v>
      </c>
      <c r="F54" s="236">
        <f>'aktive Schnittstellen'!BI57</f>
        <v>1</v>
      </c>
      <c r="G54" s="236" t="str">
        <f>'aktive Schnittstellen'!K57</f>
        <v>SD</v>
      </c>
      <c r="H54" s="236" t="str">
        <f>'aktive Schnittstellen'!Q57</f>
        <v>ELITE</v>
      </c>
      <c r="I54" s="236" t="s">
        <v>44</v>
      </c>
      <c r="J54" s="236" t="str">
        <f>'aktive Schnittstellen'!H57</f>
        <v>W. Pauls</v>
      </c>
      <c r="K54" s="236">
        <f>'aktive Schnittstellen'!I57</f>
        <v>0</v>
      </c>
      <c r="L54" s="234" t="s">
        <v>45</v>
      </c>
      <c r="M54" s="234" t="s">
        <v>46</v>
      </c>
      <c r="N54" s="230" t="s">
        <v>63</v>
      </c>
      <c r="O54" s="234" t="s">
        <v>9</v>
      </c>
      <c r="P54" s="237">
        <f>IF(O54=Fixvalues!$B$6,1,IF(O54=Fixvalues!$B$7,1,IF(O54=Fixvalues!$B$3,0.8,IF(O54=Fixvalues!$B$2,0.6,IF(M54=Fixvalues!$A$4,0.5,IF(M54=Fixvalues!$A$3,0.2,0))))))</f>
        <v>0.5</v>
      </c>
      <c r="Q54" s="237" t="s">
        <v>186</v>
      </c>
      <c r="R54" s="283" t="s">
        <v>187</v>
      </c>
      <c r="S54" s="283"/>
      <c r="T54" s="294" t="s">
        <v>188</v>
      </c>
      <c r="U54" s="183" t="s">
        <v>189</v>
      </c>
      <c r="V54" s="254" t="str">
        <f>'aktive Schnittstellen'!W57</f>
        <v xml:space="preserve"> | WM_ERP_P | eDelivery_Out |  | TR_ELITE_P</v>
      </c>
    </row>
    <row r="55" spans="1:22" s="234" customFormat="1" ht="27.6" x14ac:dyDescent="0.25">
      <c r="A55" s="233">
        <f>'aktive Schnittstellen'!A58</f>
        <v>54</v>
      </c>
      <c r="B55" s="234" t="str">
        <f>'aktive Schnittstellen'!D58</f>
        <v>Sales_Invoice</v>
      </c>
      <c r="C55" s="234" t="s">
        <v>190</v>
      </c>
      <c r="D55" s="230" t="str">
        <f>'aktive Schnittstellen'!F58</f>
        <v>WM_ERP_P -&gt; TR_ELITE_P Übergabe e-Invoice an TRA (Türkei)</v>
      </c>
      <c r="E55" s="235" t="str">
        <f>'aktive Schnittstellen'!BH58</f>
        <v>c</v>
      </c>
      <c r="F55" s="236">
        <f>'aktive Schnittstellen'!BI58</f>
        <v>1</v>
      </c>
      <c r="G55" s="236" t="str">
        <f>'aktive Schnittstellen'!K58</f>
        <v>SD</v>
      </c>
      <c r="H55" s="236" t="str">
        <f>'aktive Schnittstellen'!Q58</f>
        <v>ELITE</v>
      </c>
      <c r="I55" s="236" t="s">
        <v>44</v>
      </c>
      <c r="J55" s="236" t="str">
        <f>'aktive Schnittstellen'!H58</f>
        <v>W. Pauls</v>
      </c>
      <c r="K55" s="236">
        <f>'aktive Schnittstellen'!I58</f>
        <v>0</v>
      </c>
      <c r="L55" s="234" t="s">
        <v>45</v>
      </c>
      <c r="M55" s="234" t="s">
        <v>46</v>
      </c>
      <c r="N55" s="230" t="s">
        <v>63</v>
      </c>
      <c r="O55" s="234" t="s">
        <v>79</v>
      </c>
      <c r="P55" s="237">
        <f>IF(O55=Fixvalues!$B$6,1,IF(O55=Fixvalues!$B$7,1,IF(O55=Fixvalues!$B$3,0.8,IF(O55=Fixvalues!$B$2,0.6,IF(M55=Fixvalues!$A$4,0.5,IF(M55=Fixvalues!$A$3,0.2,0))))))</f>
        <v>0.8</v>
      </c>
      <c r="Q55" s="237" t="s">
        <v>186</v>
      </c>
      <c r="R55" s="349" t="s">
        <v>191</v>
      </c>
      <c r="S55" s="283"/>
      <c r="T55" s="294"/>
      <c r="U55" s="183" t="s">
        <v>192</v>
      </c>
      <c r="V55" s="254" t="str">
        <f>'aktive Schnittstellen'!W58</f>
        <v xml:space="preserve"> | WM_ERP_P | eInvoice_Out |  | TR_ELITE_P</v>
      </c>
    </row>
    <row r="56" spans="1:22" s="234" customFormat="1" ht="27.6" x14ac:dyDescent="0.25">
      <c r="A56" s="233">
        <f>'aktive Schnittstellen'!A59</f>
        <v>55</v>
      </c>
      <c r="B56" s="234" t="str">
        <f>'aktive Schnittstellen'!D59</f>
        <v>HR_Management</v>
      </c>
      <c r="C56" s="234" t="s">
        <v>77</v>
      </c>
      <c r="D56" s="230" t="str">
        <f>'aktive Schnittstellen'!F59</f>
        <v>DE_HR_P -&gt; FTPServerVPLAN5 Übergabe Mitarbeiterdaten an VPLAN5</v>
      </c>
      <c r="E56" s="235" t="str">
        <f>'aktive Schnittstellen'!BH59</f>
        <v>c</v>
      </c>
      <c r="F56" s="236">
        <f>'aktive Schnittstellen'!BI59</f>
        <v>1</v>
      </c>
      <c r="G56" s="236" t="str">
        <f>'aktive Schnittstellen'!K59</f>
        <v>HR</v>
      </c>
      <c r="H56" s="236" t="str">
        <f>'aktive Schnittstellen'!Q59</f>
        <v>VPLAN5</v>
      </c>
      <c r="I56" s="273" t="s">
        <v>193</v>
      </c>
      <c r="J56" s="236" t="str">
        <f>'aktive Schnittstellen'!H59</f>
        <v>R. Nangue Ngangwa</v>
      </c>
      <c r="K56" s="236" t="str">
        <f>'aktive Schnittstellen'!I59</f>
        <v>O. Uthoff</v>
      </c>
      <c r="L56" s="234" t="s">
        <v>45</v>
      </c>
      <c r="M56" s="234" t="s">
        <v>46</v>
      </c>
      <c r="N56" s="230" t="s">
        <v>63</v>
      </c>
      <c r="O56" s="234" t="s">
        <v>71</v>
      </c>
      <c r="P56" s="237">
        <f>IF(O56=Fixvalues!$B$6,1,IF(O56=Fixvalues!$B$7,1,IF(O56=Fixvalues!$B$3,0.8,IF(O56=Fixvalues!$B$2,0.6,IF(M56=Fixvalues!$A$4,0.5,IF(M56=Fixvalues!$A$3,0.2,0))))))</f>
        <v>0.6</v>
      </c>
      <c r="Q56" s="237" t="s">
        <v>80</v>
      </c>
      <c r="R56" s="283"/>
      <c r="S56" s="283"/>
      <c r="T56" s="294" t="s">
        <v>194</v>
      </c>
      <c r="U56" s="183" t="s">
        <v>195</v>
      </c>
      <c r="V56" s="254" t="str">
        <f>'aktive Schnittstellen'!W59</f>
        <v xml:space="preserve"> | DE_HR_P | EmployeeFile_Out |  | FTPServerVPLAN5</v>
      </c>
    </row>
    <row r="57" spans="1:22" s="234" customFormat="1" x14ac:dyDescent="0.25">
      <c r="A57" s="233">
        <f>'aktive Schnittstellen'!A60</f>
        <v>56</v>
      </c>
      <c r="B57" s="297" t="str">
        <f>'aktive Schnittstellen'!D60</f>
        <v>HR_InnovationManagement</v>
      </c>
      <c r="C57" s="297" t="s">
        <v>196</v>
      </c>
      <c r="D57" s="298" t="str">
        <f>'aktive Schnittstellen'!F60</f>
        <v>DE_HR_P -&gt; DE_HLP_P HR-Dateien an HLP Ideenmanagement</v>
      </c>
      <c r="E57" s="299" t="str">
        <f>'aktive Schnittstellen'!BH60</f>
        <v>c</v>
      </c>
      <c r="F57" s="300">
        <f>'aktive Schnittstellen'!BI60</f>
        <v>1</v>
      </c>
      <c r="G57" s="300" t="str">
        <f>'aktive Schnittstellen'!K60</f>
        <v>HR</v>
      </c>
      <c r="H57" s="300" t="str">
        <f>'aktive Schnittstellen'!Q60</f>
        <v>HLP</v>
      </c>
      <c r="I57" s="300" t="s">
        <v>78</v>
      </c>
      <c r="J57" s="300" t="str">
        <f>'aktive Schnittstellen'!H60</f>
        <v>S. Schelp</v>
      </c>
      <c r="K57" s="300">
        <f>'aktive Schnittstellen'!I60</f>
        <v>0</v>
      </c>
      <c r="L57" s="297" t="s">
        <v>45</v>
      </c>
      <c r="M57" s="297" t="s">
        <v>46</v>
      </c>
      <c r="N57" s="298" t="s">
        <v>55</v>
      </c>
      <c r="O57" s="297" t="s">
        <v>55</v>
      </c>
      <c r="P57" s="301">
        <f>IF(O57=Fixvalues!$B$6,1,IF(O57=Fixvalues!$B$7,1,IF(O57=Fixvalues!$B$3,0.8,IF(O57=Fixvalues!$B$2,0.6,IF(M57=Fixvalues!$A$4,0.5,IF(M57=Fixvalues!$A$3,0.2,0))))))</f>
        <v>1</v>
      </c>
      <c r="Q57" s="301"/>
      <c r="R57" s="302"/>
      <c r="S57" s="302"/>
      <c r="T57" s="303" t="s">
        <v>55</v>
      </c>
      <c r="U57" s="304" t="s">
        <v>197</v>
      </c>
      <c r="V57" s="305" t="str">
        <f>'aktive Schnittstellen'!W60</f>
        <v xml:space="preserve"> | DE_HR_P | EmployeeMaster_Out |  | DE_HLP_P</v>
      </c>
    </row>
    <row r="58" spans="1:22" s="234" customFormat="1" ht="52.8" x14ac:dyDescent="0.25">
      <c r="A58" s="233">
        <f>'aktive Schnittstellen'!A61</f>
        <v>57</v>
      </c>
      <c r="B58" s="234" t="str">
        <f>'aktive Schnittstellen'!D61</f>
        <v>MDM_Employee</v>
      </c>
      <c r="C58" s="234" t="s">
        <v>198</v>
      </c>
      <c r="D58" s="230" t="str">
        <f>'aktive Schnittstellen'!F61</f>
        <v>WM_ADS_P -&gt; DE_HR_P ADS: Userdaten an SAP HR</v>
      </c>
      <c r="E58" s="235" t="str">
        <f>'aktive Schnittstellen'!BH61</f>
        <v>l</v>
      </c>
      <c r="F58" s="236">
        <f>'aktive Schnittstellen'!BI61</f>
        <v>3</v>
      </c>
      <c r="G58" s="236" t="str">
        <f>'aktive Schnittstellen'!K61</f>
        <v>ADS</v>
      </c>
      <c r="H58" s="236" t="str">
        <f>'aktive Schnittstellen'!Q61</f>
        <v>HR</v>
      </c>
      <c r="I58" s="273" t="s">
        <v>78</v>
      </c>
      <c r="J58" s="236" t="str">
        <f>'aktive Schnittstellen'!H61</f>
        <v>R. Nangue Ngangwa</v>
      </c>
      <c r="K58" s="236">
        <f>'aktive Schnittstellen'!I61</f>
        <v>0</v>
      </c>
      <c r="L58" s="234" t="s">
        <v>45</v>
      </c>
      <c r="M58" s="234" t="s">
        <v>46</v>
      </c>
      <c r="N58" s="230"/>
      <c r="P58" s="237">
        <f>IF(O58=Fixvalues!$B$6,1,IF(O58=Fixvalues!$B$7,1,IF(O58=Fixvalues!$B$3,0.8,IF(O58=Fixvalues!$B$2,0.6,IF(M58=Fixvalues!$A$4,0.5,IF(M58=Fixvalues!$A$3,0.2,0))))))</f>
        <v>0.5</v>
      </c>
      <c r="Q58" s="237" t="s">
        <v>80</v>
      </c>
      <c r="R58" s="237"/>
      <c r="S58" s="237"/>
      <c r="T58" s="358" t="s">
        <v>199</v>
      </c>
      <c r="U58" s="183" t="s">
        <v>200</v>
      </c>
      <c r="V58" s="254" t="str">
        <f>'aktive Schnittstellen'!W61</f>
        <v xml:space="preserve"> | WM_ADS_P | EmployeeMasterInformation_Out |  | DE_HR_P</v>
      </c>
    </row>
    <row r="59" spans="1:22" s="234" customFormat="1" ht="27.6" x14ac:dyDescent="0.25">
      <c r="A59" s="233">
        <f>'aktive Schnittstellen'!A62</f>
        <v>58</v>
      </c>
      <c r="B59" s="234" t="str">
        <f>'aktive Schnittstellen'!D62</f>
        <v>MDM_Employee</v>
      </c>
      <c r="C59" s="234" t="s">
        <v>198</v>
      </c>
      <c r="D59" s="230" t="str">
        <f>'aktive Schnittstellen'!F62</f>
        <v>WM_ADS_P -&gt; WM_ERP_P ADS: Userdaten an SAP R/3</v>
      </c>
      <c r="E59" s="235" t="str">
        <f>'aktive Schnittstellen'!BH62</f>
        <v>l</v>
      </c>
      <c r="F59" s="236">
        <f>'aktive Schnittstellen'!BI62</f>
        <v>3</v>
      </c>
      <c r="G59" s="236" t="str">
        <f>'aktive Schnittstellen'!K62</f>
        <v>ADS</v>
      </c>
      <c r="H59" s="236" t="str">
        <f>'aktive Schnittstellen'!Q62</f>
        <v>PW</v>
      </c>
      <c r="I59" s="273" t="s">
        <v>78</v>
      </c>
      <c r="J59" s="236" t="str">
        <f>'aktive Schnittstellen'!H62</f>
        <v>R. Nangue Ngangwa</v>
      </c>
      <c r="K59" s="236">
        <f>'aktive Schnittstellen'!I62</f>
        <v>0</v>
      </c>
      <c r="L59" s="234" t="s">
        <v>45</v>
      </c>
      <c r="M59" s="234" t="s">
        <v>46</v>
      </c>
      <c r="N59" s="230"/>
      <c r="P59" s="237">
        <f>IF(O59=Fixvalues!$B$6,1,IF(O59=Fixvalues!$B$7,1,IF(O59=Fixvalues!$B$3,0.8,IF(O59=Fixvalues!$B$2,0.6,IF(M59=Fixvalues!$A$4,0.5,IF(M59=Fixvalues!$A$3,0.2,0))))))</f>
        <v>0.5</v>
      </c>
      <c r="Q59" s="237"/>
      <c r="R59" s="237"/>
      <c r="S59" s="237"/>
      <c r="T59" s="358" t="s">
        <v>201</v>
      </c>
      <c r="U59" s="183" t="s">
        <v>200</v>
      </c>
      <c r="V59" s="254" t="str">
        <f>'aktive Schnittstellen'!W62</f>
        <v xml:space="preserve"> | WM_ADS_P | EmployeeMasterInformation_Out |  | WM_ERP_P</v>
      </c>
    </row>
    <row r="60" spans="1:22" s="234" customFormat="1" ht="52.8" x14ac:dyDescent="0.25">
      <c r="A60" s="233">
        <f>'aktive Schnittstellen'!A63</f>
        <v>59</v>
      </c>
      <c r="B60" s="234" t="str">
        <f>'aktive Schnittstellen'!D63</f>
        <v>MDM_Employee</v>
      </c>
      <c r="C60" s="234" t="s">
        <v>198</v>
      </c>
      <c r="D60" s="230" t="str">
        <f>'aktive Schnittstellen'!F63</f>
        <v>WM_ADS_P -&gt; WM_ZBV_P ADS: Userdaten ans ZBV</v>
      </c>
      <c r="E60" s="235" t="str">
        <f>'aktive Schnittstellen'!BH63</f>
        <v>h</v>
      </c>
      <c r="F60" s="236">
        <f>'aktive Schnittstellen'!BI63</f>
        <v>3</v>
      </c>
      <c r="G60" s="236" t="str">
        <f>'aktive Schnittstellen'!K63</f>
        <v>ADS</v>
      </c>
      <c r="H60" s="236" t="str">
        <f>'aktive Schnittstellen'!Q63</f>
        <v>ZBV</v>
      </c>
      <c r="I60" s="273" t="s">
        <v>78</v>
      </c>
      <c r="J60" s="236" t="str">
        <f>'aktive Schnittstellen'!H63</f>
        <v>R. Nangue Ngangwa</v>
      </c>
      <c r="K60" s="236">
        <f>'aktive Schnittstellen'!I63</f>
        <v>0</v>
      </c>
      <c r="L60" s="234" t="s">
        <v>45</v>
      </c>
      <c r="M60" s="234" t="s">
        <v>46</v>
      </c>
      <c r="N60" s="230"/>
      <c r="P60" s="237">
        <f>IF(O60=Fixvalues!$B$6,1,IF(O60=Fixvalues!$B$7,1,IF(O60=Fixvalues!$B$3,0.8,IF(O60=Fixvalues!$B$2,0.6,IF(M60=Fixvalues!$A$4,0.5,IF(M60=Fixvalues!$A$3,0.2,0))))))</f>
        <v>0.5</v>
      </c>
      <c r="Q60" s="237"/>
      <c r="R60" s="237"/>
      <c r="S60" s="237"/>
      <c r="T60" s="358" t="s">
        <v>202</v>
      </c>
      <c r="U60" s="183" t="s">
        <v>203</v>
      </c>
      <c r="V60" s="254" t="str">
        <f>'aktive Schnittstellen'!W63</f>
        <v xml:space="preserve"> | WM_ADS_P | EmployeeMasterInformation_Out |  | WM_ZBV_P</v>
      </c>
    </row>
    <row r="61" spans="1:22" s="234" customFormat="1" ht="41.4" x14ac:dyDescent="0.25">
      <c r="A61" s="233">
        <f>'aktive Schnittstellen'!A64</f>
        <v>60</v>
      </c>
      <c r="B61" s="234" t="str">
        <f>'aktive Schnittstellen'!D64</f>
        <v>MDM_Material</v>
      </c>
      <c r="C61" s="234" t="s">
        <v>83</v>
      </c>
      <c r="D61" s="230" t="str">
        <f>'aktive Schnittstellen'!F64</f>
        <v>WM_XMEDIA_P -&gt; WM_ERP_P XMEDIA-Kurztexte an SAP</v>
      </c>
      <c r="E61" s="235" t="str">
        <f>'aktive Schnittstellen'!BH64</f>
        <v>l</v>
      </c>
      <c r="F61" s="236">
        <f>'aktive Schnittstellen'!BI64</f>
        <v>3</v>
      </c>
      <c r="G61" s="236" t="str">
        <f>'aktive Schnittstellen'!K64</f>
        <v>XMEDIA</v>
      </c>
      <c r="H61" s="236" t="str">
        <f>'aktive Schnittstellen'!Q64</f>
        <v>PP</v>
      </c>
      <c r="I61" s="273" t="s">
        <v>78</v>
      </c>
      <c r="J61" s="236" t="str">
        <f>'aktive Schnittstellen'!H64</f>
        <v>R. Nangue Ngangwa</v>
      </c>
      <c r="K61" s="236" t="str">
        <f>'aktive Schnittstellen'!I64</f>
        <v>M. Redecker</v>
      </c>
      <c r="L61" s="234" t="s">
        <v>45</v>
      </c>
      <c r="M61" s="234" t="s">
        <v>46</v>
      </c>
      <c r="N61" s="230"/>
      <c r="P61" s="237">
        <f>IF(O61=Fixvalues!$B$6,1,IF(O61=Fixvalues!$B$7,1,IF(O61=Fixvalues!$B$3,0.8,IF(O61=Fixvalues!$B$2,0.6,IF(M61=Fixvalues!$A$4,0.5,IF(M61=Fixvalues!$A$3,0.2,0))))))</f>
        <v>0.5</v>
      </c>
      <c r="Q61" s="237"/>
      <c r="R61" s="237"/>
      <c r="S61" s="237"/>
      <c r="T61" s="358" t="s">
        <v>204</v>
      </c>
      <c r="U61" s="183" t="s">
        <v>205</v>
      </c>
      <c r="V61" s="254" t="str">
        <f>'aktive Schnittstellen'!W64</f>
        <v xml:space="preserve"> | WM_XMEDIA_P | ERP_ShortDescription_Out |  | WM_ERP_P</v>
      </c>
    </row>
    <row r="62" spans="1:22" s="234" customFormat="1" ht="14.4" x14ac:dyDescent="0.3">
      <c r="A62" s="233">
        <f>'aktive Schnittstellen'!A65</f>
        <v>61</v>
      </c>
      <c r="B62" s="234" t="str">
        <f>'aktive Schnittstellen'!D65</f>
        <v>ELGATE</v>
      </c>
      <c r="C62" s="234" t="s">
        <v>206</v>
      </c>
      <c r="D62" s="230" t="str">
        <f>'aktive Schnittstellen'!F65</f>
        <v>ELGATE -&gt; WM_ERP_P Abfrage Verfügbarkeit</v>
      </c>
      <c r="E62" s="235" t="str">
        <f>'aktive Schnittstellen'!BH65</f>
        <v>l</v>
      </c>
      <c r="F62" s="236">
        <f>'aktive Schnittstellen'!BI65</f>
        <v>2</v>
      </c>
      <c r="G62" s="236" t="str">
        <f>'aktive Schnittstellen'!K65</f>
        <v>ELGATE</v>
      </c>
      <c r="H62" s="236" t="str">
        <f>'aktive Schnittstellen'!Q65</f>
        <v>SD</v>
      </c>
      <c r="I62" s="236" t="s">
        <v>44</v>
      </c>
      <c r="J62" s="236" t="str">
        <f>'aktive Schnittstellen'!H65</f>
        <v>A. Eschengerd</v>
      </c>
      <c r="K62" s="236" t="str">
        <f>'aktive Schnittstellen'!I65</f>
        <v>A. Lüther</v>
      </c>
      <c r="L62" s="234" t="s">
        <v>179</v>
      </c>
      <c r="M62" s="234" t="s">
        <v>46</v>
      </c>
      <c r="N62" s="230"/>
      <c r="P62" s="237">
        <f>IF(O62=Fixvalues!$B$6,1,IF(O62=Fixvalues!$B$7,1,IF(O62=Fixvalues!$B$3,0.8,IF(O62=Fixvalues!$B$2,0.6,IF(M62=Fixvalues!$A$4,0.5,IF(M62=Fixvalues!$A$3,0.2,0))))))</f>
        <v>0.5</v>
      </c>
      <c r="Q62" s="237"/>
      <c r="R62" s="334" t="s">
        <v>207</v>
      </c>
      <c r="S62" s="237"/>
      <c r="T62" s="358"/>
      <c r="U62" s="255" t="s">
        <v>208</v>
      </c>
      <c r="V62" s="254" t="str">
        <f>'aktive Schnittstellen'!W65</f>
        <v>ELGATE | ELGATE | ExAvailabilityQueryResponse_Out |  | WM_ERP_P</v>
      </c>
    </row>
    <row r="63" spans="1:22" s="234" customFormat="1" ht="26.4" x14ac:dyDescent="0.25">
      <c r="A63" s="233">
        <f>'aktive Schnittstellen'!A66</f>
        <v>62</v>
      </c>
      <c r="B63" s="234" t="str">
        <f>'aktive Schnittstellen'!D66</f>
        <v>Sales_Request</v>
      </c>
      <c r="C63" s="234" t="s">
        <v>112</v>
      </c>
      <c r="D63" s="230" t="str">
        <f>'aktive Schnittstellen'!F66</f>
        <v>WM_ERP_P -&gt; WM_CDB_P Fast Delivery Anfragen vom Weidmüller Konfigurator (WMC) an PLM</v>
      </c>
      <c r="E63" s="235" t="str">
        <f>'aktive Schnittstellen'!BH66</f>
        <v>h</v>
      </c>
      <c r="F63" s="236">
        <f>'aktive Schnittstellen'!BI66</f>
        <v>3</v>
      </c>
      <c r="G63" s="236" t="str">
        <f>'aktive Schnittstellen'!K66</f>
        <v>ERP</v>
      </c>
      <c r="H63" s="236" t="str">
        <f>'aktive Schnittstellen'!Q66</f>
        <v>PLM</v>
      </c>
      <c r="I63" s="236" t="s">
        <v>113</v>
      </c>
      <c r="J63" s="236" t="str">
        <f>'aktive Schnittstellen'!H66</f>
        <v>R. Nangue Ngangwa</v>
      </c>
      <c r="K63" s="236" t="str">
        <f>'aktive Schnittstellen'!I66</f>
        <v>J.G. Koch</v>
      </c>
      <c r="L63" s="234" t="s">
        <v>45</v>
      </c>
      <c r="M63" s="234" t="s">
        <v>46</v>
      </c>
      <c r="N63" s="230"/>
      <c r="P63" s="237">
        <f>IF(O63=Fixvalues!$B$6,1,IF(O63=Fixvalues!$B$7,1,IF(O63=Fixvalues!$B$3,0.8,IF(O63=Fixvalues!$B$2,0.6,IF(M63=Fixvalues!$A$4,0.5,IF(M63=Fixvalues!$A$3,0.2,0))))))</f>
        <v>0.5</v>
      </c>
      <c r="Q63" s="237"/>
      <c r="R63" s="237"/>
      <c r="S63" s="237"/>
      <c r="T63" s="358" t="s">
        <v>209</v>
      </c>
      <c r="U63" s="181" t="s">
        <v>210</v>
      </c>
      <c r="V63" s="254" t="str">
        <f>'aktive Schnittstellen'!W66</f>
        <v xml:space="preserve"> | WM_ERP_P | FastDelivery_Out |  | WM_CDB_P</v>
      </c>
    </row>
    <row r="64" spans="1:22" s="234" customFormat="1" ht="27.6" x14ac:dyDescent="0.25">
      <c r="A64" s="233">
        <f>'aktive Schnittstellen'!A67</f>
        <v>63</v>
      </c>
      <c r="B64" s="234" t="str">
        <f>'aktive Schnittstellen'!D67</f>
        <v>LE_Delivery</v>
      </c>
      <c r="C64" s="234" t="s">
        <v>149</v>
      </c>
      <c r="D64" s="230" t="str">
        <f>'aktive Schnittstellen'!F67</f>
        <v>KUN -&gt; WM_ERP_P Goods Issue Confirmation von  Kühne und Nagel</v>
      </c>
      <c r="E64" s="235" t="str">
        <f>'aktive Schnittstellen'!BH67</f>
        <v>l</v>
      </c>
      <c r="F64" s="236">
        <f>'aktive Schnittstellen'!BI67</f>
        <v>1</v>
      </c>
      <c r="G64" s="236" t="str">
        <f>'aktive Schnittstellen'!K67</f>
        <v>KUN</v>
      </c>
      <c r="H64" s="236" t="str">
        <f>'aktive Schnittstellen'!Q67</f>
        <v>LE</v>
      </c>
      <c r="I64" s="236" t="s">
        <v>53</v>
      </c>
      <c r="J64" s="236" t="str">
        <f>'aktive Schnittstellen'!H67</f>
        <v>W. Stich</v>
      </c>
      <c r="K64" s="236" t="str">
        <f>'aktive Schnittstellen'!I67</f>
        <v xml:space="preserve"> </v>
      </c>
      <c r="L64" s="234" t="s">
        <v>45</v>
      </c>
      <c r="M64" s="234" t="s">
        <v>46</v>
      </c>
      <c r="N64" s="230" t="s">
        <v>47</v>
      </c>
      <c r="O64" s="234" t="s">
        <v>79</v>
      </c>
      <c r="P64" s="237">
        <f>IF(O64=Fixvalues!$B$6,1,IF(O64=Fixvalues!$B$7,1,IF(O64=Fixvalues!$B$3,0.8,IF(O64=Fixvalues!$B$2,0.6,IF(M64=Fixvalues!$A$4,0.5,IF(M64=Fixvalues!$A$3,0.2,0))))))</f>
        <v>0.8</v>
      </c>
      <c r="Q64" s="237"/>
      <c r="R64" s="228"/>
      <c r="S64" s="283"/>
      <c r="T64" s="296" t="s">
        <v>211</v>
      </c>
      <c r="U64" s="183" t="s">
        <v>212</v>
      </c>
      <c r="V64" s="254" t="str">
        <f>'aktive Schnittstellen'!W67</f>
        <v>KUN | FTPServer | GoodsIssueConfirmation_Out |  | WM_ERP_P</v>
      </c>
    </row>
    <row r="65" spans="1:22" s="234" customFormat="1" ht="27.6" x14ac:dyDescent="0.25">
      <c r="A65" s="233">
        <f>'aktive Schnittstellen'!A68</f>
        <v>64</v>
      </c>
      <c r="B65" s="234" t="str">
        <f>'aktive Schnittstellen'!D68</f>
        <v>LE_Delivery</v>
      </c>
      <c r="C65" s="234" t="s">
        <v>149</v>
      </c>
      <c r="D65" s="230" t="str">
        <f>'aktive Schnittstellen'!F68</f>
        <v>KUN -&gt; WM_ERP_P Goods Receipt Confirmation von  Kühne und Nagel</v>
      </c>
      <c r="E65" s="235" t="str">
        <f>'aktive Schnittstellen'!BH68</f>
        <v>l</v>
      </c>
      <c r="F65" s="236">
        <f>'aktive Schnittstellen'!BI68</f>
        <v>1</v>
      </c>
      <c r="G65" s="236" t="str">
        <f>'aktive Schnittstellen'!K68</f>
        <v>KUN</v>
      </c>
      <c r="H65" s="236" t="str">
        <f>'aktive Schnittstellen'!Q68</f>
        <v>LE</v>
      </c>
      <c r="I65" s="236" t="s">
        <v>53</v>
      </c>
      <c r="J65" s="236" t="str">
        <f>'aktive Schnittstellen'!H68</f>
        <v>W. Stich</v>
      </c>
      <c r="K65" s="236" t="str">
        <f>'aktive Schnittstellen'!I68</f>
        <v xml:space="preserve"> </v>
      </c>
      <c r="L65" s="234" t="s">
        <v>45</v>
      </c>
      <c r="M65" s="234" t="s">
        <v>46</v>
      </c>
      <c r="N65" s="230" t="s">
        <v>47</v>
      </c>
      <c r="O65" s="234" t="s">
        <v>79</v>
      </c>
      <c r="P65" s="237">
        <f>IF(O65=Fixvalues!$B$6,1,IF(O65=Fixvalues!$B$7,1,IF(O65=Fixvalues!$B$3,0.8,IF(O65=Fixvalues!$B$2,0.6,IF(M65=Fixvalues!$A$4,0.5,IF(M65=Fixvalues!$A$3,0.2,0))))))</f>
        <v>0.8</v>
      </c>
      <c r="Q65" s="237"/>
      <c r="R65" s="283"/>
      <c r="S65" s="283"/>
      <c r="T65" s="291" t="s">
        <v>213</v>
      </c>
      <c r="U65" s="183" t="s">
        <v>214</v>
      </c>
      <c r="V65" s="254" t="str">
        <f>'aktive Schnittstellen'!W68</f>
        <v>KUN | FTPServer | GoodsReceiptConfirmation_Out |  | WM_ERP_P</v>
      </c>
    </row>
    <row r="66" spans="1:22" s="234" customFormat="1" ht="33" customHeight="1" x14ac:dyDescent="0.25">
      <c r="A66" s="233">
        <f>'aktive Schnittstellen'!A69</f>
        <v>65</v>
      </c>
      <c r="B66" s="234" t="str">
        <f>'aktive Schnittstellen'!D69</f>
        <v>LE_SPEEDMARK</v>
      </c>
      <c r="C66" s="234" t="s">
        <v>159</v>
      </c>
      <c r="D66" s="230" t="str">
        <f>'aktive Schnittstellen'!F69</f>
        <v>FTPServerSPEED -&gt; WM_ERP_P SPEEDMARK WE-Buchung -&gt; WI</v>
      </c>
      <c r="E66" s="235" t="str">
        <f>'aktive Schnittstellen'!BH69</f>
        <v>m</v>
      </c>
      <c r="F66" s="236">
        <f>'aktive Schnittstellen'!BI69</f>
        <v>2</v>
      </c>
      <c r="G66" s="236" t="str">
        <f>'aktive Schnittstellen'!K69</f>
        <v>SPEED</v>
      </c>
      <c r="H66" s="236" t="str">
        <f>'aktive Schnittstellen'!Q69</f>
        <v>LE</v>
      </c>
      <c r="I66" s="236" t="s">
        <v>53</v>
      </c>
      <c r="J66" s="236" t="str">
        <f>'aktive Schnittstellen'!H69</f>
        <v>R. Nangue Ngangwa</v>
      </c>
      <c r="K66" s="236" t="str">
        <f>'aktive Schnittstellen'!I69</f>
        <v>W. Stich</v>
      </c>
      <c r="L66" s="234" t="s">
        <v>45</v>
      </c>
      <c r="M66" s="234" t="s">
        <v>46</v>
      </c>
      <c r="N66" s="230" t="s">
        <v>47</v>
      </c>
      <c r="O66" s="234" t="s">
        <v>79</v>
      </c>
      <c r="P66" s="237">
        <f>IF(O66=Fixvalues!$B$6,1,IF(O66=Fixvalues!$B$7,1,IF(O66=Fixvalues!$B$3,0.8,IF(O66=Fixvalues!$B$2,0.6,IF(M66=Fixvalues!$A$4,0.5,IF(M66=Fixvalues!$A$3,0.2,0))))))</f>
        <v>0.8</v>
      </c>
      <c r="Q66" s="237"/>
      <c r="R66" s="274" t="s">
        <v>160</v>
      </c>
      <c r="S66" s="274"/>
      <c r="T66" s="368" t="s">
        <v>215</v>
      </c>
      <c r="U66" s="183" t="s">
        <v>216</v>
      </c>
      <c r="V66" s="254" t="str">
        <f>'aktive Schnittstellen'!W69</f>
        <v>SPEEDMARK | FTPServerSPEED | GoodsReceiptConfirmation_Out |  | WM_ERP_P</v>
      </c>
    </row>
    <row r="67" spans="1:22" s="234" customFormat="1" ht="27.6" x14ac:dyDescent="0.25">
      <c r="A67" s="233">
        <f>'aktive Schnittstellen'!A70</f>
        <v>66</v>
      </c>
      <c r="B67" s="234" t="str">
        <f>'aktive Schnittstellen'!D70</f>
        <v>LE_ELEKTROMAT</v>
      </c>
      <c r="C67" s="234" t="s">
        <v>162</v>
      </c>
      <c r="D67" s="230" t="str">
        <f>'aktive Schnittstellen'!F70</f>
        <v>FTPServerEM -&gt; WM_ERP_P ELEKTROMAT WE-Buchung -&gt; WI</v>
      </c>
      <c r="E67" s="235" t="str">
        <f>'aktive Schnittstellen'!BH70</f>
        <v>m</v>
      </c>
      <c r="F67" s="236">
        <f>'aktive Schnittstellen'!BI70</f>
        <v>2</v>
      </c>
      <c r="G67" s="236" t="str">
        <f>'aktive Schnittstellen'!K70</f>
        <v>EM</v>
      </c>
      <c r="H67" s="236" t="str">
        <f>'aktive Schnittstellen'!Q70</f>
        <v>LE</v>
      </c>
      <c r="I67" s="236" t="s">
        <v>53</v>
      </c>
      <c r="J67" s="236" t="str">
        <f>'aktive Schnittstellen'!H70</f>
        <v>R. Nangue Ngangwa</v>
      </c>
      <c r="K67" s="236" t="str">
        <f>'aktive Schnittstellen'!I70</f>
        <v>W. Stich</v>
      </c>
      <c r="L67" s="234" t="s">
        <v>45</v>
      </c>
      <c r="M67" s="234" t="s">
        <v>46</v>
      </c>
      <c r="N67" s="230" t="s">
        <v>47</v>
      </c>
      <c r="O67" s="234" t="s">
        <v>71</v>
      </c>
      <c r="P67" s="237">
        <f>IF(O67=Fixvalues!$B$6,1,IF(O67=Fixvalues!$B$7,1,IF(O67=Fixvalues!$B$3,0.8,IF(O67=Fixvalues!$B$2,0.6,IF(M67=Fixvalues!$A$4,0.5,IF(M67=Fixvalues!$A$3,0.2,0))))))</f>
        <v>0.6</v>
      </c>
      <c r="Q67" s="237"/>
      <c r="R67" s="237"/>
      <c r="S67" s="237"/>
      <c r="T67" s="369" t="s">
        <v>217</v>
      </c>
      <c r="U67" s="183" t="s">
        <v>218</v>
      </c>
      <c r="V67" s="254" t="str">
        <f>'aktive Schnittstellen'!W70</f>
        <v>ELEKTROMAT | FTPServerEM | GoodsReceiptConfirmation_Out |  | WM_ERP_P</v>
      </c>
    </row>
    <row r="68" spans="1:22" s="234" customFormat="1" ht="27.6" x14ac:dyDescent="0.25">
      <c r="A68" s="233">
        <f>'aktive Schnittstellen'!A71</f>
        <v>67</v>
      </c>
      <c r="B68" s="234" t="str">
        <f>'aktive Schnittstellen'!D71</f>
        <v>LE_PONSONBY</v>
      </c>
      <c r="C68" s="234" t="s">
        <v>165</v>
      </c>
      <c r="D68" s="230" t="str">
        <f>'aktive Schnittstellen'!F71</f>
        <v>FTPServerPONSONBY -&gt; WM_ERP_P PONSONBY WE-Buchung -&gt; WI</v>
      </c>
      <c r="E68" s="235" t="str">
        <f>'aktive Schnittstellen'!BH71</f>
        <v>m</v>
      </c>
      <c r="F68" s="236">
        <f>'aktive Schnittstellen'!BI71</f>
        <v>2</v>
      </c>
      <c r="G68" s="236" t="str">
        <f>'aktive Schnittstellen'!K71</f>
        <v>PONSONBY</v>
      </c>
      <c r="H68" s="236" t="str">
        <f>'aktive Schnittstellen'!Q71</f>
        <v>LE</v>
      </c>
      <c r="I68" s="236" t="s">
        <v>53</v>
      </c>
      <c r="J68" s="236" t="str">
        <f>'aktive Schnittstellen'!H71</f>
        <v>R. Nangue Ngangwa</v>
      </c>
      <c r="K68" s="236" t="str">
        <f>'aktive Schnittstellen'!I71</f>
        <v>W. Stich</v>
      </c>
      <c r="L68" s="234" t="s">
        <v>45</v>
      </c>
      <c r="M68" s="234" t="s">
        <v>46</v>
      </c>
      <c r="N68" s="230" t="s">
        <v>47</v>
      </c>
      <c r="O68" s="234" t="s">
        <v>79</v>
      </c>
      <c r="P68" s="237">
        <f>IF(O68=Fixvalues!$B$6,1,IF(O68=Fixvalues!$B$7,1,IF(O68=Fixvalues!$B$3,0.8,IF(O68=Fixvalues!$B$2,0.6,IF(M68=Fixvalues!$A$4,0.5,IF(M68=Fixvalues!$A$3,0.2,0))))))</f>
        <v>0.8</v>
      </c>
      <c r="Q68" s="237"/>
      <c r="R68" s="354" t="s">
        <v>219</v>
      </c>
      <c r="S68" s="274"/>
      <c r="T68" s="363" t="s">
        <v>220</v>
      </c>
      <c r="U68" s="183" t="s">
        <v>221</v>
      </c>
      <c r="V68" s="254" t="str">
        <f>'aktive Schnittstellen'!W71</f>
        <v>PONSONBY | FTPServerPONSONBY | GoodsReceiptConfirmation_Out |  | WM_ERP_P</v>
      </c>
    </row>
    <row r="69" spans="1:22" s="234" customFormat="1" ht="27.6" x14ac:dyDescent="0.25">
      <c r="A69" s="233">
        <f>'aktive Schnittstellen'!A72</f>
        <v>68</v>
      </c>
      <c r="B69" s="234" t="str">
        <f>'aktive Schnittstellen'!D72</f>
        <v>Elster</v>
      </c>
      <c r="C69" s="230" t="s">
        <v>222</v>
      </c>
      <c r="D69" s="230" t="str">
        <f>'aktive Schnittstellen'!F72</f>
        <v>DE_HR_P -&gt; ClearingStelle, ElsterServer ELSTER LSTA</v>
      </c>
      <c r="E69" s="235" t="str">
        <f>'aktive Schnittstellen'!BH72</f>
        <v>c</v>
      </c>
      <c r="F69" s="236">
        <v>3</v>
      </c>
      <c r="G69" s="236" t="str">
        <f>'aktive Schnittstellen'!K72</f>
        <v>HR</v>
      </c>
      <c r="H69" s="236" t="str">
        <f>'aktive Schnittstellen'!Q72</f>
        <v xml:space="preserve"> </v>
      </c>
      <c r="I69" s="236" t="s">
        <v>78</v>
      </c>
      <c r="J69" s="236" t="str">
        <f>'aktive Schnittstellen'!H72</f>
        <v>S. Malinovska</v>
      </c>
      <c r="K69" s="236" t="str">
        <f>'aktive Schnittstellen'!I72</f>
        <v>Th. Tiemann</v>
      </c>
      <c r="L69" s="234" t="s">
        <v>45</v>
      </c>
      <c r="M69" s="234" t="s">
        <v>223</v>
      </c>
      <c r="N69" s="230"/>
      <c r="P69" s="237">
        <f>IF(O69=Fixvalues!$B$6,1,IF(O69=Fixvalues!$B$7,1,IF(O69=Fixvalues!$B$3,0.8,IF(O69=Fixvalues!$B$2,0.6,IF(M69=Fixvalues!$A$4,0.5,IF(M69=Fixvalues!$A$3,0.2,0))))))</f>
        <v>0.2</v>
      </c>
      <c r="Q69" s="237" t="s">
        <v>224</v>
      </c>
      <c r="R69" s="237"/>
      <c r="S69" s="237"/>
      <c r="T69" s="358"/>
      <c r="U69" s="183" t="s">
        <v>225</v>
      </c>
      <c r="V69" s="254" t="str">
        <f>'aktive Schnittstellen'!W72</f>
        <v xml:space="preserve"> | DE_HR_P | HR_DE_B2A_ELSTER_EXPORT |  | ELSTER</v>
      </c>
    </row>
    <row r="70" spans="1:22" s="234" customFormat="1" ht="26.4" x14ac:dyDescent="0.25">
      <c r="A70" s="233">
        <f>'aktive Schnittstellen'!A73</f>
        <v>69</v>
      </c>
      <c r="B70" s="234" t="str">
        <f>'aktive Schnittstellen'!D73</f>
        <v>LE_Delivery</v>
      </c>
      <c r="C70" s="234" t="s">
        <v>149</v>
      </c>
      <c r="D70" s="230" t="str">
        <f>'aktive Schnittstellen'!F73</f>
        <v>DE_LVR_P -&gt; WM_ERP_P IDoc-Statusmeldung VDESADV -&gt; WI</v>
      </c>
      <c r="E70" s="235" t="str">
        <f>'aktive Schnittstellen'!BH73</f>
        <v>l</v>
      </c>
      <c r="F70" s="236">
        <f>'aktive Schnittstellen'!BI73</f>
        <v>3</v>
      </c>
      <c r="G70" s="236" t="str">
        <f>'aktive Schnittstellen'!K73</f>
        <v>LVR</v>
      </c>
      <c r="H70" s="236" t="str">
        <f>'aktive Schnittstellen'!Q73</f>
        <v>ERP</v>
      </c>
      <c r="I70" s="211" t="s">
        <v>53</v>
      </c>
      <c r="J70" s="236" t="str">
        <f>'aktive Schnittstellen'!H73</f>
        <v>R. Nangue Ngangwa</v>
      </c>
      <c r="K70" s="236" t="str">
        <f>'aktive Schnittstellen'!I73</f>
        <v>J. Schramm</v>
      </c>
      <c r="L70" s="234" t="s">
        <v>91</v>
      </c>
      <c r="M70" s="234" t="s">
        <v>223</v>
      </c>
      <c r="N70" s="230"/>
      <c r="P70" s="237">
        <f>IF(O70=Fixvalues!$B$6,1,IF(O70=Fixvalues!$B$7,1,IF(O70=Fixvalues!$B$3,0.8,IF(O70=Fixvalues!$B$2,0.6,IF(M70=Fixvalues!$A$4,0.5,IF(M70=Fixvalues!$A$3,0.2,0))))))</f>
        <v>0.2</v>
      </c>
      <c r="Q70" s="237"/>
      <c r="R70" s="237"/>
      <c r="S70" s="237"/>
      <c r="T70" s="358"/>
      <c r="U70" s="181" t="s">
        <v>226</v>
      </c>
      <c r="V70" s="254" t="str">
        <f>'aktive Schnittstellen'!W73</f>
        <v xml:space="preserve"> | DE_LVR_P | IDoc_VDESADV_to_LVR_JDBC_Resp_ASyncOut |  | WM_ERP_P </v>
      </c>
    </row>
    <row r="71" spans="1:22" s="234" customFormat="1" ht="26.4" x14ac:dyDescent="0.25">
      <c r="A71" s="233">
        <f>'aktive Schnittstellen'!A74</f>
        <v>70</v>
      </c>
      <c r="B71" s="234" t="str">
        <f>'aktive Schnittstellen'!D74</f>
        <v>LE_Delivery</v>
      </c>
      <c r="C71" s="234" t="s">
        <v>149</v>
      </c>
      <c r="D71" s="230" t="str">
        <f>'aktive Schnittstellen'!F74</f>
        <v>DE_LVR_P -&gt; WM_ERP_P IDoc-Statusmeldung ZDESRRA -&gt; WI</v>
      </c>
      <c r="E71" s="235" t="str">
        <f>'aktive Schnittstellen'!BH74</f>
        <v>l</v>
      </c>
      <c r="F71" s="236">
        <f>'aktive Schnittstellen'!BI74</f>
        <v>3</v>
      </c>
      <c r="G71" s="236" t="str">
        <f>'aktive Schnittstellen'!K74</f>
        <v>LVR</v>
      </c>
      <c r="H71" s="236" t="str">
        <f>'aktive Schnittstellen'!Q74</f>
        <v>ERP</v>
      </c>
      <c r="I71" s="236" t="s">
        <v>53</v>
      </c>
      <c r="J71" s="236" t="str">
        <f>'aktive Schnittstellen'!H74</f>
        <v>R. Nangue Ngangwa</v>
      </c>
      <c r="K71" s="236" t="str">
        <f>'aktive Schnittstellen'!I74</f>
        <v>J. Schramm</v>
      </c>
      <c r="L71" s="234" t="s">
        <v>91</v>
      </c>
      <c r="M71" s="234" t="s">
        <v>223</v>
      </c>
      <c r="N71" s="230"/>
      <c r="P71" s="237">
        <f>IF(O71=Fixvalues!$B$6,1,IF(O71=Fixvalues!$B$7,1,IF(O71=Fixvalues!$B$3,0.8,IF(O71=Fixvalues!$B$2,0.6,IF(M71=Fixvalues!$A$4,0.5,IF(M71=Fixvalues!$A$3,0.2,0))))))</f>
        <v>0.2</v>
      </c>
      <c r="Q71" s="237"/>
      <c r="R71" s="237"/>
      <c r="S71" s="237"/>
      <c r="T71" s="358"/>
      <c r="U71" s="181" t="s">
        <v>227</v>
      </c>
      <c r="V71" s="254" t="str">
        <f>'aktive Schnittstellen'!W74</f>
        <v xml:space="preserve"> | DE_LVR_P | IDoc_ZDESRRA_to_LVR_JDBC_Resp_ASyncOut |  | WM_ERP_P</v>
      </c>
    </row>
    <row r="72" spans="1:22" s="234" customFormat="1" ht="26.4" x14ac:dyDescent="0.25">
      <c r="A72" s="233">
        <f>'aktive Schnittstellen'!A75</f>
        <v>71</v>
      </c>
      <c r="B72" s="234" t="str">
        <f>'aktive Schnittstellen'!D75</f>
        <v>LE_Delivery</v>
      </c>
      <c r="C72" s="234" t="s">
        <v>149</v>
      </c>
      <c r="D72" s="230" t="str">
        <f>'aktive Schnittstellen'!F75</f>
        <v>DE_LVR_P -&gt; WM_ERP_P IDoc-Statusmeldung ZDESRSA -&gt; WI</v>
      </c>
      <c r="E72" s="235" t="str">
        <f>'aktive Schnittstellen'!BH75</f>
        <v>l</v>
      </c>
      <c r="F72" s="236">
        <f>'aktive Schnittstellen'!BI75</f>
        <v>3</v>
      </c>
      <c r="G72" s="236" t="str">
        <f>'aktive Schnittstellen'!K75</f>
        <v>LVR</v>
      </c>
      <c r="H72" s="236" t="str">
        <f>'aktive Schnittstellen'!Q75</f>
        <v>ERP</v>
      </c>
      <c r="I72" s="236" t="s">
        <v>53</v>
      </c>
      <c r="J72" s="236" t="str">
        <f>'aktive Schnittstellen'!H75</f>
        <v>R. Nangue Ngangwa</v>
      </c>
      <c r="K72" s="236" t="str">
        <f>'aktive Schnittstellen'!I75</f>
        <v>J. Schramm</v>
      </c>
      <c r="L72" s="234" t="s">
        <v>91</v>
      </c>
      <c r="M72" s="234" t="s">
        <v>223</v>
      </c>
      <c r="N72" s="230"/>
      <c r="P72" s="237">
        <f>IF(O72=Fixvalues!$B$6,1,IF(O72=Fixvalues!$B$7,1,IF(O72=Fixvalues!$B$3,0.8,IF(O72=Fixvalues!$B$2,0.6,IF(M72=Fixvalues!$A$4,0.5,IF(M72=Fixvalues!$A$3,0.2,0))))))</f>
        <v>0.2</v>
      </c>
      <c r="Q72" s="237"/>
      <c r="R72" s="237"/>
      <c r="S72" s="237"/>
      <c r="T72" s="358"/>
      <c r="U72" s="181" t="s">
        <v>228</v>
      </c>
      <c r="V72" s="254" t="str">
        <f>'aktive Schnittstellen'!W75</f>
        <v xml:space="preserve"> | DE_LVR_P | IDoc_ZDESRSA_to_LVR_JDBC_Resp_ASyncOut |  | WM_ERP_P</v>
      </c>
    </row>
    <row r="73" spans="1:22" s="234" customFormat="1" ht="13.8" x14ac:dyDescent="0.25">
      <c r="A73" s="233">
        <f>'aktive Schnittstellen'!A76</f>
        <v>72</v>
      </c>
      <c r="B73" s="234" t="str">
        <f>'aktive Schnittstellen'!D76</f>
        <v>LE_Delivery</v>
      </c>
      <c r="C73" s="234" t="s">
        <v>149</v>
      </c>
      <c r="D73" s="230" t="str">
        <f>'aktive Schnittstellen'!F76</f>
        <v>DE_LVR_P -&gt; WM_ERP_P IDoc-Statusmeldung ZKOMMI -&gt; WI</v>
      </c>
      <c r="E73" s="235" t="str">
        <f>'aktive Schnittstellen'!BH76</f>
        <v>l</v>
      </c>
      <c r="F73" s="236">
        <f>'aktive Schnittstellen'!BI76</f>
        <v>3</v>
      </c>
      <c r="G73" s="236" t="str">
        <f>'aktive Schnittstellen'!K76</f>
        <v>LVR</v>
      </c>
      <c r="H73" s="236" t="str">
        <f>'aktive Schnittstellen'!Q76</f>
        <v>ERP</v>
      </c>
      <c r="I73" s="236" t="s">
        <v>53</v>
      </c>
      <c r="J73" s="236" t="str">
        <f>'aktive Schnittstellen'!H76</f>
        <v>R. Nangue Ngangwa</v>
      </c>
      <c r="K73" s="236" t="str">
        <f>'aktive Schnittstellen'!I76</f>
        <v>J. Schramm</v>
      </c>
      <c r="L73" s="234" t="s">
        <v>91</v>
      </c>
      <c r="M73" s="234" t="s">
        <v>223</v>
      </c>
      <c r="N73" s="230"/>
      <c r="P73" s="237">
        <f>IF(O73=Fixvalues!$B$6,1,IF(O73=Fixvalues!$B$7,1,IF(O73=Fixvalues!$B$3,0.8,IF(O73=Fixvalues!$B$2,0.6,IF(M73=Fixvalues!$A$4,0.5,IF(M73=Fixvalues!$A$3,0.2,0))))))</f>
        <v>0.2</v>
      </c>
      <c r="Q73" s="237"/>
      <c r="R73" s="237"/>
      <c r="S73" s="237"/>
      <c r="T73" s="358"/>
      <c r="U73" s="181" t="s">
        <v>229</v>
      </c>
      <c r="V73" s="254" t="str">
        <f>'aktive Schnittstellen'!W76</f>
        <v xml:space="preserve"> | DE_LVR_P | IDoc_ZKOMMI02_to_LVR_JDBC_Resp_ASyncOut |  | WM_ERP_P</v>
      </c>
    </row>
    <row r="74" spans="1:22" s="234" customFormat="1" ht="13.8" x14ac:dyDescent="0.25">
      <c r="A74" s="233">
        <f>'aktive Schnittstellen'!A77</f>
        <v>73</v>
      </c>
      <c r="B74" s="234" t="str">
        <f>'aktive Schnittstellen'!D77</f>
        <v>LE_Delivery</v>
      </c>
      <c r="C74" s="234" t="s">
        <v>149</v>
      </c>
      <c r="D74" s="230" t="str">
        <f>'aktive Schnittstellen'!F77</f>
        <v>DE_LVR_P -&gt; WM_ERP_P IDoc-Statusmeldung ZLAVIS -&gt; WI</v>
      </c>
      <c r="E74" s="235" t="str">
        <f>'aktive Schnittstellen'!BH77</f>
        <v>l</v>
      </c>
      <c r="F74" s="236">
        <f>'aktive Schnittstellen'!BI77</f>
        <v>3</v>
      </c>
      <c r="G74" s="236" t="str">
        <f>'aktive Schnittstellen'!K77</f>
        <v>LVR</v>
      </c>
      <c r="H74" s="236" t="str">
        <f>'aktive Schnittstellen'!Q77</f>
        <v>ERP</v>
      </c>
      <c r="I74" s="236" t="s">
        <v>53</v>
      </c>
      <c r="J74" s="236" t="str">
        <f>'aktive Schnittstellen'!H77</f>
        <v>R. Nangue Ngangwa</v>
      </c>
      <c r="K74" s="236" t="str">
        <f>'aktive Schnittstellen'!I77</f>
        <v>J. Schramm</v>
      </c>
      <c r="L74" s="234" t="s">
        <v>91</v>
      </c>
      <c r="M74" s="234" t="s">
        <v>223</v>
      </c>
      <c r="N74" s="230"/>
      <c r="P74" s="237">
        <f>IF(O74=Fixvalues!$B$6,1,IF(O74=Fixvalues!$B$7,1,IF(O74=Fixvalues!$B$3,0.8,IF(O74=Fixvalues!$B$2,0.6,IF(M74=Fixvalues!$A$4,0.5,IF(M74=Fixvalues!$A$3,0.2,0))))))</f>
        <v>0.2</v>
      </c>
      <c r="Q74" s="237"/>
      <c r="R74" s="237"/>
      <c r="S74" s="237"/>
      <c r="T74" s="358"/>
      <c r="U74" s="181" t="s">
        <v>230</v>
      </c>
      <c r="V74" s="254" t="str">
        <f>'aktive Schnittstellen'!W77</f>
        <v xml:space="preserve"> | DE_LVR_P | IDoc_ZLAVIS02_to_LVR_JDBC_Resp_ASyncOut |  | WM_ERP_P</v>
      </c>
    </row>
    <row r="75" spans="1:22" s="234" customFormat="1" ht="26.4" x14ac:dyDescent="0.25">
      <c r="A75" s="233">
        <f>'aktive Schnittstellen'!A78</f>
        <v>74</v>
      </c>
      <c r="B75" s="234" t="str">
        <f>'aktive Schnittstellen'!D78</f>
        <v>LE_Delivery</v>
      </c>
      <c r="C75" s="234" t="s">
        <v>149</v>
      </c>
      <c r="D75" s="230" t="str">
        <f>'aktive Schnittstellen'!F78</f>
        <v>DE_LVR_P -&gt; WM_ERP_P IDoc-Statusmeldung ZPMAT001 -&gt; WI</v>
      </c>
      <c r="E75" s="235" t="str">
        <f>'aktive Schnittstellen'!BH78</f>
        <v>l</v>
      </c>
      <c r="F75" s="236">
        <f>'aktive Schnittstellen'!BI78</f>
        <v>3</v>
      </c>
      <c r="G75" s="236" t="str">
        <f>'aktive Schnittstellen'!K78</f>
        <v>LVR</v>
      </c>
      <c r="H75" s="236" t="str">
        <f>'aktive Schnittstellen'!Q78</f>
        <v>ERP</v>
      </c>
      <c r="I75" s="236" t="s">
        <v>53</v>
      </c>
      <c r="J75" s="236" t="str">
        <f>'aktive Schnittstellen'!H78</f>
        <v>R. Nangue Ngangwa</v>
      </c>
      <c r="K75" s="236" t="str">
        <f>'aktive Schnittstellen'!I78</f>
        <v>J. Schramm</v>
      </c>
      <c r="L75" s="234" t="s">
        <v>91</v>
      </c>
      <c r="M75" s="234" t="s">
        <v>223</v>
      </c>
      <c r="N75" s="230"/>
      <c r="P75" s="237">
        <f>IF(O75=Fixvalues!$B$6,1,IF(O75=Fixvalues!$B$7,1,IF(O75=Fixvalues!$B$3,0.8,IF(O75=Fixvalues!$B$2,0.6,IF(M75=Fixvalues!$A$4,0.5,IF(M75=Fixvalues!$A$3,0.2,0))))))</f>
        <v>0.2</v>
      </c>
      <c r="Q75" s="237"/>
      <c r="R75" s="237"/>
      <c r="S75" s="237"/>
      <c r="T75" s="358"/>
      <c r="U75" s="181" t="s">
        <v>231</v>
      </c>
      <c r="V75" s="254" t="str">
        <f>'aktive Schnittstellen'!W78</f>
        <v xml:space="preserve"> | DE_LVR_P | IDoc_ZPMAT001I_to_LVR_JDBC_Resp_ASyncOut |  | WM_ERP_P</v>
      </c>
    </row>
    <row r="76" spans="1:22" s="234" customFormat="1" ht="26.4" x14ac:dyDescent="0.25">
      <c r="A76" s="233">
        <f>'aktive Schnittstellen'!A79</f>
        <v>75</v>
      </c>
      <c r="B76" s="234" t="str">
        <f>'aktive Schnittstellen'!D79</f>
        <v>LE_Delivery</v>
      </c>
      <c r="C76" s="234" t="s">
        <v>149</v>
      </c>
      <c r="D76" s="230" t="str">
        <f>'aktive Schnittstellen'!F79</f>
        <v xml:space="preserve">WM_ERP_P -&gt; DE_LVR_P check Status LVR Interfaces </v>
      </c>
      <c r="E76" s="235" t="str">
        <f>'aktive Schnittstellen'!BH79</f>
        <v>l</v>
      </c>
      <c r="F76" s="236">
        <f>'aktive Schnittstellen'!BI79</f>
        <v>3</v>
      </c>
      <c r="G76" s="236" t="str">
        <f>'aktive Schnittstellen'!K79</f>
        <v>SD</v>
      </c>
      <c r="H76" s="236" t="str">
        <f>'aktive Schnittstellen'!Q79</f>
        <v>LVR</v>
      </c>
      <c r="I76" s="236" t="s">
        <v>44</v>
      </c>
      <c r="J76" s="236" t="str">
        <f>'aktive Schnittstellen'!H79</f>
        <v>R. Nangue Ngangwa</v>
      </c>
      <c r="K76" s="236" t="str">
        <f>'aktive Schnittstellen'!I79</f>
        <v>J Schramm</v>
      </c>
      <c r="L76" s="234" t="s">
        <v>179</v>
      </c>
      <c r="M76" s="234" t="s">
        <v>223</v>
      </c>
      <c r="N76" s="230"/>
      <c r="P76" s="237">
        <f>IF(O76=Fixvalues!$B$6,1,IF(O76=Fixvalues!$B$7,1,IF(O76=Fixvalues!$B$3,0.8,IF(O76=Fixvalues!$B$2,0.6,IF(M76=Fixvalues!$A$4,0.5,IF(M76=Fixvalues!$A$3,0.2,0))))))</f>
        <v>0.2</v>
      </c>
      <c r="Q76" s="237"/>
      <c r="R76" s="237"/>
      <c r="S76" s="237"/>
      <c r="T76" s="358" t="s">
        <v>232</v>
      </c>
      <c r="U76" s="181" t="s">
        <v>233</v>
      </c>
      <c r="V76" s="254" t="str">
        <f>'aktive Schnittstellen'!W79</f>
        <v xml:space="preserve"> | WM_ERP_P | InterfaceStatusQueryResponse_Out |  | DE_LVR_P</v>
      </c>
    </row>
    <row r="77" spans="1:22" s="234" customFormat="1" ht="26.4" x14ac:dyDescent="0.25">
      <c r="A77" s="233">
        <f>'aktive Schnittstellen'!A80</f>
        <v>76</v>
      </c>
      <c r="B77" s="234" t="str">
        <f>'aktive Schnittstellen'!D80</f>
        <v>Manufacturing</v>
      </c>
      <c r="C77" s="234" t="s">
        <v>234</v>
      </c>
      <c r="D77" s="230" t="str">
        <f>'aktive Schnittstellen'!F80</f>
        <v>WM_ERP_P -&gt; WM_ERP_P IntraStat-Datei aus der Produktion erstellen</v>
      </c>
      <c r="E77" s="235" t="str">
        <f>'aktive Schnittstellen'!BH80</f>
        <v>h</v>
      </c>
      <c r="F77" s="236">
        <f>'aktive Schnittstellen'!BI80</f>
        <v>2</v>
      </c>
      <c r="G77" s="236" t="str">
        <f>'aktive Schnittstellen'!K80</f>
        <v>ERP</v>
      </c>
      <c r="H77" s="236" t="str">
        <f>'aktive Schnittstellen'!Q80</f>
        <v>ERP</v>
      </c>
      <c r="I77" s="236" t="s">
        <v>145</v>
      </c>
      <c r="J77" s="236" t="str">
        <f>'aktive Schnittstellen'!H80</f>
        <v>F. Silbermann</v>
      </c>
      <c r="K77" s="236" t="str">
        <f>'aktive Schnittstellen'!I80</f>
        <v>B. Müller</v>
      </c>
      <c r="L77" s="234" t="s">
        <v>45</v>
      </c>
      <c r="M77" s="234" t="s">
        <v>46</v>
      </c>
      <c r="N77" s="230" t="s">
        <v>47</v>
      </c>
      <c r="O77" s="234" t="s">
        <v>48</v>
      </c>
      <c r="P77" s="237">
        <f>IF(O77=Fixvalues!$B$6,1,IF(O77=Fixvalues!$B$7,1,IF(O77=Fixvalues!$B$3,0.8,IF(O77=Fixvalues!$B$2,0.6,IF(M77=Fixvalues!$A$4,0.5,IF(M77=Fixvalues!$A$3,0.2,0))))))</f>
        <v>1</v>
      </c>
      <c r="Q77" s="294" t="s">
        <v>235</v>
      </c>
      <c r="R77" s="275" t="s">
        <v>236</v>
      </c>
      <c r="S77" s="377" t="s">
        <v>237</v>
      </c>
      <c r="T77" s="368" t="s">
        <v>238</v>
      </c>
      <c r="U77" s="181" t="s">
        <v>239</v>
      </c>
      <c r="V77" s="254" t="str">
        <f>'aktive Schnittstellen'!W80</f>
        <v xml:space="preserve"> | WM_ERP_P | IntraStat_Out |  | WM_ERP_P</v>
      </c>
    </row>
    <row r="78" spans="1:22" s="234" customFormat="1" ht="26.4" x14ac:dyDescent="0.3">
      <c r="A78" s="233">
        <f>'aktive Schnittstellen'!A81</f>
        <v>77</v>
      </c>
      <c r="B78" s="234" t="str">
        <f>'aktive Schnittstellen'!D81</f>
        <v>Sales_Invoice</v>
      </c>
      <c r="C78" s="234" t="s">
        <v>190</v>
      </c>
      <c r="D78" s="230" t="str">
        <f>'aktive Schnittstellen'!F81</f>
        <v>WM_ERP_P -&gt; METEL INVOICE</v>
      </c>
      <c r="E78" s="235" t="str">
        <f>'aktive Schnittstellen'!BH81</f>
        <v>l</v>
      </c>
      <c r="F78" s="236">
        <f>'aktive Schnittstellen'!BI81</f>
        <v>1</v>
      </c>
      <c r="G78" s="236" t="str">
        <f>'aktive Schnittstellen'!K81</f>
        <v>SD</v>
      </c>
      <c r="H78" s="236" t="str">
        <f>'aktive Schnittstellen'!Q81</f>
        <v>METEL</v>
      </c>
      <c r="I78" s="236" t="s">
        <v>44</v>
      </c>
      <c r="J78" s="236" t="str">
        <f>'aktive Schnittstellen'!H81</f>
        <v>Th. Heinrichsmeier</v>
      </c>
      <c r="K78" s="236" t="str">
        <f>'aktive Schnittstellen'!I81</f>
        <v>A. Feneri</v>
      </c>
      <c r="L78" s="234" t="s">
        <v>91</v>
      </c>
      <c r="M78" s="234" t="s">
        <v>46</v>
      </c>
      <c r="N78" s="230" t="s">
        <v>47</v>
      </c>
      <c r="O78" s="234" t="s">
        <v>79</v>
      </c>
      <c r="P78" s="237">
        <f>IF(O78=Fixvalues!$B$6,1,IF(O78=Fixvalues!$B$7,1,IF(O78=Fixvalues!$B$3,0.8,IF(O78=Fixvalues!$B$2,0.6,IF(M78=Fixvalues!$A$4,0.5,IF(M78=Fixvalues!$A$3,0.2,0))))))</f>
        <v>0.8</v>
      </c>
      <c r="Q78" s="352" t="s">
        <v>168</v>
      </c>
      <c r="R78" s="284"/>
      <c r="S78" s="283"/>
      <c r="T78" s="291" t="s">
        <v>240</v>
      </c>
      <c r="U78" s="183" t="s">
        <v>241</v>
      </c>
      <c r="V78" s="254" t="str">
        <f>'aktive Schnittstellen'!W81</f>
        <v xml:space="preserve"> | WM_ERP_P | INVOIC.INVOIC02 |  | FTPServerMETEL</v>
      </c>
    </row>
    <row r="79" spans="1:22" s="234" customFormat="1" ht="26.4" x14ac:dyDescent="0.25">
      <c r="A79" s="233">
        <f>'aktive Schnittstellen'!A82</f>
        <v>78</v>
      </c>
      <c r="B79" s="234" t="str">
        <f>'aktive Schnittstellen'!D82</f>
        <v>Facility_Management</v>
      </c>
      <c r="C79" s="234" t="s">
        <v>116</v>
      </c>
      <c r="D79" s="230" t="str">
        <f>'aktive Schnittstellen'!F82</f>
        <v>WM_ERP_P -&gt; WM_IMS_P Rechnungswerte pro Bauauftrags-Nr.</v>
      </c>
      <c r="E79" s="235" t="str">
        <f>'aktive Schnittstellen'!BH82</f>
        <v>m</v>
      </c>
      <c r="F79" s="236">
        <f>'aktive Schnittstellen'!BI82</f>
        <v>2</v>
      </c>
      <c r="G79" s="236" t="str">
        <f>'aktive Schnittstellen'!K82</f>
        <v>MM</v>
      </c>
      <c r="H79" s="236" t="str">
        <f>'aktive Schnittstellen'!Q82</f>
        <v>IMS</v>
      </c>
      <c r="I79" s="273" t="s">
        <v>53</v>
      </c>
      <c r="J79" s="236" t="str">
        <f>'aktive Schnittstellen'!H82</f>
        <v>J. Schlüpmann</v>
      </c>
      <c r="K79" s="236" t="str">
        <f>'aktive Schnittstellen'!I82</f>
        <v>Chr. Thielker</v>
      </c>
      <c r="L79" s="234" t="s">
        <v>45</v>
      </c>
      <c r="M79" s="234" t="s">
        <v>46</v>
      </c>
      <c r="N79" s="230" t="s">
        <v>47</v>
      </c>
      <c r="O79" s="234" t="s">
        <v>118</v>
      </c>
      <c r="P79" s="237">
        <f>IF(O79=Fixvalues!$B$6,1,IF(O79=Fixvalues!$B$7,1,IF(O79=Fixvalues!$B$3,0.8,IF(O79=Fixvalues!$B$2,0.6,IF(M79=Fixvalues!$A$4,0.5,IF(M79=Fixvalues!$A$3,0.2,0))))))</f>
        <v>0.5</v>
      </c>
      <c r="Q79" s="237"/>
      <c r="R79" s="237" t="s">
        <v>146</v>
      </c>
      <c r="S79" s="237"/>
      <c r="T79" s="370" t="s">
        <v>242</v>
      </c>
      <c r="U79" s="181" t="s">
        <v>243</v>
      </c>
      <c r="V79" s="254" t="str">
        <f>'aktive Schnittstellen'!W82</f>
        <v xml:space="preserve"> | WM_ERP_P | InvoiceNotification_Out |  | WM_IMS_P</v>
      </c>
    </row>
    <row r="80" spans="1:22" s="234" customFormat="1" ht="26.4" x14ac:dyDescent="0.25">
      <c r="A80" s="233">
        <f>'aktive Schnittstellen'!A83</f>
        <v>79</v>
      </c>
      <c r="B80" s="234" t="str">
        <f>'aktive Schnittstellen'!D83</f>
        <v>Sales_Control</v>
      </c>
      <c r="C80" s="234" t="s">
        <v>175</v>
      </c>
      <c r="D80" s="230" t="str">
        <f>'aktive Schnittstellen'!F83</f>
        <v>WM_CRM_P -&gt; WM_EASYCONNECT_P -&gt; Schnittstelle Knowledge Article (KNA) an Azure BLOB</v>
      </c>
      <c r="E80" s="235" t="str">
        <f>'aktive Schnittstellen'!BH83</f>
        <v>l</v>
      </c>
      <c r="F80" s="236">
        <f>'aktive Schnittstellen'!BI83</f>
        <v>3</v>
      </c>
      <c r="G80" s="236" t="str">
        <f>'aktive Schnittstellen'!K83</f>
        <v>CRM</v>
      </c>
      <c r="H80" s="236" t="str">
        <f>'aktive Schnittstellen'!Q83</f>
        <v>EASYCONNECT</v>
      </c>
      <c r="I80" s="273" t="s">
        <v>44</v>
      </c>
      <c r="J80" s="236" t="str">
        <f>'aktive Schnittstellen'!H83</f>
        <v>T. Conze</v>
      </c>
      <c r="K80" s="236" t="str">
        <f>'aktive Schnittstellen'!I83</f>
        <v>M. John</v>
      </c>
      <c r="L80" s="234" t="s">
        <v>84</v>
      </c>
      <c r="M80" s="234" t="s">
        <v>46</v>
      </c>
      <c r="N80" s="230"/>
      <c r="P80" s="237">
        <f>IF(O80=Fixvalues!$B$6,1,IF(O80=Fixvalues!$B$7,1,IF(O80=Fixvalues!$B$3,0.8,IF(O80=Fixvalues!$B$2,0.6,IF(M80=Fixvalues!$A$4,0.5,IF(M80=Fixvalues!$A$3,0.2,0))))))</f>
        <v>0.5</v>
      </c>
      <c r="Q80" s="237"/>
      <c r="R80" s="237" t="s">
        <v>123</v>
      </c>
      <c r="S80" s="237"/>
      <c r="T80" s="358"/>
      <c r="U80" s="181" t="s">
        <v>244</v>
      </c>
      <c r="V80" s="254" t="str">
        <f>'aktive Schnittstellen'!W83</f>
        <v xml:space="preserve"> | WM_CRM_P | KnowledgeInformation_Out |  | WM_EASYCONNECT_P</v>
      </c>
    </row>
    <row r="81" spans="1:22" s="234" customFormat="1" ht="26.4" customHeight="1" x14ac:dyDescent="0.25">
      <c r="A81" s="233">
        <f>'aktive Schnittstellen'!A84</f>
        <v>80</v>
      </c>
      <c r="B81" s="234" t="str">
        <f>'aktive Schnittstellen'!D84</f>
        <v>Data_Management</v>
      </c>
      <c r="C81" s="234" t="s">
        <v>43</v>
      </c>
      <c r="D81" s="230" t="str">
        <f>'aktive Schnittstellen'!F84</f>
        <v>WM_LDMP_P  -&gt; WM_WMC_P Übergabe Datenprozesse</v>
      </c>
      <c r="E81" s="235" t="str">
        <f>'aktive Schnittstellen'!BH84</f>
        <v>m</v>
      </c>
      <c r="F81" s="236">
        <f>'aktive Schnittstellen'!BI84</f>
        <v>2</v>
      </c>
      <c r="G81" s="236" t="str">
        <f>'aktive Schnittstellen'!K84</f>
        <v>LDMP</v>
      </c>
      <c r="H81" s="236" t="str">
        <f>'aktive Schnittstellen'!Q84</f>
        <v>WMC</v>
      </c>
      <c r="I81" s="273" t="s">
        <v>78</v>
      </c>
      <c r="J81" s="236" t="str">
        <f>'aktive Schnittstellen'!H84</f>
        <v>R. Nangue Ngangwa</v>
      </c>
      <c r="K81" s="236" t="str">
        <f>'aktive Schnittstellen'!I84</f>
        <v>S. Schelp</v>
      </c>
      <c r="L81" s="234" t="s">
        <v>45</v>
      </c>
      <c r="M81" s="234" t="s">
        <v>46</v>
      </c>
      <c r="N81" s="230" t="s">
        <v>47</v>
      </c>
      <c r="O81" s="234" t="s">
        <v>79</v>
      </c>
      <c r="P81" s="237">
        <f>IF(O81=Fixvalues!$B$6,1,IF(O81=Fixvalues!$B$7,1,IF(O81=Fixvalues!$B$3,0.8,IF(O81=Fixvalues!$B$2,0.6,IF(M81=Fixvalues!$A$4,0.5,IF(M81=Fixvalues!$A$3,0.2,0))))))</f>
        <v>0.8</v>
      </c>
      <c r="Q81" s="237" t="s">
        <v>245</v>
      </c>
      <c r="R81" s="274" t="s">
        <v>191</v>
      </c>
      <c r="S81" s="274"/>
      <c r="T81" s="365" t="s">
        <v>246</v>
      </c>
      <c r="U81" s="183" t="s">
        <v>247</v>
      </c>
      <c r="V81" s="254" t="str">
        <f>'aktive Schnittstellen'!W84</f>
        <v xml:space="preserve"> | WM_LDMP_P | LDMP2WMC_Out |  | WM_WMC_P</v>
      </c>
    </row>
    <row r="82" spans="1:22" s="234" customFormat="1" ht="26.4" x14ac:dyDescent="0.25">
      <c r="A82" s="233">
        <f>'aktive Schnittstellen'!A85</f>
        <v>81</v>
      </c>
      <c r="B82" s="234" t="str">
        <f>'aktive Schnittstellen'!D85</f>
        <v>Manufacturing</v>
      </c>
      <c r="C82" s="234" t="s">
        <v>234</v>
      </c>
      <c r="D82" s="230" t="str">
        <f>'aktive Schnittstellen'!F85</f>
        <v>WM_ERP_P -&gt; FTP Server DLOUHY Fertigungsauftragsdateien von SAP ERP an Dlouhy</v>
      </c>
      <c r="E82" s="235" t="str">
        <f>'aktive Schnittstellen'!BH85</f>
        <v>m</v>
      </c>
      <c r="F82" s="236">
        <f>'aktive Schnittstellen'!BI85</f>
        <v>2</v>
      </c>
      <c r="G82" s="236" t="str">
        <f>'aktive Schnittstellen'!K85</f>
        <v>PP</v>
      </c>
      <c r="H82" s="236" t="str">
        <f>'aktive Schnittstellen'!Q85</f>
        <v>DLOUHY</v>
      </c>
      <c r="I82" s="273" t="s">
        <v>145</v>
      </c>
      <c r="J82" s="236" t="str">
        <f>'aktive Schnittstellen'!H85</f>
        <v>R. Nangue Ngangwa</v>
      </c>
      <c r="K82" s="236">
        <f>'aktive Schnittstellen'!I85</f>
        <v>0</v>
      </c>
      <c r="L82" s="234" t="s">
        <v>45</v>
      </c>
      <c r="M82" s="234" t="s">
        <v>46</v>
      </c>
      <c r="N82" s="230" t="s">
        <v>47</v>
      </c>
      <c r="O82" s="234" t="s">
        <v>79</v>
      </c>
      <c r="P82" s="237">
        <f>IF(O82=Fixvalues!$B$6,1,IF(O82=Fixvalues!$B$7,1,IF(O82=Fixvalues!$B$3,0.8,IF(O82=Fixvalues!$B$2,0.6,IF(M82=Fixvalues!$A$4,0.5,IF(M82=Fixvalues!$A$3,0.2,0))))))</f>
        <v>0.8</v>
      </c>
      <c r="Q82" s="237"/>
      <c r="R82" s="274" t="s">
        <v>248</v>
      </c>
      <c r="S82" s="274"/>
      <c r="T82" s="368" t="s">
        <v>249</v>
      </c>
      <c r="U82" s="181" t="s">
        <v>250</v>
      </c>
      <c r="V82" s="254" t="str">
        <f>'aktive Schnittstellen'!W85</f>
        <v xml:space="preserve"> | WM_ERP_P | ManufacturingFiles_Out |  | FTPServerDLOUHY</v>
      </c>
    </row>
    <row r="83" spans="1:22" s="234" customFormat="1" ht="52.8" x14ac:dyDescent="0.25">
      <c r="A83" s="233">
        <f>'aktive Schnittstellen'!A86</f>
        <v>82</v>
      </c>
      <c r="B83" s="234" t="str">
        <f>'aktive Schnittstellen'!D86</f>
        <v>Data_Management</v>
      </c>
      <c r="C83" s="234" t="s">
        <v>43</v>
      </c>
      <c r="D83" s="230" t="str">
        <f>'aktive Schnittstellen'!F86</f>
        <v xml:space="preserve">WM_ERP_P  -&gt; WM_FIS_P Übergabe Stammdaten </v>
      </c>
      <c r="E83" s="235" t="str">
        <f>'aktive Schnittstellen'!BH86</f>
        <v>c</v>
      </c>
      <c r="F83" s="236">
        <f>'aktive Schnittstellen'!BI86</f>
        <v>1</v>
      </c>
      <c r="G83" s="236" t="str">
        <f>'aktive Schnittstellen'!K86</f>
        <v>ERP</v>
      </c>
      <c r="H83" s="236" t="str">
        <f>'aktive Schnittstellen'!Q86</f>
        <v>FIS</v>
      </c>
      <c r="I83" s="273" t="s">
        <v>44</v>
      </c>
      <c r="J83" s="236" t="str">
        <f>'aktive Schnittstellen'!H86</f>
        <v>R. Nangue Ngangwa</v>
      </c>
      <c r="K83" s="236" t="str">
        <f>'aktive Schnittstellen'!I86</f>
        <v>D. Sann</v>
      </c>
      <c r="L83" s="234" t="s">
        <v>45</v>
      </c>
      <c r="M83" s="234" t="s">
        <v>46</v>
      </c>
      <c r="N83" s="230" t="s">
        <v>63</v>
      </c>
      <c r="O83" s="234" t="s">
        <v>71</v>
      </c>
      <c r="P83" s="237">
        <f>IF(O83=Fixvalues!$B$6,1,IF(O83=Fixvalues!$B$7,1,IF(O83=Fixvalues!$B$3,0.8,IF(O83=Fixvalues!$B$2,0.6,IF(M83=Fixvalues!$A$4,0.5,IF(M83=Fixvalues!$A$3,0.2,0))))))</f>
        <v>0.6</v>
      </c>
      <c r="Q83" s="237" t="s">
        <v>251</v>
      </c>
      <c r="R83" s="283"/>
      <c r="S83" s="283"/>
      <c r="T83" s="292" t="s">
        <v>252</v>
      </c>
      <c r="U83" s="183" t="s">
        <v>253</v>
      </c>
      <c r="V83" s="254" t="str">
        <f>'aktive Schnittstellen'!W86</f>
        <v xml:space="preserve"> | WM_ERP_P | MasterInformation_Out |  | WM_FIS_P</v>
      </c>
    </row>
    <row r="84" spans="1:22" s="234" customFormat="1" ht="27.6" x14ac:dyDescent="0.25">
      <c r="A84" s="233">
        <f>'aktive Schnittstellen'!A87</f>
        <v>83</v>
      </c>
      <c r="B84" s="234" t="str">
        <f>'aktive Schnittstellen'!D87</f>
        <v>QM_Management</v>
      </c>
      <c r="C84" s="234" t="s">
        <v>95</v>
      </c>
      <c r="D84" s="230" t="str">
        <f>'aktive Schnittstellen'!F87</f>
        <v>WM_ERP_P -&gt;  WM_BABTEC_P Material Information</v>
      </c>
      <c r="E84" s="235" t="str">
        <f>'aktive Schnittstellen'!BH87</f>
        <v>m</v>
      </c>
      <c r="F84" s="236">
        <f>'aktive Schnittstellen'!BI87</f>
        <v>3</v>
      </c>
      <c r="G84" s="236" t="str">
        <f>'aktive Schnittstellen'!K87</f>
        <v>QM</v>
      </c>
      <c r="H84" s="236" t="str">
        <f>'aktive Schnittstellen'!Q87</f>
        <v>BABTEC</v>
      </c>
      <c r="I84" s="273" t="s">
        <v>53</v>
      </c>
      <c r="J84" s="236" t="str">
        <f>'aktive Schnittstellen'!H87</f>
        <v>J. Schlüpmann</v>
      </c>
      <c r="K84" s="236">
        <f>'aktive Schnittstellen'!I87</f>
        <v>0</v>
      </c>
      <c r="L84" s="234" t="s">
        <v>45</v>
      </c>
      <c r="M84" s="234" t="s">
        <v>46</v>
      </c>
      <c r="N84" s="230"/>
      <c r="P84" s="237">
        <f>IF(O84=Fixvalues!$B$6,1,IF(O84=Fixvalues!$B$7,1,IF(O84=Fixvalues!$B$3,0.8,IF(O84=Fixvalues!$B$2,0.6,IF(M84=Fixvalues!$A$4,0.5,IF(M84=Fixvalues!$A$3,0.2,0))))))</f>
        <v>0.5</v>
      </c>
      <c r="Q84" s="237"/>
      <c r="R84" s="237"/>
      <c r="S84" s="237"/>
      <c r="T84" s="358" t="s">
        <v>96</v>
      </c>
      <c r="U84" s="183" t="s">
        <v>254</v>
      </c>
      <c r="V84" s="254" t="str">
        <f>'aktive Schnittstellen'!W87</f>
        <v xml:space="preserve"> | WM_ERP_P | MaterialInformation_Out |  |  WM_BABTEC_P</v>
      </c>
    </row>
    <row r="85" spans="1:22" s="234" customFormat="1" ht="92.4" x14ac:dyDescent="0.25">
      <c r="A85" s="233">
        <f>'aktive Schnittstellen'!A88</f>
        <v>84</v>
      </c>
      <c r="B85" s="234" t="str">
        <f>'aktive Schnittstellen'!D88</f>
        <v>MDM_Material</v>
      </c>
      <c r="C85" s="234" t="s">
        <v>83</v>
      </c>
      <c r="D85" s="230" t="str">
        <f>'aktive Schnittstellen'!F88</f>
        <v>WM_ERP_P -&gt; KUN Materialstammdaten an  Kühne und Nagel</v>
      </c>
      <c r="E85" s="235" t="str">
        <f>'aktive Schnittstellen'!BH88</f>
        <v>l</v>
      </c>
      <c r="F85" s="236">
        <f>'aktive Schnittstellen'!BI88</f>
        <v>3</v>
      </c>
      <c r="G85" s="236" t="str">
        <f>'aktive Schnittstellen'!K88</f>
        <v>SD</v>
      </c>
      <c r="H85" s="236" t="str">
        <f>'aktive Schnittstellen'!Q88</f>
        <v>KUN</v>
      </c>
      <c r="I85" s="236" t="s">
        <v>44</v>
      </c>
      <c r="J85" s="236" t="str">
        <f>'aktive Schnittstellen'!H88</f>
        <v>W. Stich</v>
      </c>
      <c r="K85" s="236" t="str">
        <f>'aktive Schnittstellen'!I88</f>
        <v xml:space="preserve"> </v>
      </c>
      <c r="L85" s="234" t="s">
        <v>45</v>
      </c>
      <c r="M85" s="234" t="s">
        <v>46</v>
      </c>
      <c r="N85" s="230"/>
      <c r="P85" s="237">
        <f>IF(O85=Fixvalues!$B$6,1,IF(O85=Fixvalues!$B$7,1,IF(O85=Fixvalues!$B$3,0.8,IF(O85=Fixvalues!$B$2,0.6,IF(M85=Fixvalues!$A$4,0.5,IF(M85=Fixvalues!$A$3,0.2,0))))))</f>
        <v>0.5</v>
      </c>
      <c r="Q85" s="237"/>
      <c r="R85" s="276"/>
      <c r="S85" s="237"/>
      <c r="T85" s="367" t="s">
        <v>255</v>
      </c>
      <c r="U85" s="183" t="s">
        <v>256</v>
      </c>
      <c r="V85" s="254" t="str">
        <f>'aktive Schnittstellen'!W88</f>
        <v xml:space="preserve"> | WM_ERP_P | MaterialMasterInformation_Out |  | FTPServer</v>
      </c>
    </row>
    <row r="86" spans="1:22" s="234" customFormat="1" ht="12.75" customHeight="1" x14ac:dyDescent="0.25">
      <c r="A86" s="233">
        <f>'aktive Schnittstellen'!A89</f>
        <v>85</v>
      </c>
      <c r="B86" s="234" t="str">
        <f>'aktive Schnittstellen'!D89</f>
        <v>Sales_Pricing</v>
      </c>
      <c r="C86" s="234" t="s">
        <v>257</v>
      </c>
      <c r="D86" s="230" t="str">
        <f>'aktive Schnittstellen'!F89</f>
        <v>WM_ERP_P -&gt; Server_OEDIV OPL Online Preisliste</v>
      </c>
      <c r="E86" s="235" t="str">
        <f>'aktive Schnittstellen'!BH89</f>
        <v>m</v>
      </c>
      <c r="F86" s="236">
        <f>'aktive Schnittstellen'!BI89</f>
        <v>2</v>
      </c>
      <c r="G86" s="236" t="str">
        <f>'aktive Schnittstellen'!K89</f>
        <v>SD</v>
      </c>
      <c r="H86" s="236" t="str">
        <f>'aktive Schnittstellen'!Q89</f>
        <v>OEDIV</v>
      </c>
      <c r="I86" s="236" t="s">
        <v>44</v>
      </c>
      <c r="J86" s="236" t="str">
        <f>'aktive Schnittstellen'!H89</f>
        <v>S. Bredemeyer</v>
      </c>
      <c r="K86" s="236" t="str">
        <f>'aktive Schnittstellen'!I89</f>
        <v>S. Hielscher</v>
      </c>
      <c r="L86" s="234" t="s">
        <v>45</v>
      </c>
      <c r="M86" s="234" t="s">
        <v>46</v>
      </c>
      <c r="N86" s="230"/>
      <c r="P86" s="237">
        <f>IF(O86=Fixvalues!$B$6,1,IF(O86=Fixvalues!$B$7,1,IF(O86=Fixvalues!$B$3,0.8,IF(O86=Fixvalues!$B$2,0.6,IF(M86=Fixvalues!$A$4,0.5,IF(M86=Fixvalues!$A$3,0.2,0))))))</f>
        <v>0.5</v>
      </c>
      <c r="Q86" s="237"/>
      <c r="R86" s="237"/>
      <c r="S86" s="237"/>
      <c r="T86" s="358"/>
      <c r="U86" s="181" t="s">
        <v>258</v>
      </c>
      <c r="V86" s="254" t="str">
        <f>'aktive Schnittstellen'!W89</f>
        <v xml:space="preserve"> | WM_ERP_P | OPLMFile_Out |  | Server_OEDIV</v>
      </c>
    </row>
    <row r="87" spans="1:22" s="234" customFormat="1" ht="27.6" x14ac:dyDescent="0.3">
      <c r="A87" s="233">
        <f>'aktive Schnittstellen'!A90</f>
        <v>86</v>
      </c>
      <c r="B87" s="234" t="str">
        <f>'aktive Schnittstellen'!D90</f>
        <v>Sales_Order</v>
      </c>
      <c r="C87" s="240" t="s">
        <v>259</v>
      </c>
      <c r="D87" s="230" t="str">
        <f>'aktive Schnittstellen'!F90</f>
        <v>METEL -&gt; WM_ERP_P ORDERS</v>
      </c>
      <c r="E87" s="235" t="str">
        <f>'aktive Schnittstellen'!BH90</f>
        <v>l</v>
      </c>
      <c r="F87" s="236">
        <f>'aktive Schnittstellen'!BI90</f>
        <v>1</v>
      </c>
      <c r="G87" s="236" t="str">
        <f>'aktive Schnittstellen'!K90</f>
        <v>METEL</v>
      </c>
      <c r="H87" s="236" t="str">
        <f>'aktive Schnittstellen'!Q90</f>
        <v>MM</v>
      </c>
      <c r="I87" s="273" t="s">
        <v>44</v>
      </c>
      <c r="J87" s="236" t="str">
        <f>'aktive Schnittstellen'!H90</f>
        <v>Th. Heinrichsmeier</v>
      </c>
      <c r="K87" s="236" t="str">
        <f>'aktive Schnittstellen'!I90</f>
        <v>A. Feneri</v>
      </c>
      <c r="L87" s="234" t="s">
        <v>45</v>
      </c>
      <c r="M87" s="234" t="s">
        <v>46</v>
      </c>
      <c r="N87" s="230" t="s">
        <v>47</v>
      </c>
      <c r="O87" s="234" t="s">
        <v>79</v>
      </c>
      <c r="P87" s="237">
        <f>IF(O87=Fixvalues!$B$6,1,IF(O87=Fixvalues!$B$7,1,IF(O87=Fixvalues!$B$3,0.8,IF(O87=Fixvalues!$B$2,0.6,IF(M87=Fixvalues!$A$4,0.5,IF(M87=Fixvalues!$A$3,0.2,0))))))</f>
        <v>0.8</v>
      </c>
      <c r="Q87" s="352" t="s">
        <v>168</v>
      </c>
      <c r="R87" s="284"/>
      <c r="S87" s="283"/>
      <c r="T87" s="333" t="s">
        <v>260</v>
      </c>
      <c r="U87" s="183" t="s">
        <v>261</v>
      </c>
      <c r="V87" s="254" t="str">
        <f>'aktive Schnittstellen'!W90</f>
        <v>METEL | FTPServerMETEL | ORDERS.ORDERS05 |  | WM_ERP_P</v>
      </c>
    </row>
    <row r="88" spans="1:22" s="234" customFormat="1" ht="26.4" x14ac:dyDescent="0.3">
      <c r="A88" s="233">
        <f>'aktive Schnittstellen'!A91</f>
        <v>87</v>
      </c>
      <c r="B88" s="234" t="str">
        <f>'aktive Schnittstellen'!D91</f>
        <v>Sales_Order</v>
      </c>
      <c r="C88" s="234" t="s">
        <v>259</v>
      </c>
      <c r="D88" s="230" t="str">
        <f>'aktive Schnittstellen'!F91</f>
        <v>WM_ERP_P -&gt; METEL ORDRSP</v>
      </c>
      <c r="E88" s="235" t="str">
        <f>'aktive Schnittstellen'!BH91</f>
        <v>l</v>
      </c>
      <c r="F88" s="236">
        <f>'aktive Schnittstellen'!BI91</f>
        <v>1</v>
      </c>
      <c r="G88" s="236" t="str">
        <f>'aktive Schnittstellen'!K91</f>
        <v>SD</v>
      </c>
      <c r="H88" s="236" t="str">
        <f>'aktive Schnittstellen'!Q91</f>
        <v>METEL</v>
      </c>
      <c r="I88" s="273" t="s">
        <v>44</v>
      </c>
      <c r="J88" s="236" t="str">
        <f>'aktive Schnittstellen'!H91</f>
        <v>Th. Heinrichsmeier</v>
      </c>
      <c r="K88" s="236" t="str">
        <f>'aktive Schnittstellen'!I91</f>
        <v>A. Feneri</v>
      </c>
      <c r="L88" s="234" t="s">
        <v>45</v>
      </c>
      <c r="M88" s="234" t="s">
        <v>46</v>
      </c>
      <c r="N88" s="230" t="s">
        <v>47</v>
      </c>
      <c r="O88" s="234" t="s">
        <v>79</v>
      </c>
      <c r="P88" s="237">
        <f>IF(O88=Fixvalues!$B$6,1,IF(O88=Fixvalues!$B$7,1,IF(O88=Fixvalues!$B$3,0.8,IF(O88=Fixvalues!$B$2,0.6,IF(M88=Fixvalues!$A$4,0.5,IF(M88=Fixvalues!$A$3,0.2,0))))))</f>
        <v>0.8</v>
      </c>
      <c r="Q88" s="352" t="s">
        <v>168</v>
      </c>
      <c r="R88" s="284"/>
      <c r="S88" s="283"/>
      <c r="T88" s="284" t="s">
        <v>262</v>
      </c>
      <c r="U88" s="183" t="s">
        <v>263</v>
      </c>
      <c r="V88" s="254" t="str">
        <f>'aktive Schnittstellen'!W91</f>
        <v xml:space="preserve"> | WM_ERP_P | ORDRSP.ORDERS05 |  | FTPServerMETEL</v>
      </c>
    </row>
    <row r="89" spans="1:22" s="234" customFormat="1" ht="66" x14ac:dyDescent="0.25">
      <c r="A89" s="233">
        <f>'aktive Schnittstellen'!A92</f>
        <v>88</v>
      </c>
      <c r="B89" s="234" t="str">
        <f>'aktive Schnittstellen'!D92</f>
        <v>Reporting_Procurement</v>
      </c>
      <c r="C89" s="234" t="s">
        <v>264</v>
      </c>
      <c r="D89" s="230" t="str">
        <f>'aktive Schnittstellen'!F92</f>
        <v>WM_ERP_P -&gt; WM_ORPHEUS_P ERP-Datei an ORPHEUS</v>
      </c>
      <c r="E89" s="235" t="str">
        <f>'aktive Schnittstellen'!BH92</f>
        <v>c</v>
      </c>
      <c r="F89" s="236">
        <f>'aktive Schnittstellen'!BI92</f>
        <v>1</v>
      </c>
      <c r="G89" s="236" t="str">
        <f>'aktive Schnittstellen'!K92</f>
        <v>MM</v>
      </c>
      <c r="H89" s="236" t="str">
        <f>'aktive Schnittstellen'!Q92</f>
        <v>MM</v>
      </c>
      <c r="I89" s="236" t="s">
        <v>53</v>
      </c>
      <c r="J89" s="236" t="str">
        <f>'aktive Schnittstellen'!H92</f>
        <v>R. Nangue Ngangwa</v>
      </c>
      <c r="K89" s="236" t="str">
        <f>'aktive Schnittstellen'!I92</f>
        <v>D. Isaak</v>
      </c>
      <c r="L89" s="234" t="s">
        <v>45</v>
      </c>
      <c r="M89" s="234" t="s">
        <v>46</v>
      </c>
      <c r="N89" s="230" t="s">
        <v>47</v>
      </c>
      <c r="O89" s="234" t="s">
        <v>118</v>
      </c>
      <c r="P89" s="237">
        <f>IF(O89=Fixvalues!$B$6,1,IF(O89=Fixvalues!$B$7,1,IF(O89=Fixvalues!$B$3,0.8,IF(O89=Fixvalues!$B$2,0.6,IF(M89=Fixvalues!$A$4,0.5,IF(M89=Fixvalues!$A$3,0.2,0))))))</f>
        <v>0.5</v>
      </c>
      <c r="Q89" s="237"/>
      <c r="R89" s="283"/>
      <c r="S89" s="283"/>
      <c r="T89" s="294" t="s">
        <v>265</v>
      </c>
      <c r="U89" s="183" t="s">
        <v>266</v>
      </c>
      <c r="V89" s="254" t="str">
        <f>'aktive Schnittstellen'!W92</f>
        <v xml:space="preserve"> | WM_ERP_P | ORPHEUSFile_Out |  | WM_ORPHEUS_P</v>
      </c>
    </row>
    <row r="90" spans="1:22" s="234" customFormat="1" ht="26.4" x14ac:dyDescent="0.25">
      <c r="A90" s="233">
        <f>'aktive Schnittstellen'!A93</f>
        <v>89</v>
      </c>
      <c r="B90" s="318" t="str">
        <f>'aktive Schnittstellen'!D93</f>
        <v>MDM_Customer</v>
      </c>
      <c r="C90" s="318" t="s">
        <v>140</v>
      </c>
      <c r="D90" s="319" t="str">
        <f>'aktive Schnittstellen'!F93</f>
        <v>WM_BW_P -&gt; WM_FTP_P Dateien für OSITRON bereitstellen</v>
      </c>
      <c r="E90" s="320" t="str">
        <f>'aktive Schnittstellen'!BH93</f>
        <v>c</v>
      </c>
      <c r="F90" s="321">
        <f>'aktive Schnittstellen'!BI93</f>
        <v>1</v>
      </c>
      <c r="G90" s="321" t="str">
        <f>'aktive Schnittstellen'!K93</f>
        <v>BW</v>
      </c>
      <c r="H90" s="321" t="str">
        <f>'aktive Schnittstellen'!Q93</f>
        <v>GLFTP</v>
      </c>
      <c r="I90" s="321" t="s">
        <v>44</v>
      </c>
      <c r="J90" s="321" t="str">
        <f>'aktive Schnittstellen'!H93</f>
        <v>Sp. Kardonis</v>
      </c>
      <c r="K90" s="321" t="s">
        <v>44</v>
      </c>
      <c r="L90" s="318" t="s">
        <v>45</v>
      </c>
      <c r="M90" s="318" t="s">
        <v>46</v>
      </c>
      <c r="N90" s="319" t="s">
        <v>47</v>
      </c>
      <c r="O90" s="318" t="s">
        <v>55</v>
      </c>
      <c r="P90" s="322">
        <f>IF(O90=Fixvalues!$B$6,1,IF(O90=Fixvalues!$B$7,1,IF(O90=Fixvalues!$B$3,0.8,IF(O90=Fixvalues!$B$2,0.6,IF(M90=Fixvalues!$A$4,0.5,IF(M90=Fixvalues!$A$3,0.2,0))))))</f>
        <v>1</v>
      </c>
      <c r="Q90" s="322"/>
      <c r="R90" s="323"/>
      <c r="S90" s="323"/>
      <c r="T90" s="338" t="s">
        <v>267</v>
      </c>
      <c r="U90" s="304" t="s">
        <v>268</v>
      </c>
      <c r="V90" s="305" t="str">
        <f>'aktive Schnittstellen'!W93</f>
        <v xml:space="preserve"> | WM_BW_P | OSITRONFiles_Out |  | WM_FTP_P</v>
      </c>
    </row>
    <row r="91" spans="1:22" s="234" customFormat="1" ht="27.6" x14ac:dyDescent="0.25">
      <c r="A91" s="233">
        <f>'aktive Schnittstellen'!A94</f>
        <v>90</v>
      </c>
      <c r="B91" s="234" t="str">
        <f>'aktive Schnittstellen'!D94</f>
        <v>Facility_Management</v>
      </c>
      <c r="C91" s="234" t="s">
        <v>116</v>
      </c>
      <c r="D91" s="230" t="str">
        <f>'aktive Schnittstellen'!F94</f>
        <v>DE_HR_P -&gt; WM_IMS_P Übergabe Pers-Stammdaten an IMSWARE</v>
      </c>
      <c r="E91" s="235" t="str">
        <f>'aktive Schnittstellen'!BH94</f>
        <v>c</v>
      </c>
      <c r="F91" s="236">
        <f>'aktive Schnittstellen'!BI94</f>
        <v>1</v>
      </c>
      <c r="G91" s="236" t="str">
        <f>'aktive Schnittstellen'!K94</f>
        <v>HR</v>
      </c>
      <c r="H91" s="236" t="str">
        <f>'aktive Schnittstellen'!Q94</f>
        <v>IMS</v>
      </c>
      <c r="I91" s="236" t="s">
        <v>78</v>
      </c>
      <c r="J91" s="236" t="str">
        <f>'aktive Schnittstellen'!H94</f>
        <v>S. Schelp</v>
      </c>
      <c r="K91" s="236" t="str">
        <f>'aktive Schnittstellen'!I94</f>
        <v>Chr. Thielker</v>
      </c>
      <c r="L91" s="234" t="s">
        <v>45</v>
      </c>
      <c r="M91" s="234" t="s">
        <v>46</v>
      </c>
      <c r="N91" s="230" t="s">
        <v>47</v>
      </c>
      <c r="O91" s="234" t="s">
        <v>118</v>
      </c>
      <c r="P91" s="237">
        <f>IF(O91=Fixvalues!$B$6,1,IF(O91=Fixvalues!$B$7,1,IF(O91=Fixvalues!$B$3,0.8,IF(O91=Fixvalues!$B$2,0.6,IF(M91=Fixvalues!$A$4,0.5,IF(M91=Fixvalues!$A$3,0.2,0))))))</f>
        <v>0.5</v>
      </c>
      <c r="Q91" s="237" t="s">
        <v>80</v>
      </c>
      <c r="R91" s="287" t="s">
        <v>269</v>
      </c>
      <c r="S91" s="287"/>
      <c r="T91" s="296" t="s">
        <v>242</v>
      </c>
      <c r="U91" s="183" t="s">
        <v>270</v>
      </c>
      <c r="V91" s="254" t="str">
        <f>'aktive Schnittstellen'!W94</f>
        <v xml:space="preserve"> | DE_HR_P | Personaldaten_Out |  | WM_IMS_P</v>
      </c>
    </row>
    <row r="92" spans="1:22" s="234" customFormat="1" ht="27.6" x14ac:dyDescent="0.25">
      <c r="A92" s="233">
        <f>'aktive Schnittstellen'!A95</f>
        <v>91</v>
      </c>
      <c r="B92" s="234" t="str">
        <f>'aktive Schnittstellen'!D95</f>
        <v>Reporting_Sales</v>
      </c>
      <c r="C92" s="234" t="s">
        <v>132</v>
      </c>
      <c r="D92" s="230" t="str">
        <f>'aktive Schnittstellen'!F95</f>
        <v>WM_COGNOS_P -&gt; WM_ERP_P Übernahme Salesdaten für PLM von Cognos</v>
      </c>
      <c r="E92" s="235" t="str">
        <f>'aktive Schnittstellen'!BH95</f>
        <v>m</v>
      </c>
      <c r="F92" s="236">
        <f>'aktive Schnittstellen'!BI95</f>
        <v>3</v>
      </c>
      <c r="G92" s="236" t="str">
        <f>'aktive Schnittstellen'!K95</f>
        <v>COGNOS</v>
      </c>
      <c r="H92" s="236" t="str">
        <f>'aktive Schnittstellen'!Q95</f>
        <v>PP</v>
      </c>
      <c r="I92" s="236" t="s">
        <v>145</v>
      </c>
      <c r="J92" s="236" t="str">
        <f>'aktive Schnittstellen'!H95</f>
        <v>Th. Dück</v>
      </c>
      <c r="K92" s="236" t="str">
        <f>'aktive Schnittstellen'!I95</f>
        <v>D. Göbel</v>
      </c>
      <c r="L92" s="234" t="s">
        <v>45</v>
      </c>
      <c r="M92" s="234" t="s">
        <v>46</v>
      </c>
      <c r="N92" s="230"/>
      <c r="P92" s="237">
        <f>IF(O92=Fixvalues!$B$6,1,IF(O92=Fixvalues!$B$7,1,IF(O92=Fixvalues!$B$3,0.8,IF(O92=Fixvalues!$B$2,0.6,IF(M92=Fixvalues!$A$4,0.5,IF(M92=Fixvalues!$A$3,0.2,0))))))</f>
        <v>0.5</v>
      </c>
      <c r="Q92" s="237"/>
      <c r="R92" s="237"/>
      <c r="S92" s="237"/>
      <c r="T92" s="358" t="s">
        <v>271</v>
      </c>
      <c r="U92" s="183" t="s">
        <v>272</v>
      </c>
      <c r="V92" s="254" t="str">
        <f>'aktive Schnittstellen'!W95</f>
        <v xml:space="preserve"> | WM_COGNOS_P | PLMSalesInformation_Out |  | WM_ERP_P</v>
      </c>
    </row>
    <row r="93" spans="1:22" s="234" customFormat="1" ht="27.6" x14ac:dyDescent="0.25">
      <c r="A93" s="233">
        <f>'aktive Schnittstellen'!A96</f>
        <v>92</v>
      </c>
      <c r="B93" s="234" t="str">
        <f>'aktive Schnittstellen'!D96</f>
        <v>QM_Management</v>
      </c>
      <c r="C93" s="234" t="s">
        <v>95</v>
      </c>
      <c r="D93" s="230" t="str">
        <f>'aktive Schnittstellen'!F96</f>
        <v>WM_ERP_P -&gt;  WM_BABTEC_P Price Information</v>
      </c>
      <c r="E93" s="235" t="str">
        <f>'aktive Schnittstellen'!BH96</f>
        <v>m</v>
      </c>
      <c r="F93" s="236">
        <f>'aktive Schnittstellen'!BI96</f>
        <v>3</v>
      </c>
      <c r="G93" s="236" t="str">
        <f>'aktive Schnittstellen'!K96</f>
        <v>QM</v>
      </c>
      <c r="H93" s="236" t="str">
        <f>'aktive Schnittstellen'!Q96</f>
        <v>BABTEC</v>
      </c>
      <c r="I93" s="236" t="s">
        <v>53</v>
      </c>
      <c r="J93" s="236" t="str">
        <f>'aktive Schnittstellen'!H96</f>
        <v>J. Schlüpmann</v>
      </c>
      <c r="K93" s="236">
        <f>'aktive Schnittstellen'!I96</f>
        <v>0</v>
      </c>
      <c r="L93" s="234" t="s">
        <v>45</v>
      </c>
      <c r="M93" s="234" t="s">
        <v>46</v>
      </c>
      <c r="N93" s="230"/>
      <c r="P93" s="237">
        <f>IF(O93=Fixvalues!$B$6,1,IF(O93=Fixvalues!$B$7,1,IF(O93=Fixvalues!$B$3,0.8,IF(O93=Fixvalues!$B$2,0.6,IF(M93=Fixvalues!$A$4,0.5,IF(M93=Fixvalues!$A$3,0.2,0))))))</f>
        <v>0.5</v>
      </c>
      <c r="Q93" s="237"/>
      <c r="R93" s="237"/>
      <c r="S93" s="237"/>
      <c r="T93" s="358" t="s">
        <v>96</v>
      </c>
      <c r="U93" s="183" t="s">
        <v>273</v>
      </c>
      <c r="V93" s="254" t="str">
        <f>'aktive Schnittstellen'!W96</f>
        <v xml:space="preserve"> | WM_ERP_P | PriceInformation_Out |  | WM_BABTEC_P</v>
      </c>
    </row>
    <row r="94" spans="1:22" s="234" customFormat="1" ht="13.95" customHeight="1" x14ac:dyDescent="0.25">
      <c r="A94" s="233">
        <f>'aktive Schnittstellen'!A97</f>
        <v>93</v>
      </c>
      <c r="B94" s="234" t="str">
        <f>'aktive Schnittstellen'!D97</f>
        <v>ELGATE</v>
      </c>
      <c r="C94" s="234" t="s">
        <v>206</v>
      </c>
      <c r="D94" s="230" t="str">
        <f>'aktive Schnittstellen'!F97</f>
        <v>ELGATE -&gt; WM_ERP_P Abfrage Preis</v>
      </c>
      <c r="E94" s="235" t="str">
        <f>'aktive Schnittstellen'!BH97</f>
        <v>l</v>
      </c>
      <c r="F94" s="236">
        <f>'aktive Schnittstellen'!BI97</f>
        <v>2</v>
      </c>
      <c r="G94" s="236" t="str">
        <f>'aktive Schnittstellen'!K97</f>
        <v>ELGATE</v>
      </c>
      <c r="H94" s="236" t="str">
        <f>'aktive Schnittstellen'!Q97</f>
        <v>SD</v>
      </c>
      <c r="I94" s="236" t="s">
        <v>44</v>
      </c>
      <c r="J94" s="236" t="str">
        <f>'aktive Schnittstellen'!H97</f>
        <v>A. Eschengerd</v>
      </c>
      <c r="K94" s="236" t="str">
        <f>'aktive Schnittstellen'!I97</f>
        <v>A. Lüther</v>
      </c>
      <c r="L94" s="234" t="s">
        <v>179</v>
      </c>
      <c r="M94" s="234" t="s">
        <v>46</v>
      </c>
      <c r="N94" s="230"/>
      <c r="P94" s="237">
        <f>IF(O94=Fixvalues!$B$6,1,IF(O94=Fixvalues!$B$7,1,IF(O94=Fixvalues!$B$3,0.8,IF(O94=Fixvalues!$B$2,0.6,IF(M94=Fixvalues!$A$4,0.5,IF(M94=Fixvalues!$A$3,0.2,0))))))</f>
        <v>0.5</v>
      </c>
      <c r="Q94" s="237"/>
      <c r="R94" s="334" t="s">
        <v>207</v>
      </c>
      <c r="S94" s="237"/>
      <c r="T94" s="358"/>
      <c r="U94" s="183" t="s">
        <v>274</v>
      </c>
      <c r="V94" s="254" t="str">
        <f>'aktive Schnittstellen'!W97</f>
        <v>ELGATE | ELGATE | PriceQueryResponse_Out |  | WM_ERP_P</v>
      </c>
    </row>
    <row r="95" spans="1:22" s="234" customFormat="1" ht="39.6" customHeight="1" x14ac:dyDescent="0.25">
      <c r="A95" s="233">
        <f>'aktive Schnittstellen'!A98</f>
        <v>94</v>
      </c>
      <c r="B95" s="234" t="str">
        <f>'aktive Schnittstellen'!D98</f>
        <v>Contract_Management</v>
      </c>
      <c r="C95" s="234" t="s">
        <v>275</v>
      </c>
      <c r="D95" s="230" t="str">
        <f>'aktive Schnittstellen'!F98</f>
        <v>DE_EASY_P -&gt; WM_ERP_P Schnittstelle QMV Easy - SAP ERP</v>
      </c>
      <c r="E95" s="235" t="str">
        <f>'aktive Schnittstellen'!BH98</f>
        <v>m</v>
      </c>
      <c r="F95" s="236">
        <f>'aktive Schnittstellen'!BI98</f>
        <v>2</v>
      </c>
      <c r="G95" s="236" t="str">
        <f>'aktive Schnittstellen'!K98</f>
        <v>EASY</v>
      </c>
      <c r="H95" s="236" t="str">
        <f>'aktive Schnittstellen'!Q98</f>
        <v>PP</v>
      </c>
      <c r="I95" t="s">
        <v>53</v>
      </c>
      <c r="J95" s="236" t="str">
        <f>'aktive Schnittstellen'!H98</f>
        <v xml:space="preserve"> J. Schlüpmann</v>
      </c>
      <c r="K95" s="236" t="str">
        <f>'aktive Schnittstellen'!I98</f>
        <v>T. Stratmann</v>
      </c>
      <c r="L95" s="234" t="s">
        <v>45</v>
      </c>
      <c r="M95" s="234" t="s">
        <v>46</v>
      </c>
      <c r="N95" s="230"/>
      <c r="P95" s="237">
        <f>IF(O95=Fixvalues!$B$6,1,IF(O95=Fixvalues!$B$7,1,IF(O95=Fixvalues!$B$3,0.8,IF(O95=Fixvalues!$B$2,0.6,IF(M95=Fixvalues!$A$4,0.5,IF(M95=Fixvalues!$A$3,0.2,0))))))</f>
        <v>0.5</v>
      </c>
      <c r="Q95" s="237" t="s">
        <v>276</v>
      </c>
      <c r="R95" s="237" t="s">
        <v>146</v>
      </c>
      <c r="S95" s="237"/>
      <c r="T95" s="358" t="s">
        <v>277</v>
      </c>
      <c r="U95" s="183" t="s">
        <v>278</v>
      </c>
      <c r="V95" s="254" t="str">
        <f>'aktive Schnittstellen'!W98</f>
        <v xml:space="preserve"> | DE_EASY_P | QMVListInformation_Out |  | WM_ERP_P</v>
      </c>
    </row>
    <row r="96" spans="1:22" s="234" customFormat="1" ht="26.4" customHeight="1" x14ac:dyDescent="0.25">
      <c r="A96" s="233">
        <f>'aktive Schnittstellen'!A99</f>
        <v>95</v>
      </c>
      <c r="B96" s="234" t="str">
        <f>'aktive Schnittstellen'!D99</f>
        <v>Contract_Management</v>
      </c>
      <c r="C96" t="s">
        <v>275</v>
      </c>
      <c r="D96" s="230" t="str">
        <f>'aktive Schnittstellen'!F99</f>
        <v>WM_ERP_P -&gt; WM_CDB_P Schnittstelle QMV SAP ERP - CIM Database</v>
      </c>
      <c r="E96" s="235" t="str">
        <f>'aktive Schnittstellen'!BH99</f>
        <v>m</v>
      </c>
      <c r="F96" s="236">
        <f>'aktive Schnittstellen'!BI99</f>
        <v>2</v>
      </c>
      <c r="G96" s="236" t="str">
        <f>'aktive Schnittstellen'!K99</f>
        <v>PP</v>
      </c>
      <c r="H96" s="236" t="str">
        <f>'aktive Schnittstellen'!Q99</f>
        <v>PLM</v>
      </c>
      <c r="I96" s="236" t="s">
        <v>113</v>
      </c>
      <c r="J96" s="236" t="str">
        <f>'aktive Schnittstellen'!H99</f>
        <v>R. Nangue Ngangwa</v>
      </c>
      <c r="K96" s="236" t="str">
        <f>'aktive Schnittstellen'!I99</f>
        <v>C. Kähler</v>
      </c>
      <c r="L96" s="234" t="s">
        <v>45</v>
      </c>
      <c r="M96" s="234" t="s">
        <v>46</v>
      </c>
      <c r="N96" s="230"/>
      <c r="P96" s="237">
        <f>IF(O96=Fixvalues!$B$6,1,IF(O96=Fixvalues!$B$7,1,IF(O96=Fixvalues!$B$3,0.8,IF(O96=Fixvalues!$B$2,0.6,IF(M96=Fixvalues!$A$4,0.5,IF(M96=Fixvalues!$A$3,0.2,0))))))</f>
        <v>0.5</v>
      </c>
      <c r="Q96" s="237"/>
      <c r="R96" s="237"/>
      <c r="S96" s="237"/>
      <c r="T96" s="358" t="s">
        <v>209</v>
      </c>
      <c r="U96" s="181" t="s">
        <v>279</v>
      </c>
      <c r="V96" s="254" t="str">
        <f>'aktive Schnittstellen'!W99</f>
        <v xml:space="preserve"> | WM_ERP_P | QMVListInformation_Out |  | WM_CDB_P</v>
      </c>
    </row>
    <row r="97" spans="1:22" s="234" customFormat="1" ht="39.6" customHeight="1" x14ac:dyDescent="0.25">
      <c r="A97" s="233">
        <f>'aktive Schnittstellen'!A100</f>
        <v>96</v>
      </c>
      <c r="B97" s="234" t="str">
        <f>'aktive Schnittstellen'!D100</f>
        <v>Manufacturing</v>
      </c>
      <c r="C97" s="234" t="s">
        <v>234</v>
      </c>
      <c r="D97" s="230" t="str">
        <f>'aktive Schnittstellen'!F100</f>
        <v>WM_ERP_P -&gt; WM_HAENEL_P Senden Auslagerungsaufträge an Haenel</v>
      </c>
      <c r="E97" s="235" t="str">
        <f>'aktive Schnittstellen'!BH100</f>
        <v>h</v>
      </c>
      <c r="F97" s="236">
        <f>'aktive Schnittstellen'!BI100</f>
        <v>2</v>
      </c>
      <c r="G97" s="236" t="str">
        <f>'aktive Schnittstellen'!K100</f>
        <v>ERP</v>
      </c>
      <c r="H97" s="236" t="str">
        <f>'aktive Schnittstellen'!Q100</f>
        <v>HAENELSOFT</v>
      </c>
      <c r="I97" s="236" t="s">
        <v>145</v>
      </c>
      <c r="J97" s="236" t="str">
        <f>'aktive Schnittstellen'!H100</f>
        <v>J. Isermann</v>
      </c>
      <c r="K97" s="236" t="str">
        <f>'aktive Schnittstellen'!I100</f>
        <v>J. Rempel</v>
      </c>
      <c r="L97" s="234" t="s">
        <v>45</v>
      </c>
      <c r="M97" s="234" t="s">
        <v>46</v>
      </c>
      <c r="N97" s="230"/>
      <c r="P97" s="237">
        <f>IF(O97=Fixvalues!$B$6,1,IF(O97=Fixvalues!$B$7,1,IF(O97=Fixvalues!$B$3,0.8,IF(O97=Fixvalues!$B$2,0.6,IF(M97=Fixvalues!$A$4,0.5,IF(M97=Fixvalues!$A$3,0.2,0))))))</f>
        <v>0.5</v>
      </c>
      <c r="Q97" s="237"/>
      <c r="R97" s="237" t="s">
        <v>146</v>
      </c>
      <c r="S97" s="237"/>
      <c r="T97" s="367" t="s">
        <v>280</v>
      </c>
      <c r="U97" s="183" t="s">
        <v>281</v>
      </c>
      <c r="V97" s="254" t="str">
        <f>'aktive Schnittstellen'!W100</f>
        <v xml:space="preserve"> | WM_ERP_P | RemovalOrder_Out |  | WM_HAENEL_P</v>
      </c>
    </row>
    <row r="98" spans="1:22" s="234" customFormat="1" ht="26.4" customHeight="1" x14ac:dyDescent="0.25">
      <c r="A98" s="233">
        <f>'aktive Schnittstellen'!A101</f>
        <v>97</v>
      </c>
      <c r="B98" s="234" t="str">
        <f>'aktive Schnittstellen'!D101</f>
        <v>Reporting_Generic</v>
      </c>
      <c r="C98" s="234" t="s">
        <v>282</v>
      </c>
      <c r="D98" s="230" t="str">
        <f>'aktive Schnittstellen'!F101</f>
        <v>WM_BW_P -&gt; WM_FTP_P BW-Reports an GlobalFTPServer</v>
      </c>
      <c r="E98" s="235" t="str">
        <f>'aktive Schnittstellen'!BH101</f>
        <v>l</v>
      </c>
      <c r="F98" s="236">
        <f>'aktive Schnittstellen'!BI101</f>
        <v>1</v>
      </c>
      <c r="G98" s="236" t="str">
        <f>'aktive Schnittstellen'!K101</f>
        <v>BW</v>
      </c>
      <c r="H98" s="236" t="str">
        <f>'aktive Schnittstellen'!Q101</f>
        <v>GLFTP</v>
      </c>
      <c r="I98" s="273" t="s">
        <v>44</v>
      </c>
      <c r="J98" s="236" t="str">
        <f>'aktive Schnittstellen'!H101</f>
        <v>Sp. Kardonis</v>
      </c>
      <c r="K98" s="236" t="str">
        <f>'aktive Schnittstellen'!I101</f>
        <v xml:space="preserve"> </v>
      </c>
      <c r="L98" s="234" t="s">
        <v>45</v>
      </c>
      <c r="M98" s="234" t="s">
        <v>46</v>
      </c>
      <c r="N98" s="230" t="s">
        <v>47</v>
      </c>
      <c r="O98" s="234" t="s">
        <v>79</v>
      </c>
      <c r="P98" s="237">
        <f>IF(O98=Fixvalues!$B$6,1,IF(O98=Fixvalues!$B$7,1,IF(O98=Fixvalues!$B$3,0.8,IF(O98=Fixvalues!$B$2,0.6,IF(M98=Fixvalues!$A$4,0.5,IF(M98=Fixvalues!$A$3,0.2,0))))))</f>
        <v>0.8</v>
      </c>
      <c r="Q98" s="237" t="s">
        <v>100</v>
      </c>
      <c r="R98" s="284"/>
      <c r="S98" s="283"/>
      <c r="T98" s="291" t="s">
        <v>283</v>
      </c>
      <c r="U98" s="183" t="s">
        <v>284</v>
      </c>
      <c r="V98" s="254" t="str">
        <f>'aktive Schnittstellen'!W101</f>
        <v xml:space="preserve"> | WM_BW_P | ReportInformation_Out |  | WM_FTP_P</v>
      </c>
    </row>
    <row r="99" spans="1:22" s="234" customFormat="1" ht="39.6" x14ac:dyDescent="0.25">
      <c r="A99" s="233">
        <f>'aktive Schnittstellen'!A102</f>
        <v>98</v>
      </c>
      <c r="B99" s="234" t="str">
        <f>'aktive Schnittstellen'!D102</f>
        <v>Reporting_Generic</v>
      </c>
      <c r="C99" s="234" t="s">
        <v>282</v>
      </c>
      <c r="D99" s="230" t="str">
        <f>'aktive Schnittstellen'!F102</f>
        <v>WM_ERP_P -&gt; WM_FTP_P ERP-Reports an GlobalFTPServer</v>
      </c>
      <c r="E99" s="235" t="str">
        <f>'aktive Schnittstellen'!BH102</f>
        <v>m</v>
      </c>
      <c r="F99" s="236">
        <f>'aktive Schnittstellen'!BI102</f>
        <v>2</v>
      </c>
      <c r="G99" s="236" t="str">
        <f>'aktive Schnittstellen'!K102</f>
        <v>ERP</v>
      </c>
      <c r="H99" s="236" t="str">
        <f>'aktive Schnittstellen'!Q102</f>
        <v>GLFTP</v>
      </c>
      <c r="I99" s="236" t="s">
        <v>117</v>
      </c>
      <c r="J99" s="236" t="str">
        <f>'aktive Schnittstellen'!H102</f>
        <v>Ph. Markus</v>
      </c>
      <c r="K99" s="236" t="str">
        <f>'aktive Schnittstellen'!I102</f>
        <v xml:space="preserve"> </v>
      </c>
      <c r="L99" s="234" t="s">
        <v>45</v>
      </c>
      <c r="M99" s="234" t="s">
        <v>46</v>
      </c>
      <c r="N99" s="230" t="s">
        <v>47</v>
      </c>
      <c r="O99" s="234" t="s">
        <v>71</v>
      </c>
      <c r="P99" s="237">
        <f>IF(O99=Fixvalues!$B$6,1,IF(O99=Fixvalues!$B$7,1,IF(O99=Fixvalues!$B$3,0.8,IF(O99=Fixvalues!$B$2,0.6,IF(M99=Fixvalues!$A$4,0.5,IF(M99=Fixvalues!$A$3,0.2,0))))))</f>
        <v>0.6</v>
      </c>
      <c r="Q99" s="237"/>
      <c r="R99" s="237"/>
      <c r="S99" s="237"/>
      <c r="T99" s="296" t="s">
        <v>285</v>
      </c>
      <c r="U99" s="183" t="s">
        <v>286</v>
      </c>
      <c r="V99" s="254" t="str">
        <f>'aktive Schnittstellen'!W102</f>
        <v xml:space="preserve"> | WM_ERP_P | ReportInformation_Out |  | WM_FTP_P</v>
      </c>
    </row>
    <row r="100" spans="1:22" s="234" customFormat="1" ht="39.6" x14ac:dyDescent="0.25">
      <c r="A100" s="233">
        <f>'aktive Schnittstellen'!A103</f>
        <v>99</v>
      </c>
      <c r="B100" s="234" t="str">
        <f>'aktive Schnittstellen'!D103</f>
        <v>Reporting_Generic</v>
      </c>
      <c r="C100" s="234" t="s">
        <v>282</v>
      </c>
      <c r="D100" s="230" t="str">
        <f>'aktive Schnittstellen'!F103</f>
        <v>WM_ERP_P -&gt; WM_FTP_P ERP-Reports an ERP</v>
      </c>
      <c r="E100" s="235" t="str">
        <f>'aktive Schnittstellen'!BH103</f>
        <v>m</v>
      </c>
      <c r="F100" s="236">
        <f>'aktive Schnittstellen'!BI103</f>
        <v>2</v>
      </c>
      <c r="G100" s="236" t="str">
        <f>'aktive Schnittstellen'!K103</f>
        <v>ERP</v>
      </c>
      <c r="H100" s="236" t="str">
        <f>'aktive Schnittstellen'!Q103</f>
        <v>SD</v>
      </c>
      <c r="I100" s="236" t="s">
        <v>117</v>
      </c>
      <c r="J100" s="236" t="str">
        <f>'aktive Schnittstellen'!H103</f>
        <v>Ph. Markus</v>
      </c>
      <c r="K100" s="236" t="str">
        <f>'aktive Schnittstellen'!I103</f>
        <v xml:space="preserve"> </v>
      </c>
      <c r="L100" s="234" t="s">
        <v>45</v>
      </c>
      <c r="M100" s="234" t="s">
        <v>46</v>
      </c>
      <c r="N100" s="230" t="s">
        <v>47</v>
      </c>
      <c r="O100" s="234" t="s">
        <v>79</v>
      </c>
      <c r="P100" s="237">
        <f>IF(O100=Fixvalues!$B$6,1,IF(O100=Fixvalues!$B$7,1,IF(O100=Fixvalues!$B$3,0.8,IF(O100=Fixvalues!$B$2,0.6,IF(M100=Fixvalues!$A$4,0.5,IF(M100=Fixvalues!$A$3,0.2,0))))))</f>
        <v>0.8</v>
      </c>
      <c r="Q100" s="237"/>
      <c r="R100" s="274" t="s">
        <v>287</v>
      </c>
      <c r="S100" s="274"/>
      <c r="T100" s="296" t="s">
        <v>285</v>
      </c>
      <c r="U100" s="181" t="s">
        <v>288</v>
      </c>
      <c r="V100" s="254" t="str">
        <f>'aktive Schnittstellen'!W103</f>
        <v xml:space="preserve"> | WM_ERP_P | ReportInformation_Out |  | WM_ERP_P</v>
      </c>
    </row>
    <row r="101" spans="1:22" s="234" customFormat="1" ht="52.8" x14ac:dyDescent="0.25">
      <c r="A101" s="233">
        <f>'aktive Schnittstellen'!A104</f>
        <v>100</v>
      </c>
      <c r="B101" s="234" t="str">
        <f>'aktive Schnittstellen'!D104</f>
        <v>HR_Management</v>
      </c>
      <c r="C101" s="234" t="s">
        <v>77</v>
      </c>
      <c r="D101" s="230" t="str">
        <f>'aktive Schnittstellen'!F104</f>
        <v>WM_CONCUR_P -&gt; WM_HR_P Übergabe Report Datei</v>
      </c>
      <c r="E101" s="235" t="str">
        <f>'aktive Schnittstellen'!BH104</f>
        <v>h</v>
      </c>
      <c r="F101" s="236">
        <f>'aktive Schnittstellen'!BI104</f>
        <v>2</v>
      </c>
      <c r="G101" s="236" t="str">
        <f>'aktive Schnittstellen'!K104</f>
        <v>Concur</v>
      </c>
      <c r="H101" s="236" t="str">
        <f>'aktive Schnittstellen'!Q104</f>
        <v>HR</v>
      </c>
      <c r="I101" s="236" t="s">
        <v>78</v>
      </c>
      <c r="J101" s="236" t="str">
        <f>'aktive Schnittstellen'!H104</f>
        <v>R. Nangue Ngangwa</v>
      </c>
      <c r="K101" s="236" t="str">
        <f>'aktive Schnittstellen'!I104</f>
        <v>S. Schelp</v>
      </c>
      <c r="L101" s="234" t="s">
        <v>45</v>
      </c>
      <c r="M101" s="234" t="s">
        <v>46</v>
      </c>
      <c r="N101" s="230"/>
      <c r="P101" s="237">
        <f>IF(O101=Fixvalues!$B$6,1,IF(O101=Fixvalues!$B$7,1,IF(O101=Fixvalues!$B$3,0.8,IF(O101=Fixvalues!$B$2,0.6,IF(M101=Fixvalues!$A$4,0.5,IF(M101=Fixvalues!$A$3,0.2,0))))))</f>
        <v>0.5</v>
      </c>
      <c r="Q101" s="353" t="s">
        <v>245</v>
      </c>
      <c r="R101" s="237" t="s">
        <v>289</v>
      </c>
      <c r="S101" s="237"/>
      <c r="T101" s="358" t="s">
        <v>290</v>
      </c>
      <c r="U101" s="181" t="s">
        <v>291</v>
      </c>
      <c r="V101" s="254" t="str">
        <f>'aktive Schnittstellen'!W104</f>
        <v xml:space="preserve"> | WM_CONCUR_P | ReportNotification_Out |  | WM_HR_P</v>
      </c>
    </row>
    <row r="102" spans="1:22" s="234" customFormat="1" ht="26.4" x14ac:dyDescent="0.25">
      <c r="A102" s="233">
        <f>'aktive Schnittstellen'!A105</f>
        <v>101</v>
      </c>
      <c r="B102" s="306" t="str">
        <f>'aktive Schnittstellen'!D105</f>
        <v>Reporting_Sales</v>
      </c>
      <c r="C102" s="306" t="s">
        <v>132</v>
      </c>
      <c r="D102" s="307" t="str">
        <f>'aktive Schnittstellen'!F105</f>
        <v>WM_COGNOS_P -&gt; WM_ERP_P Übernahme RFC-DIV Daten von Cognos</v>
      </c>
      <c r="E102" s="308" t="str">
        <f>'aktive Schnittstellen'!BH105</f>
        <v>l</v>
      </c>
      <c r="F102" s="309">
        <f>'aktive Schnittstellen'!BI105</f>
        <v>3</v>
      </c>
      <c r="G102" s="309" t="str">
        <f>'aktive Schnittstellen'!K105</f>
        <v>COGNOS</v>
      </c>
      <c r="H102" s="309" t="str">
        <f>'aktive Schnittstellen'!Q105</f>
        <v>DCF</v>
      </c>
      <c r="I102" s="309"/>
      <c r="J102" s="309" t="str">
        <f>'aktive Schnittstellen'!H105</f>
        <v>R. Nangue Ngangwa</v>
      </c>
      <c r="K102" s="309" t="str">
        <f>'aktive Schnittstellen'!I105</f>
        <v>N. Schweim</v>
      </c>
      <c r="L102" s="306" t="s">
        <v>179</v>
      </c>
      <c r="M102" s="306" t="s">
        <v>46</v>
      </c>
      <c r="N102" s="307"/>
      <c r="O102" s="306" t="s">
        <v>55</v>
      </c>
      <c r="P102" s="301">
        <f>IF(O102=Fixvalues!$B$6,1,IF(O102=Fixvalues!$B$7,1,IF(O102=Fixvalues!$B$3,0.8,IF(O102=Fixvalues!$B$2,0.6,IF(M102=Fixvalues!$A$4,0.5,IF(M102=Fixvalues!$A$3,0.2,0))))))</f>
        <v>1</v>
      </c>
      <c r="Q102" s="301"/>
      <c r="R102" s="310"/>
      <c r="S102" s="310"/>
      <c r="T102" s="371" t="s">
        <v>292</v>
      </c>
      <c r="U102" s="311" t="s">
        <v>293</v>
      </c>
      <c r="V102" s="312" t="str">
        <f>'aktive Schnittstellen'!W105</f>
        <v xml:space="preserve"> | WM_COGNOS_P | RFC_DIVDataInformation_Out |  | WM_ERP_P</v>
      </c>
    </row>
    <row r="103" spans="1:22" s="234" customFormat="1" ht="26.4" x14ac:dyDescent="0.25">
      <c r="A103" s="233">
        <f>'aktive Schnittstellen'!A106</f>
        <v>102</v>
      </c>
      <c r="B103" s="306" t="str">
        <f>'aktive Schnittstellen'!D106</f>
        <v>Reporting_Sales</v>
      </c>
      <c r="C103" s="306" t="s">
        <v>132</v>
      </c>
      <c r="D103" s="307" t="str">
        <f>'aktive Schnittstellen'!F106</f>
        <v>WM_COGNOS_P -&gt; WM_ERP_P Übernahme RFC-GU Daten von Cognos</v>
      </c>
      <c r="E103" s="308" t="str">
        <f>'aktive Schnittstellen'!BH106</f>
        <v>l</v>
      </c>
      <c r="F103" s="309">
        <f>'aktive Schnittstellen'!BI106</f>
        <v>3</v>
      </c>
      <c r="G103" s="309" t="str">
        <f>'aktive Schnittstellen'!K106</f>
        <v>COGNOS</v>
      </c>
      <c r="H103" s="309" t="str">
        <f>'aktive Schnittstellen'!Q106</f>
        <v>DCF</v>
      </c>
      <c r="I103" s="309"/>
      <c r="J103" s="309" t="str">
        <f>'aktive Schnittstellen'!H106</f>
        <v>R. Nangue Ngangwa</v>
      </c>
      <c r="K103" s="309" t="str">
        <f>'aktive Schnittstellen'!I106</f>
        <v>N. Schweim</v>
      </c>
      <c r="L103" s="306" t="s">
        <v>179</v>
      </c>
      <c r="M103" s="306" t="s">
        <v>46</v>
      </c>
      <c r="N103" s="307"/>
      <c r="O103" s="306" t="s">
        <v>55</v>
      </c>
      <c r="P103" s="301">
        <f>IF(O103=Fixvalues!$B$6,1,IF(O103=Fixvalues!$B$7,1,IF(O103=Fixvalues!$B$3,0.8,IF(O103=Fixvalues!$B$2,0.6,IF(M103=Fixvalues!$A$4,0.5,IF(M103=Fixvalues!$A$3,0.2,0))))))</f>
        <v>1</v>
      </c>
      <c r="Q103" s="301"/>
      <c r="R103" s="310"/>
      <c r="S103" s="310"/>
      <c r="T103" s="372" t="s">
        <v>294</v>
      </c>
      <c r="U103" s="311" t="s">
        <v>295</v>
      </c>
      <c r="V103" s="312" t="str">
        <f>'aktive Schnittstellen'!W106</f>
        <v xml:space="preserve"> | WM_COGNOS_P | RFC_GCDataInformation_Out |  | WM_ERP_P</v>
      </c>
    </row>
    <row r="104" spans="1:22" s="234" customFormat="1" ht="39.6" x14ac:dyDescent="0.25">
      <c r="A104" s="233">
        <f>'aktive Schnittstellen'!A107</f>
        <v>103</v>
      </c>
      <c r="B104" s="234" t="str">
        <f>'aktive Schnittstellen'!D107</f>
        <v>Manufacturing</v>
      </c>
      <c r="C104" s="234" t="s">
        <v>234</v>
      </c>
      <c r="D104" s="230" t="str">
        <f>'aktive Schnittstellen'!F107</f>
        <v>WM_ERP_P -&gt; WM_CDB_P ERP Routing Infos (Tools) an PLM</v>
      </c>
      <c r="E104" s="235" t="str">
        <f>'aktive Schnittstellen'!BH107</f>
        <v>m</v>
      </c>
      <c r="F104" s="236">
        <f>'aktive Schnittstellen'!BI107</f>
        <v>3</v>
      </c>
      <c r="G104" s="236" t="str">
        <f>'aktive Schnittstellen'!K107</f>
        <v>ERP</v>
      </c>
      <c r="H104" s="236" t="str">
        <f>'aktive Schnittstellen'!Q107</f>
        <v>PLM</v>
      </c>
      <c r="I104" s="236" t="s">
        <v>113</v>
      </c>
      <c r="J104" s="236" t="str">
        <f>'aktive Schnittstellen'!H107</f>
        <v>C. Kähler</v>
      </c>
      <c r="K104" s="236" t="str">
        <f>'aktive Schnittstellen'!I107</f>
        <v>J.G. Koch</v>
      </c>
      <c r="L104" s="234" t="s">
        <v>45</v>
      </c>
      <c r="M104" s="234" t="s">
        <v>46</v>
      </c>
      <c r="N104" s="230"/>
      <c r="P104" s="237">
        <f>IF(O104=Fixvalues!$B$6,1,IF(O104=Fixvalues!$B$7,1,IF(O104=Fixvalues!$B$3,0.8,IF(O104=Fixvalues!$B$2,0.6,IF(M104=Fixvalues!$A$4,0.5,IF(M104=Fixvalues!$A$3,0.2,0))))))</f>
        <v>0.5</v>
      </c>
      <c r="Q104" s="237"/>
      <c r="R104" s="237"/>
      <c r="S104" s="237"/>
      <c r="T104" s="358" t="s">
        <v>296</v>
      </c>
      <c r="U104" s="181" t="s">
        <v>297</v>
      </c>
      <c r="V104" s="254" t="str">
        <f>'aktive Schnittstellen'!W107</f>
        <v xml:space="preserve"> | WM_ERP_P | RoutingInformation_Out |  | WM_CDB_P</v>
      </c>
    </row>
    <row r="105" spans="1:22" s="234" customFormat="1" ht="27.6" x14ac:dyDescent="0.25">
      <c r="A105" s="233">
        <f>'aktive Schnittstellen'!A108</f>
        <v>104</v>
      </c>
      <c r="B105" s="234" t="str">
        <f>'aktive Schnittstellen'!D108</f>
        <v>QM_Management</v>
      </c>
      <c r="C105" s="234" t="s">
        <v>95</v>
      </c>
      <c r="D105" s="230" t="str">
        <f>'aktive Schnittstellen'!F108</f>
        <v>WM_ERP_P -&gt;  WM_BABTEC_P Routing Information</v>
      </c>
      <c r="E105" s="235" t="str">
        <f>'aktive Schnittstellen'!BH108</f>
        <v>m</v>
      </c>
      <c r="F105" s="236">
        <f>'aktive Schnittstellen'!BI108</f>
        <v>3</v>
      </c>
      <c r="G105" s="236" t="str">
        <f>'aktive Schnittstellen'!K108</f>
        <v>QM</v>
      </c>
      <c r="H105" s="236" t="str">
        <f>'aktive Schnittstellen'!Q108</f>
        <v>BABTEC</v>
      </c>
      <c r="I105" s="236" t="s">
        <v>53</v>
      </c>
      <c r="J105" s="236" t="str">
        <f>'aktive Schnittstellen'!H108</f>
        <v>J. Schlüpmann</v>
      </c>
      <c r="K105" s="236">
        <f>'aktive Schnittstellen'!I108</f>
        <v>0</v>
      </c>
      <c r="L105" s="234" t="s">
        <v>45</v>
      </c>
      <c r="M105" s="234" t="s">
        <v>46</v>
      </c>
      <c r="N105" s="230"/>
      <c r="P105" s="237">
        <f>IF(O105=Fixvalues!$B$6,1,IF(O105=Fixvalues!$B$7,1,IF(O105=Fixvalues!$B$3,0.8,IF(O105=Fixvalues!$B$2,0.6,IF(M105=Fixvalues!$A$4,0.5,IF(M105=Fixvalues!$A$3,0.2,0))))))</f>
        <v>0.5</v>
      </c>
      <c r="Q105" s="237"/>
      <c r="R105" s="237"/>
      <c r="S105" s="237"/>
      <c r="T105" s="358" t="s">
        <v>96</v>
      </c>
      <c r="U105" s="183" t="s">
        <v>298</v>
      </c>
      <c r="V105" s="254" t="str">
        <f>'aktive Schnittstellen'!W108</f>
        <v xml:space="preserve"> | WM_ERP_P | RoutingInformation_Out |  | WM_BABTEC_P</v>
      </c>
    </row>
    <row r="106" spans="1:22" s="234" customFormat="1" ht="27.6" x14ac:dyDescent="0.25">
      <c r="A106" s="233">
        <f>'aktive Schnittstellen'!A109</f>
        <v>105</v>
      </c>
      <c r="B106" s="234" t="str">
        <f>'aktive Schnittstellen'!D109</f>
        <v>Reporting_Sales</v>
      </c>
      <c r="C106" s="234" t="s">
        <v>132</v>
      </c>
      <c r="D106" s="230" t="str">
        <f>'aktive Schnittstellen'!F109</f>
        <v>WM_COGNOS_P -&gt; WM_ERP_P Übernahme Umsatzdaten von Cognos</v>
      </c>
      <c r="E106" s="235" t="str">
        <f>'aktive Schnittstellen'!BH109</f>
        <v>l</v>
      </c>
      <c r="F106" s="236">
        <f>'aktive Schnittstellen'!BI109</f>
        <v>3</v>
      </c>
      <c r="G106" s="236" t="str">
        <f>'aktive Schnittstellen'!K109</f>
        <v>COGNOS</v>
      </c>
      <c r="H106" s="236" t="str">
        <f>'aktive Schnittstellen'!Q109</f>
        <v>DCF</v>
      </c>
      <c r="I106" s="236"/>
      <c r="J106" s="236" t="str">
        <f>'aktive Schnittstellen'!H109</f>
        <v>R. Nangue Ngangwa</v>
      </c>
      <c r="K106" s="236" t="str">
        <f>'aktive Schnittstellen'!I109</f>
        <v>N. Schweim</v>
      </c>
      <c r="L106" s="234" t="s">
        <v>45</v>
      </c>
      <c r="M106" s="234" t="s">
        <v>46</v>
      </c>
      <c r="N106" s="230"/>
      <c r="P106" s="237">
        <f>IF(O106=Fixvalues!$B$6,1,IF(O106=Fixvalues!$B$7,1,IF(O106=Fixvalues!$B$3,0.8,IF(O106=Fixvalues!$B$2,0.6,IF(M106=Fixvalues!$A$4,0.5,IF(M106=Fixvalues!$A$3,0.2,0))))))</f>
        <v>0.5</v>
      </c>
      <c r="Q106" s="237"/>
      <c r="R106" s="237"/>
      <c r="S106" s="237"/>
      <c r="T106" s="358" t="s">
        <v>299</v>
      </c>
      <c r="U106" s="183" t="s">
        <v>300</v>
      </c>
      <c r="V106" s="254" t="str">
        <f>'aktive Schnittstellen'!W109</f>
        <v xml:space="preserve"> | WM_COGNOS_P | SalesInformation_Out |  | WM_ERP_P</v>
      </c>
    </row>
    <row r="107" spans="1:22" s="234" customFormat="1" ht="27.6" x14ac:dyDescent="0.25">
      <c r="A107" s="233">
        <f>'aktive Schnittstellen'!A110</f>
        <v>106</v>
      </c>
      <c r="B107" s="234" t="str">
        <f>'aktive Schnittstellen'!D110</f>
        <v>Sales_Order</v>
      </c>
      <c r="C107" s="234" t="s">
        <v>259</v>
      </c>
      <c r="D107" s="230" t="str">
        <f>'aktive Schnittstellen'!F110</f>
        <v>ES_PTL_P -&gt; WM_ERP_P PTL-Kundenbestellungen an SAP</v>
      </c>
      <c r="E107" s="235" t="str">
        <f>'aktive Schnittstellen'!BH110</f>
        <v>c</v>
      </c>
      <c r="F107" s="236">
        <f>'aktive Schnittstellen'!BI110</f>
        <v>1</v>
      </c>
      <c r="G107" s="236" t="str">
        <f>'aktive Schnittstellen'!K110</f>
        <v>PTL</v>
      </c>
      <c r="H107" s="236" t="str">
        <f>'aktive Schnittstellen'!Q110</f>
        <v>SD</v>
      </c>
      <c r="I107" s="236" t="s">
        <v>44</v>
      </c>
      <c r="J107" s="236" t="str">
        <f>'aktive Schnittstellen'!H110</f>
        <v>Th. Heinrichsmeier</v>
      </c>
      <c r="K107" s="236" t="str">
        <f>'aktive Schnittstellen'!I110</f>
        <v>J. Villaverde</v>
      </c>
      <c r="L107" s="234" t="s">
        <v>91</v>
      </c>
      <c r="M107" s="234" t="s">
        <v>46</v>
      </c>
      <c r="N107" s="230" t="s">
        <v>47</v>
      </c>
      <c r="O107" s="234" t="s">
        <v>71</v>
      </c>
      <c r="P107" s="237">
        <f>IF(O107=Fixvalues!$B$6,1,IF(O107=Fixvalues!$B$7,1,IF(O107=Fixvalues!$B$3,0.8,IF(O107=Fixvalues!$B$2,0.6,IF(M107=Fixvalues!$A$4,0.5,IF(M107=Fixvalues!$A$3,0.2,0))))))</f>
        <v>0.6</v>
      </c>
      <c r="Q107" s="337"/>
      <c r="R107" s="284"/>
      <c r="S107" s="283"/>
      <c r="T107" s="291" t="s">
        <v>301</v>
      </c>
      <c r="U107" s="183" t="s">
        <v>302</v>
      </c>
      <c r="V107" s="254" t="str">
        <f>'aktive Schnittstellen'!W110</f>
        <v xml:space="preserve"> | ES_PTL_P | SalesOrderNotification_V2_Out |  | WM_ERP_P</v>
      </c>
    </row>
    <row r="108" spans="1:22" s="234" customFormat="1" ht="27.6" x14ac:dyDescent="0.25">
      <c r="A108" s="233">
        <f>'aktive Schnittstellen'!A111</f>
        <v>107</v>
      </c>
      <c r="B108" s="234" t="str">
        <f>'aktive Schnittstellen'!D111</f>
        <v>Sales_Order</v>
      </c>
      <c r="C108" s="234" t="s">
        <v>259</v>
      </c>
      <c r="D108" s="230" t="str">
        <f>'aktive Schnittstellen'!F111</f>
        <v>ES_PTL_P -&gt; ES_PTL_P PTL-Kundenbestellungen an PTL zum Drucken</v>
      </c>
      <c r="E108" s="235" t="str">
        <f>'aktive Schnittstellen'!BH111</f>
        <v>m</v>
      </c>
      <c r="F108" s="236">
        <f>'aktive Schnittstellen'!BI111</f>
        <v>2</v>
      </c>
      <c r="G108" s="236" t="str">
        <f>'aktive Schnittstellen'!K111</f>
        <v>PTL</v>
      </c>
      <c r="H108" s="236" t="str">
        <f>'aktive Schnittstellen'!Q111</f>
        <v>SD</v>
      </c>
      <c r="I108" s="236" t="s">
        <v>44</v>
      </c>
      <c r="J108" s="236" t="str">
        <f>'aktive Schnittstellen'!H111</f>
        <v>Th. Heinrichsmeier</v>
      </c>
      <c r="K108" s="236" t="str">
        <f>'aktive Schnittstellen'!I111</f>
        <v>J. Villaverde</v>
      </c>
      <c r="L108" s="234" t="s">
        <v>91</v>
      </c>
      <c r="M108" s="234" t="s">
        <v>46</v>
      </c>
      <c r="N108" s="230" t="s">
        <v>47</v>
      </c>
      <c r="O108" s="234" t="s">
        <v>71</v>
      </c>
      <c r="P108" s="237">
        <f>IF(O108=Fixvalues!$B$6,1,IF(O108=Fixvalues!$B$7,1,IF(O108=Fixvalues!$B$3,0.8,IF(O108=Fixvalues!$B$2,0.6,IF(M108=Fixvalues!$A$4,0.5,IF(M108=Fixvalues!$A$3,0.2,0))))))</f>
        <v>0.6</v>
      </c>
      <c r="Q108" s="337"/>
      <c r="R108" s="284"/>
      <c r="S108" s="237"/>
      <c r="T108" s="350" t="s">
        <v>303</v>
      </c>
      <c r="U108" s="183" t="s">
        <v>304</v>
      </c>
      <c r="V108" s="254" t="str">
        <f>'aktive Schnittstellen'!W111</f>
        <v xml:space="preserve"> | ES_PTL_P | SalesOrderNotification_V2_Out |  | ES_PTL_P</v>
      </c>
    </row>
    <row r="109" spans="1:22" s="234" customFormat="1" ht="13.8" x14ac:dyDescent="0.25">
      <c r="A109" s="233">
        <f>'aktive Schnittstellen'!A112</f>
        <v>108</v>
      </c>
      <c r="B109" s="234" t="str">
        <f>'aktive Schnittstellen'!D112</f>
        <v>ELGATE</v>
      </c>
      <c r="C109" s="234" t="s">
        <v>206</v>
      </c>
      <c r="D109" s="230" t="str">
        <f>'aktive Schnittstellen'!F112</f>
        <v>ELGATE -&gt; WM_ERP_P Abfrage Auftragsstatus</v>
      </c>
      <c r="E109" s="235" t="str">
        <f>'aktive Schnittstellen'!BH112</f>
        <v>l</v>
      </c>
      <c r="F109" s="236">
        <f>'aktive Schnittstellen'!BI112</f>
        <v>2</v>
      </c>
      <c r="G109" s="236" t="str">
        <f>'aktive Schnittstellen'!K112</f>
        <v>ELGATE</v>
      </c>
      <c r="H109" s="236" t="str">
        <f>'aktive Schnittstellen'!Q112</f>
        <v>SD</v>
      </c>
      <c r="I109" s="236" t="s">
        <v>44</v>
      </c>
      <c r="J109" s="236" t="str">
        <f>'aktive Schnittstellen'!H112</f>
        <v>A. Eschengerd</v>
      </c>
      <c r="K109" s="236" t="str">
        <f>'aktive Schnittstellen'!I112</f>
        <v>A. Lüther</v>
      </c>
      <c r="L109" s="234" t="s">
        <v>179</v>
      </c>
      <c r="M109" s="234" t="s">
        <v>46</v>
      </c>
      <c r="N109" s="230"/>
      <c r="P109" s="237">
        <f>IF(O109=Fixvalues!$B$6,1,IF(O109=Fixvalues!$B$7,1,IF(O109=Fixvalues!$B$3,0.8,IF(O109=Fixvalues!$B$2,0.6,IF(M109=Fixvalues!$A$4,0.5,IF(M109=Fixvalues!$A$3,0.2,0))))))</f>
        <v>0.5</v>
      </c>
      <c r="Q109" s="237"/>
      <c r="R109" s="334" t="s">
        <v>207</v>
      </c>
      <c r="S109" s="237"/>
      <c r="T109" s="358"/>
      <c r="U109" s="183" t="s">
        <v>305</v>
      </c>
      <c r="V109" s="254" t="str">
        <f>'aktive Schnittstellen'!W112</f>
        <v>ELGATE | ELGATE | SalesOrderStatusQueryResponse_Out |  | WM_ERP_P</v>
      </c>
    </row>
    <row r="110" spans="1:22" s="234" customFormat="1" ht="66" x14ac:dyDescent="0.25">
      <c r="A110" s="233">
        <f>'aktive Schnittstellen'!A113</f>
        <v>109</v>
      </c>
      <c r="B110" s="234" t="str">
        <f>'aktive Schnittstellen'!D113</f>
        <v>HR_Health_Safety</v>
      </c>
      <c r="C110" s="234" t="s">
        <v>306</v>
      </c>
      <c r="D110" s="230" t="str">
        <f>'aktive Schnittstellen'!F113</f>
        <v>DE_HR_P -&gt; SAMAS Übergabe Stammdaten</v>
      </c>
      <c r="E110" s="235" t="str">
        <f>'aktive Schnittstellen'!BH113</f>
        <v>c</v>
      </c>
      <c r="F110" s="236">
        <f>'aktive Schnittstellen'!BI113</f>
        <v>1</v>
      </c>
      <c r="G110" s="236" t="str">
        <f>'aktive Schnittstellen'!K113</f>
        <v>HR</v>
      </c>
      <c r="H110" s="236" t="str">
        <f>'aktive Schnittstellen'!Q113</f>
        <v>SAMAS</v>
      </c>
      <c r="I110" s="236" t="s">
        <v>78</v>
      </c>
      <c r="J110" s="236" t="str">
        <f>'aktive Schnittstellen'!H113</f>
        <v>S. Malinovska</v>
      </c>
      <c r="K110" s="236">
        <f>'aktive Schnittstellen'!I113</f>
        <v>0</v>
      </c>
      <c r="L110" s="234" t="s">
        <v>45</v>
      </c>
      <c r="M110" s="234" t="s">
        <v>46</v>
      </c>
      <c r="N110" s="230" t="s">
        <v>63</v>
      </c>
      <c r="O110" s="234" t="s">
        <v>71</v>
      </c>
      <c r="P110" s="237">
        <f>IF(O110=Fixvalues!$B$6,1,IF(O110=Fixvalues!$B$7,1,IF(O110=Fixvalues!$B$3,0.8,IF(O110=Fixvalues!$B$2,0.6,IF(M110=Fixvalues!$A$4,0.5,IF(M110=Fixvalues!$A$3,0.2,0))))))</f>
        <v>0.6</v>
      </c>
      <c r="Q110" s="237" t="s">
        <v>307</v>
      </c>
      <c r="R110" s="283"/>
      <c r="S110" s="283"/>
      <c r="T110" s="296" t="s">
        <v>308</v>
      </c>
      <c r="U110" s="183" t="s">
        <v>309</v>
      </c>
      <c r="V110" s="254" t="str">
        <f>'aktive Schnittstellen'!W113</f>
        <v xml:space="preserve"> | DE_HR_P | SAmAsFile_Out |  | DE_SAMAS_P</v>
      </c>
    </row>
    <row r="111" spans="1:22" s="234" customFormat="1" ht="26.4" x14ac:dyDescent="0.25">
      <c r="A111" s="233">
        <f>'aktive Schnittstellen'!A114</f>
        <v>110</v>
      </c>
      <c r="B111" s="234" t="str">
        <f>'aktive Schnittstellen'!D114</f>
        <v>Sales_Request</v>
      </c>
      <c r="C111" s="234" t="s">
        <v>112</v>
      </c>
      <c r="D111" s="230" t="str">
        <f>'aktive Schnittstellen'!F114</f>
        <v>WM_ERP_P -&gt; WM_FTP_P Übergabe Musterkennzeichen-Datei f. ProCat</v>
      </c>
      <c r="E111" s="235" t="str">
        <f>'aktive Schnittstellen'!BH114</f>
        <v>m</v>
      </c>
      <c r="F111" s="236">
        <f>'aktive Schnittstellen'!BI114</f>
        <v>2</v>
      </c>
      <c r="G111" s="236" t="str">
        <f>'aktive Schnittstellen'!K114</f>
        <v>MM</v>
      </c>
      <c r="H111" s="236" t="str">
        <f>'aktive Schnittstellen'!Q114</f>
        <v>GLFTP</v>
      </c>
      <c r="I111" s="236" t="s">
        <v>53</v>
      </c>
      <c r="J111" s="236" t="str">
        <f>'aktive Schnittstellen'!H114</f>
        <v>J. Schlüpmann</v>
      </c>
      <c r="K111" s="236" t="str">
        <f>'aktive Schnittstellen'!I114</f>
        <v>S. Hielscher</v>
      </c>
      <c r="L111" s="234" t="s">
        <v>45</v>
      </c>
      <c r="M111" s="234" t="s">
        <v>46</v>
      </c>
      <c r="N111" s="230" t="s">
        <v>47</v>
      </c>
      <c r="O111" s="234" t="s">
        <v>71</v>
      </c>
      <c r="P111" s="237">
        <f>IF(O111=Fixvalues!$B$6,1,IF(O111=Fixvalues!$B$7,1,IF(O111=Fixvalues!$B$3,0.8,IF(O111=Fixvalues!$B$2,0.6,IF(M111=Fixvalues!$A$4,0.5,IF(M111=Fixvalues!$A$3,0.2,0))))))</f>
        <v>0.6</v>
      </c>
      <c r="Q111" s="237" t="s">
        <v>310</v>
      </c>
      <c r="R111" s="274"/>
      <c r="S111" s="274"/>
      <c r="T111" s="373"/>
      <c r="U111" s="181" t="s">
        <v>311</v>
      </c>
      <c r="V111" s="254" t="str">
        <f>'aktive Schnittstellen'!W114</f>
        <v xml:space="preserve"> | WM_ERP_P | SampleOrderMax_Out |  | WM_FTP_P</v>
      </c>
    </row>
    <row r="112" spans="1:22" s="234" customFormat="1" ht="66" x14ac:dyDescent="0.25">
      <c r="A112" s="233">
        <f>'aktive Schnittstellen'!A115</f>
        <v>111</v>
      </c>
      <c r="B112" s="234" t="str">
        <f>'aktive Schnittstellen'!D115</f>
        <v>Finance_Transfer</v>
      </c>
      <c r="C112" s="234" t="s">
        <v>312</v>
      </c>
      <c r="D112" s="230" t="str">
        <f>'aktive Schnittstellen'!F115</f>
        <v>WM_ERP_P -&gt; WM_BELLIN_P FiBu Zahlungsverkehr</v>
      </c>
      <c r="E112" s="235" t="str">
        <f>'aktive Schnittstellen'!BH115</f>
        <v>c</v>
      </c>
      <c r="F112" s="236">
        <f>'aktive Schnittstellen'!BI115</f>
        <v>1</v>
      </c>
      <c r="G112" s="236" t="str">
        <f>'aktive Schnittstellen'!K115</f>
        <v>FI</v>
      </c>
      <c r="H112" s="236" t="str">
        <f>'aktive Schnittstellen'!Q115</f>
        <v>BELLIN</v>
      </c>
      <c r="I112" s="236" t="s">
        <v>117</v>
      </c>
      <c r="J112" s="236" t="str">
        <f>'aktive Schnittstellen'!H115</f>
        <v>G. Rehlaender</v>
      </c>
      <c r="K112" s="236" t="str">
        <f>'aktive Schnittstellen'!I115</f>
        <v>K. Schulte</v>
      </c>
      <c r="L112" s="234" t="s">
        <v>45</v>
      </c>
      <c r="M112" s="234" t="s">
        <v>46</v>
      </c>
      <c r="N112" s="230" t="s">
        <v>47</v>
      </c>
      <c r="O112" s="234" t="s">
        <v>118</v>
      </c>
      <c r="P112" s="237">
        <f>IF(O112=Fixvalues!$B$6,1,IF(O112=Fixvalues!$B$7,1,IF(O112=Fixvalues!$B$3,0.8,IF(O112=Fixvalues!$B$2,0.6,IF(M112=Fixvalues!$A$4,0.5,IF(M112=Fixvalues!$A$3,0.2,0))))))</f>
        <v>0.5</v>
      </c>
      <c r="Q112" s="237"/>
      <c r="R112" s="288" t="s">
        <v>313</v>
      </c>
      <c r="S112" s="285"/>
      <c r="T112" s="294" t="s">
        <v>314</v>
      </c>
      <c r="U112" s="252" t="s">
        <v>315</v>
      </c>
      <c r="V112" s="254" t="str">
        <f>'aktive Schnittstellen'!W115</f>
        <v xml:space="preserve"> | WM_ERP_P | SEPAFile_Out |  | WM_BELLIN_P</v>
      </c>
    </row>
    <row r="113" spans="1:22" s="239" customFormat="1" x14ac:dyDescent="0.25">
      <c r="A113" s="238">
        <f>'aktive Schnittstellen'!A116</f>
        <v>112</v>
      </c>
      <c r="B113" s="313" t="str">
        <f>'aktive Schnittstellen'!D116</f>
        <v>HR_Management</v>
      </c>
      <c r="C113" s="313"/>
      <c r="D113" s="314" t="str">
        <f>'aktive Schnittstellen'!F116</f>
        <v>DE_HR_P -&gt; WM_SFL_P Export Personaldaten ans SFL</v>
      </c>
      <c r="E113" s="315" t="str">
        <f>'aktive Schnittstellen'!BH116</f>
        <v>c</v>
      </c>
      <c r="F113" s="316">
        <f>'aktive Schnittstellen'!BI116</f>
        <v>1</v>
      </c>
      <c r="G113" s="309" t="str">
        <f>'aktive Schnittstellen'!K116</f>
        <v>HR</v>
      </c>
      <c r="H113" s="309" t="str">
        <f>'aktive Schnittstellen'!Q116</f>
        <v>SFL</v>
      </c>
      <c r="I113" s="309" t="s">
        <v>78</v>
      </c>
      <c r="J113" s="309" t="str">
        <f>'aktive Schnittstellen'!H116</f>
        <v>S. Malinovska</v>
      </c>
      <c r="K113" s="309" t="str">
        <f>'aktive Schnittstellen'!I116</f>
        <v>Th. Tiemann</v>
      </c>
      <c r="L113" s="313" t="s">
        <v>55</v>
      </c>
      <c r="M113" s="313" t="s">
        <v>46</v>
      </c>
      <c r="N113" s="314" t="s">
        <v>55</v>
      </c>
      <c r="O113" s="313" t="s">
        <v>55</v>
      </c>
      <c r="P113" s="301">
        <f>IF(O113=Fixvalues!$B$6,1,IF(O113=Fixvalues!$B$7,1,IF(O113=Fixvalues!$B$3,0.8,IF(O113=Fixvalues!$B$2,0.6,IF(M113=Fixvalues!$A$4,0.5,IF(M113=Fixvalues!$A$3,0.2,0))))))</f>
        <v>1</v>
      </c>
      <c r="Q113" s="301"/>
      <c r="R113" s="302"/>
      <c r="S113" s="302"/>
      <c r="T113" s="338" t="s">
        <v>316</v>
      </c>
      <c r="U113" s="317"/>
      <c r="V113" s="305" t="str">
        <f>'aktive Schnittstellen'!W116</f>
        <v xml:space="preserve"> | DE_HR_P | SFLFile_Out |  | WM_SFL_P</v>
      </c>
    </row>
    <row r="114" spans="1:22" s="239" customFormat="1" x14ac:dyDescent="0.25">
      <c r="A114" s="238">
        <f>'aktive Schnittstellen'!A117</f>
        <v>113</v>
      </c>
      <c r="B114" s="313" t="str">
        <f>'aktive Schnittstellen'!D117</f>
        <v>HR_Management</v>
      </c>
      <c r="C114" s="313"/>
      <c r="D114" s="314" t="str">
        <f>'aktive Schnittstellen'!F117</f>
        <v>DE_HR_P -&gt; WM_SFL_P Export Orgdaten ans SFL</v>
      </c>
      <c r="E114" s="315" t="str">
        <f>'aktive Schnittstellen'!BH117</f>
        <v>c</v>
      </c>
      <c r="F114" s="316">
        <f>'aktive Schnittstellen'!BI117</f>
        <v>1</v>
      </c>
      <c r="G114" s="309" t="str">
        <f>'aktive Schnittstellen'!K117</f>
        <v>HR</v>
      </c>
      <c r="H114" s="309" t="str">
        <f>'aktive Schnittstellen'!Q117</f>
        <v>SFL</v>
      </c>
      <c r="I114" s="309" t="s">
        <v>78</v>
      </c>
      <c r="J114" s="309" t="str">
        <f>'aktive Schnittstellen'!H117</f>
        <v>S. Malinovska</v>
      </c>
      <c r="K114" s="309" t="str">
        <f>'aktive Schnittstellen'!I117</f>
        <v>Th. Tiemann</v>
      </c>
      <c r="L114" s="313" t="s">
        <v>55</v>
      </c>
      <c r="M114" s="313" t="s">
        <v>46</v>
      </c>
      <c r="N114" s="314" t="s">
        <v>55</v>
      </c>
      <c r="O114" s="313" t="s">
        <v>55</v>
      </c>
      <c r="P114" s="301">
        <f>IF(O114=Fixvalues!$B$6,1,IF(O114=Fixvalues!$B$7,1,IF(O114=Fixvalues!$B$3,0.8,IF(O114=Fixvalues!$B$2,0.6,IF(M114=Fixvalues!$A$4,0.5,IF(M114=Fixvalues!$A$3,0.2,0))))))</f>
        <v>1</v>
      </c>
      <c r="Q114" s="301"/>
      <c r="R114" s="302"/>
      <c r="S114" s="302"/>
      <c r="T114" s="338" t="s">
        <v>316</v>
      </c>
      <c r="U114" s="317"/>
      <c r="V114" s="305" t="str">
        <f>'aktive Schnittstellen'!W117</f>
        <v xml:space="preserve"> | DE_HR_P | SFLFile_Out |  | WM_SFL_P</v>
      </c>
    </row>
    <row r="115" spans="1:22" s="234" customFormat="1" ht="79.2" x14ac:dyDescent="0.25">
      <c r="A115" s="233">
        <f>'aktive Schnittstellen'!A118</f>
        <v>114</v>
      </c>
      <c r="B115" s="234" t="str">
        <f>'aktive Schnittstellen'!D118</f>
        <v>LE_Delivery</v>
      </c>
      <c r="C115" s="234" t="s">
        <v>149</v>
      </c>
      <c r="D115" s="230" t="str">
        <f>'aktive Schnittstellen'!F118</f>
        <v>WM_ERP_P -&gt; ServerNA  WI Transport -&gt; Carrier FED</v>
      </c>
      <c r="E115" s="235" t="str">
        <f>'aktive Schnittstellen'!BH118</f>
        <v>h</v>
      </c>
      <c r="F115" s="236">
        <f>'aktive Schnittstellen'!BI118</f>
        <v>3</v>
      </c>
      <c r="G115" s="236" t="str">
        <f>'aktive Schnittstellen'!K118</f>
        <v>SD</v>
      </c>
      <c r="H115" s="236" t="str">
        <f>'aktive Schnittstellen'!Q118</f>
        <v>NA</v>
      </c>
      <c r="I115" s="236" t="s">
        <v>44</v>
      </c>
      <c r="J115" s="236" t="str">
        <f>'aktive Schnittstellen'!H118</f>
        <v>Sp. Kardonis</v>
      </c>
      <c r="K115" s="236">
        <f>'aktive Schnittstellen'!I118</f>
        <v>0</v>
      </c>
      <c r="L115" s="234" t="s">
        <v>45</v>
      </c>
      <c r="M115" s="234" t="s">
        <v>46</v>
      </c>
      <c r="N115" s="230" t="s">
        <v>63</v>
      </c>
      <c r="O115" s="234" t="s">
        <v>118</v>
      </c>
      <c r="P115" s="237">
        <f>IF(O115=Fixvalues!$B$6,1,IF(O115=Fixvalues!$B$7,1,IF(O115=Fixvalues!$B$3,0.8,IF(O115=Fixvalues!$B$2,0.6,IF(M115=Fixvalues!$A$4,0.5,IF(M115=Fixvalues!$A$3,0.2,0))))))</f>
        <v>0.5</v>
      </c>
      <c r="Q115" s="237"/>
      <c r="R115" s="334" t="s">
        <v>317</v>
      </c>
      <c r="S115" s="237"/>
      <c r="T115" s="366" t="s">
        <v>318</v>
      </c>
      <c r="U115" s="253" t="s">
        <v>319</v>
      </c>
      <c r="V115" s="254" t="str">
        <f>'aktive Schnittstellen'!W118</f>
        <v xml:space="preserve"> | WM_ERP_P | ShipmentNotification_Out |  | ServerNA </v>
      </c>
    </row>
    <row r="116" spans="1:22" s="234" customFormat="1" ht="26.4" x14ac:dyDescent="0.25">
      <c r="A116" s="233">
        <f>'aktive Schnittstellen'!A119</f>
        <v>115</v>
      </c>
      <c r="B116" s="234" t="str">
        <f>'aktive Schnittstellen'!D119</f>
        <v>LE_Delivery</v>
      </c>
      <c r="C116" s="234" t="s">
        <v>149</v>
      </c>
      <c r="D116" s="230" t="str">
        <f>'aktive Schnittstellen'!F119</f>
        <v>ServerNA -&gt; WM_ERP_P Shipment-Track-Response-Dateien</v>
      </c>
      <c r="E116" s="235" t="str">
        <f>'aktive Schnittstellen'!BH119</f>
        <v>m</v>
      </c>
      <c r="F116" s="236">
        <f>'aktive Schnittstellen'!BI119</f>
        <v>2</v>
      </c>
      <c r="G116" s="236" t="str">
        <f>'aktive Schnittstellen'!K119</f>
        <v>NA</v>
      </c>
      <c r="H116" s="236" t="str">
        <f>'aktive Schnittstellen'!Q119</f>
        <v>SD</v>
      </c>
      <c r="I116" s="236" t="s">
        <v>44</v>
      </c>
      <c r="J116" s="236" t="str">
        <f>'aktive Schnittstellen'!H119</f>
        <v>Sp. Kardonis</v>
      </c>
      <c r="K116" s="236">
        <f>'aktive Schnittstellen'!I119</f>
        <v>0</v>
      </c>
      <c r="L116" s="234" t="s">
        <v>45</v>
      </c>
      <c r="M116" s="234" t="s">
        <v>46</v>
      </c>
      <c r="N116" s="230" t="s">
        <v>63</v>
      </c>
      <c r="O116" s="234" t="s">
        <v>118</v>
      </c>
      <c r="P116" s="237">
        <f>IF(O116=Fixvalues!$B$6,1,IF(O116=Fixvalues!$B$7,1,IF(O116=Fixvalues!$B$3,0.8,IF(O116=Fixvalues!$B$2,0.6,IF(M116=Fixvalues!$A$4,0.5,IF(M116=Fixvalues!$A$3,0.2,0))))))</f>
        <v>0.5</v>
      </c>
      <c r="Q116" s="237"/>
      <c r="R116" s="237"/>
      <c r="S116" s="237"/>
      <c r="T116" s="366" t="s">
        <v>320</v>
      </c>
      <c r="U116" s="181" t="s">
        <v>321</v>
      </c>
      <c r="V116" s="254" t="str">
        <f>'aktive Schnittstellen'!W119</f>
        <v xml:space="preserve"> | Server_xxx  | ShipTrackResponse_Out |  | WM_ERP_P</v>
      </c>
    </row>
    <row r="117" spans="1:22" s="234" customFormat="1" ht="14.4" x14ac:dyDescent="0.3">
      <c r="A117" s="233">
        <f>'aktive Schnittstellen'!A120</f>
        <v>116</v>
      </c>
      <c r="B117" s="234" t="str">
        <f>'aktive Schnittstellen'!D120</f>
        <v>LE_Delivery</v>
      </c>
      <c r="C117" s="234" t="s">
        <v>149</v>
      </c>
      <c r="D117" s="378" t="str">
        <f>'aktive Schnittstellen'!F120</f>
        <v>WM_ERP_P -&gt; BARTOLINI Shipment</v>
      </c>
      <c r="E117" s="235" t="str">
        <f>'aktive Schnittstellen'!BH120</f>
        <v>l</v>
      </c>
      <c r="F117" s="236">
        <f>'aktive Schnittstellen'!BI120</f>
        <v>1</v>
      </c>
      <c r="G117" s="236" t="str">
        <f>'aktive Schnittstellen'!K120</f>
        <v>SD</v>
      </c>
      <c r="H117" s="236" t="str">
        <f>'aktive Schnittstellen'!Q120</f>
        <v>BARTOLINI</v>
      </c>
      <c r="I117" s="236" t="s">
        <v>44</v>
      </c>
      <c r="J117" s="236" t="str">
        <f>'aktive Schnittstellen'!H120</f>
        <v>Th. Heinrichsmeier</v>
      </c>
      <c r="K117" s="236" t="str">
        <f>'aktive Schnittstellen'!I120</f>
        <v>A. Feneri</v>
      </c>
      <c r="L117" s="234" t="s">
        <v>91</v>
      </c>
      <c r="M117" s="234" t="s">
        <v>46</v>
      </c>
      <c r="N117" s="230" t="s">
        <v>54</v>
      </c>
      <c r="O117" s="234" t="s">
        <v>79</v>
      </c>
      <c r="P117" s="237">
        <f>IF(O117=Fixvalues!$B$6,1,IF(O117=Fixvalues!$B$7,1,IF(O117=Fixvalues!$B$3,0.8,IF(O117=Fixvalues!$B$2,0.6,IF(M117=Fixvalues!$A$4,0.5,IF(M117=Fixvalues!$A$3,0.2,0))))))</f>
        <v>0.8</v>
      </c>
      <c r="Q117" s="352" t="s">
        <v>168</v>
      </c>
      <c r="R117" s="237"/>
      <c r="S117" s="283"/>
      <c r="T117" s="383" t="s">
        <v>322</v>
      </c>
      <c r="U117" s="380" t="s">
        <v>323</v>
      </c>
      <c r="V117" s="254" t="str">
        <f>'aktive Schnittstellen'!W120</f>
        <v xml:space="preserve"> | WM_ERP_P | SHPMNT.SHPMNT03 |  | FTPServerBARTOLINI</v>
      </c>
    </row>
    <row r="118" spans="1:22" s="234" customFormat="1" ht="14.4" x14ac:dyDescent="0.3">
      <c r="A118" s="233">
        <f>'aktive Schnittstellen'!A121</f>
        <v>117</v>
      </c>
      <c r="B118" s="234" t="str">
        <f>'aktive Schnittstellen'!D121</f>
        <v>LE_Delivery</v>
      </c>
      <c r="C118" s="234" t="s">
        <v>149</v>
      </c>
      <c r="D118" s="378" t="str">
        <f>'aktive Schnittstellen'!F121</f>
        <v>WM_ERP_P -&gt; BARTOLINI Shipment</v>
      </c>
      <c r="E118" s="235" t="str">
        <f>'aktive Schnittstellen'!BH121</f>
        <v>l</v>
      </c>
      <c r="F118" s="236">
        <f>'aktive Schnittstellen'!BI121</f>
        <v>1</v>
      </c>
      <c r="G118" s="236" t="str">
        <f>'aktive Schnittstellen'!K121</f>
        <v>SD</v>
      </c>
      <c r="H118" s="236" t="str">
        <f>'aktive Schnittstellen'!Q121</f>
        <v>BARTOLINI</v>
      </c>
      <c r="I118" s="236" t="s">
        <v>44</v>
      </c>
      <c r="J118" s="236" t="str">
        <f>'aktive Schnittstellen'!H121</f>
        <v>Th. Heinrichsmeier</v>
      </c>
      <c r="K118" s="236" t="str">
        <f>'aktive Schnittstellen'!I121</f>
        <v>A. Feneri</v>
      </c>
      <c r="L118" s="234" t="s">
        <v>91</v>
      </c>
      <c r="M118" s="234" t="s">
        <v>46</v>
      </c>
      <c r="N118" s="230" t="s">
        <v>54</v>
      </c>
      <c r="O118" s="234" t="s">
        <v>79</v>
      </c>
      <c r="P118" s="237">
        <f>IF(O118=Fixvalues!$B$6,1,IF(O118=Fixvalues!$B$7,1,IF(O118=Fixvalues!$B$3,0.8,IF(O118=Fixvalues!$B$2,0.6,IF(M118=Fixvalues!$A$4,0.5,IF(M118=Fixvalues!$A$3,0.2,0))))))</f>
        <v>0.8</v>
      </c>
      <c r="Q118" s="352" t="s">
        <v>168</v>
      </c>
      <c r="R118" s="237"/>
      <c r="S118" s="283"/>
      <c r="T118" s="384"/>
      <c r="U118" s="381"/>
      <c r="V118" s="254" t="str">
        <f>'aktive Schnittstellen'!W121</f>
        <v xml:space="preserve"> | WM_ERP_P | SHPMNT.SHPMNT03 |  | FTPServerBARTOLINI</v>
      </c>
    </row>
    <row r="119" spans="1:22" s="234" customFormat="1" ht="14.4" x14ac:dyDescent="0.3">
      <c r="A119" s="233">
        <f>'aktive Schnittstellen'!A122</f>
        <v>118</v>
      </c>
      <c r="B119" s="234" t="str">
        <f>'aktive Schnittstellen'!D122</f>
        <v>LE_Delivery</v>
      </c>
      <c r="C119" s="234" t="s">
        <v>149</v>
      </c>
      <c r="D119" s="378" t="str">
        <f>'aktive Schnittstellen'!F122</f>
        <v>WM_ERP_P -&gt; BARTOLINI Shipment</v>
      </c>
      <c r="E119" s="235" t="str">
        <f>'aktive Schnittstellen'!BH122</f>
        <v>l</v>
      </c>
      <c r="F119" s="236">
        <f>'aktive Schnittstellen'!BI122</f>
        <v>1</v>
      </c>
      <c r="G119" s="236" t="str">
        <f>'aktive Schnittstellen'!K122</f>
        <v>SD</v>
      </c>
      <c r="H119" s="236" t="str">
        <f>'aktive Schnittstellen'!Q122</f>
        <v>BARTOLINI</v>
      </c>
      <c r="I119" s="236" t="s">
        <v>44</v>
      </c>
      <c r="J119" s="236" t="str">
        <f>'aktive Schnittstellen'!H122</f>
        <v>Th. Heinrichsmeier</v>
      </c>
      <c r="K119" s="236" t="str">
        <f>'aktive Schnittstellen'!I122</f>
        <v>A. Feneri</v>
      </c>
      <c r="L119" s="234" t="s">
        <v>91</v>
      </c>
      <c r="M119" s="234" t="s">
        <v>46</v>
      </c>
      <c r="N119" s="230" t="s">
        <v>54</v>
      </c>
      <c r="O119" s="234" t="s">
        <v>79</v>
      </c>
      <c r="P119" s="237">
        <f>IF(O119=Fixvalues!$B$6,1,IF(O119=Fixvalues!$B$7,1,IF(O119=Fixvalues!$B$3,0.8,IF(O119=Fixvalues!$B$2,0.6,IF(M119=Fixvalues!$A$4,0.5,IF(M119=Fixvalues!$A$3,0.2,0))))))</f>
        <v>0.8</v>
      </c>
      <c r="Q119" s="352" t="s">
        <v>168</v>
      </c>
      <c r="R119" s="237"/>
      <c r="S119" s="283"/>
      <c r="T119" s="384"/>
      <c r="U119" s="381"/>
      <c r="V119" s="254" t="str">
        <f>'aktive Schnittstellen'!W122</f>
        <v xml:space="preserve"> | WM_ERP_P | SHPMNT.SHPMNT03 |  | FTPServerBARTOLINI</v>
      </c>
    </row>
    <row r="120" spans="1:22" s="234" customFormat="1" ht="14.4" x14ac:dyDescent="0.3">
      <c r="A120" s="233">
        <f>'aktive Schnittstellen'!A123</f>
        <v>119</v>
      </c>
      <c r="B120" s="234" t="str">
        <f>'aktive Schnittstellen'!D123</f>
        <v>LE_Delivery</v>
      </c>
      <c r="C120" s="234" t="s">
        <v>149</v>
      </c>
      <c r="D120" s="378" t="str">
        <f>'aktive Schnittstellen'!F123</f>
        <v>WM_ERP_P -&gt; BARTOLINI Shipment</v>
      </c>
      <c r="E120" s="235" t="str">
        <f>'aktive Schnittstellen'!BH123</f>
        <v>h</v>
      </c>
      <c r="F120" s="236">
        <f>'aktive Schnittstellen'!BI123</f>
        <v>1</v>
      </c>
      <c r="G120" s="236" t="str">
        <f>'aktive Schnittstellen'!K123</f>
        <v>SD</v>
      </c>
      <c r="H120" s="236" t="str">
        <f>'aktive Schnittstellen'!Q123</f>
        <v>BARTOLINI</v>
      </c>
      <c r="I120" s="236" t="s">
        <v>44</v>
      </c>
      <c r="J120" s="236" t="str">
        <f>'aktive Schnittstellen'!H123</f>
        <v>Th. Heinrichsmeier</v>
      </c>
      <c r="K120" s="236" t="str">
        <f>'aktive Schnittstellen'!I123</f>
        <v>A. Feneri</v>
      </c>
      <c r="L120" s="234" t="s">
        <v>91</v>
      </c>
      <c r="M120" s="234" t="s">
        <v>46</v>
      </c>
      <c r="N120" s="230" t="s">
        <v>54</v>
      </c>
      <c r="O120" s="234" t="s">
        <v>79</v>
      </c>
      <c r="P120" s="237">
        <f>IF(O120=Fixvalues!$B$6,1,IF(O120=Fixvalues!$B$7,1,IF(O120=Fixvalues!$B$3,0.8,IF(O120=Fixvalues!$B$2,0.6,IF(M120=Fixvalues!$A$4,0.5,IF(M120=Fixvalues!$A$3,0.2,0))))))</f>
        <v>0.8</v>
      </c>
      <c r="Q120" s="352" t="s">
        <v>168</v>
      </c>
      <c r="R120" s="237"/>
      <c r="S120" s="283"/>
      <c r="T120" s="384"/>
      <c r="U120" s="381"/>
      <c r="V120" s="254" t="str">
        <f>'aktive Schnittstellen'!W123</f>
        <v xml:space="preserve"> | WM_ERP_P | SHPMNT.SHPMNT03 |  | FTPServerBARTOLINI</v>
      </c>
    </row>
    <row r="121" spans="1:22" s="234" customFormat="1" ht="14.4" x14ac:dyDescent="0.3">
      <c r="A121" s="233">
        <f>'aktive Schnittstellen'!A124</f>
        <v>120</v>
      </c>
      <c r="B121" s="234" t="str">
        <f>'aktive Schnittstellen'!D124</f>
        <v>LE_Delivery</v>
      </c>
      <c r="C121" s="234" t="s">
        <v>149</v>
      </c>
      <c r="D121" s="378" t="str">
        <f>'aktive Schnittstellen'!F124</f>
        <v>WM_ERP_P -&gt; BARTOLINI Shipment</v>
      </c>
      <c r="E121" s="235" t="str">
        <f>'aktive Schnittstellen'!BH124</f>
        <v>l</v>
      </c>
      <c r="F121" s="236">
        <f>'aktive Schnittstellen'!BI124</f>
        <v>1</v>
      </c>
      <c r="G121" s="236" t="str">
        <f>'aktive Schnittstellen'!K124</f>
        <v>SD</v>
      </c>
      <c r="H121" s="236" t="str">
        <f>'aktive Schnittstellen'!Q124</f>
        <v>BARTOLINI</v>
      </c>
      <c r="I121" s="236" t="s">
        <v>44</v>
      </c>
      <c r="J121" s="236" t="str">
        <f>'aktive Schnittstellen'!H124</f>
        <v>Th. Heinrichsmeier</v>
      </c>
      <c r="K121" s="236" t="str">
        <f>'aktive Schnittstellen'!I124</f>
        <v>A. Feneri</v>
      </c>
      <c r="L121" s="234" t="s">
        <v>91</v>
      </c>
      <c r="M121" s="234" t="s">
        <v>46</v>
      </c>
      <c r="N121" s="230" t="s">
        <v>54</v>
      </c>
      <c r="O121" s="234" t="s">
        <v>79</v>
      </c>
      <c r="P121" s="237">
        <f>IF(O121=Fixvalues!$B$6,1,IF(O121=Fixvalues!$B$7,1,IF(O121=Fixvalues!$B$3,0.8,IF(O121=Fixvalues!$B$2,0.6,IF(M121=Fixvalues!$A$4,0.5,IF(M121=Fixvalues!$A$3,0.2,0))))))</f>
        <v>0.8</v>
      </c>
      <c r="Q121" s="352" t="s">
        <v>168</v>
      </c>
      <c r="R121" s="237"/>
      <c r="S121" s="283"/>
      <c r="T121" s="384"/>
      <c r="U121" s="381"/>
      <c r="V121" s="254" t="str">
        <f>'aktive Schnittstellen'!W124</f>
        <v xml:space="preserve"> | WM_ERP_P | SHPMNT.SHPMNT03 |  | FTPServerBARTOLINI</v>
      </c>
    </row>
    <row r="122" spans="1:22" s="234" customFormat="1" ht="14.4" x14ac:dyDescent="0.3">
      <c r="A122" s="233">
        <f>'aktive Schnittstellen'!A125</f>
        <v>121</v>
      </c>
      <c r="B122" s="234" t="str">
        <f>'aktive Schnittstellen'!D125</f>
        <v>LE_Delivery</v>
      </c>
      <c r="C122" s="234" t="s">
        <v>149</v>
      </c>
      <c r="D122" s="378" t="str">
        <f>'aktive Schnittstellen'!F125</f>
        <v>WM_ERP_P -&gt; BARTOLINI Shipment</v>
      </c>
      <c r="E122" s="235" t="str">
        <f>'aktive Schnittstellen'!BH125</f>
        <v>l</v>
      </c>
      <c r="F122" s="236">
        <f>'aktive Schnittstellen'!BI125</f>
        <v>1</v>
      </c>
      <c r="G122" s="236" t="str">
        <f>'aktive Schnittstellen'!K125</f>
        <v>SD</v>
      </c>
      <c r="H122" s="236" t="str">
        <f>'aktive Schnittstellen'!Q125</f>
        <v>BARTOLINI</v>
      </c>
      <c r="I122" s="236" t="s">
        <v>44</v>
      </c>
      <c r="J122" s="236" t="str">
        <f>'aktive Schnittstellen'!H125</f>
        <v>Th. Heinrichsmeier</v>
      </c>
      <c r="K122" s="236" t="str">
        <f>'aktive Schnittstellen'!I125</f>
        <v>A. Feneri</v>
      </c>
      <c r="L122" s="234" t="s">
        <v>91</v>
      </c>
      <c r="M122" s="234" t="s">
        <v>46</v>
      </c>
      <c r="N122" s="230" t="s">
        <v>54</v>
      </c>
      <c r="O122" s="234" t="s">
        <v>79</v>
      </c>
      <c r="P122" s="237">
        <f>IF(O122=Fixvalues!$B$6,1,IF(O122=Fixvalues!$B$7,1,IF(O122=Fixvalues!$B$3,0.8,IF(O122=Fixvalues!$B$2,0.6,IF(M122=Fixvalues!$A$4,0.5,IF(M122=Fixvalues!$A$3,0.2,0))))))</f>
        <v>0.8</v>
      </c>
      <c r="Q122" s="352" t="s">
        <v>168</v>
      </c>
      <c r="R122" s="237"/>
      <c r="S122" s="283"/>
      <c r="T122" s="384"/>
      <c r="U122" s="382"/>
      <c r="V122" s="254" t="str">
        <f>'aktive Schnittstellen'!W125</f>
        <v xml:space="preserve"> | WM_ERP_P | SHPMNT.SHPMNT03 |  | FTPServerBARTOLINI</v>
      </c>
    </row>
    <row r="123" spans="1:22" s="234" customFormat="1" ht="39.6" x14ac:dyDescent="0.25">
      <c r="A123" s="233">
        <f>'aktive Schnittstellen'!A126</f>
        <v>122</v>
      </c>
      <c r="B123" s="234" t="str">
        <f>'aktive Schnittstellen'!D126</f>
        <v>Sales_Request</v>
      </c>
      <c r="C123" s="234" t="s">
        <v>112</v>
      </c>
      <c r="D123" s="230" t="str">
        <f>'aktive Schnittstellen'!F126</f>
        <v>WM_WMC_P -&gt; WM_ERP_P Kundenanfragen vom Weidmüller Konfigurator (WMC)</v>
      </c>
      <c r="E123" s="235" t="str">
        <f>'aktive Schnittstellen'!BH126</f>
        <v>m</v>
      </c>
      <c r="F123" s="236">
        <f>'aktive Schnittstellen'!BI126</f>
        <v>2</v>
      </c>
      <c r="G123" s="236" t="str">
        <f>'aktive Schnittstellen'!K126</f>
        <v>WMC</v>
      </c>
      <c r="H123" s="236" t="str">
        <f>'aktive Schnittstellen'!Q126</f>
        <v>SD</v>
      </c>
      <c r="I123" s="236" t="s">
        <v>44</v>
      </c>
      <c r="J123" s="236" t="str">
        <f>'aktive Schnittstellen'!H126</f>
        <v>R. Nangue Ngangwa</v>
      </c>
      <c r="K123" s="236" t="str">
        <f>'aktive Schnittstellen'!I126</f>
        <v>J. Wächter</v>
      </c>
      <c r="L123" s="234" t="s">
        <v>45</v>
      </c>
      <c r="M123" s="234" t="s">
        <v>46</v>
      </c>
      <c r="N123" s="230"/>
      <c r="P123" s="237">
        <f>IF(O123=Fixvalues!$B$6,1,IF(O123=Fixvalues!$B$7,1,IF(O123=Fixvalues!$B$3,0.8,IF(O123=Fixvalues!$B$2,0.6,IF(M123=Fixvalues!$A$4,0.5,IF(M123=Fixvalues!$A$3,0.2,0))))))</f>
        <v>0.5</v>
      </c>
      <c r="Q123" s="237"/>
      <c r="R123" s="237"/>
      <c r="S123" s="237"/>
      <c r="T123" s="358" t="s">
        <v>324</v>
      </c>
      <c r="U123" s="181" t="s">
        <v>325</v>
      </c>
      <c r="V123" s="254" t="str">
        <f>'aktive Schnittstellen'!W126</f>
        <v xml:space="preserve"> | WM_WMC_P | SI_BinaryOut |  | WM_ERP_P</v>
      </c>
    </row>
    <row r="124" spans="1:22" s="234" customFormat="1" ht="27.6" x14ac:dyDescent="0.25">
      <c r="A124" s="233">
        <f>'aktive Schnittstellen'!A127</f>
        <v>123</v>
      </c>
      <c r="B124" s="234" t="str">
        <f>'aktive Schnittstellen'!D127</f>
        <v>MDM_Material</v>
      </c>
      <c r="C124" s="234" t="s">
        <v>83</v>
      </c>
      <c r="D124" s="230" t="str">
        <f>'aktive Schnittstellen'!F127</f>
        <v>WM_FTP_P -&gt; WM_ERP_P SNFileData2 - Serialnummern (neuer FTP Server) an SAP</v>
      </c>
      <c r="E124" s="235" t="str">
        <f>'aktive Schnittstellen'!BH127</f>
        <v>m</v>
      </c>
      <c r="F124" s="236">
        <f>'aktive Schnittstellen'!BI127</f>
        <v>2</v>
      </c>
      <c r="G124" s="236" t="str">
        <f>'aktive Schnittstellen'!K127</f>
        <v>TRACEABILITY</v>
      </c>
      <c r="H124" s="236" t="str">
        <f>'aktive Schnittstellen'!Q127</f>
        <v>MM</v>
      </c>
      <c r="I124" s="236" t="s">
        <v>53</v>
      </c>
      <c r="J124" s="236" t="str">
        <f>'aktive Schnittstellen'!H127</f>
        <v>R. Nangue Ngangwa</v>
      </c>
      <c r="K124" s="236" t="str">
        <f>'aktive Schnittstellen'!I127</f>
        <v>J. Schlüpmann</v>
      </c>
      <c r="L124" s="234" t="s">
        <v>45</v>
      </c>
      <c r="M124" s="234" t="s">
        <v>46</v>
      </c>
      <c r="N124" s="230"/>
      <c r="O124" s="234" t="s">
        <v>71</v>
      </c>
      <c r="P124" s="237">
        <f>IF(O124=Fixvalues!$B$6,1,IF(O124=Fixvalues!$B$7,1,IF(O124=Fixvalues!$B$3,0.8,IF(O124=Fixvalues!$B$2,0.6,IF(M124=Fixvalues!$A$4,0.5,IF(M124=Fixvalues!$A$3,0.2,0))))))</f>
        <v>0.6</v>
      </c>
      <c r="Q124" s="237" t="s">
        <v>326</v>
      </c>
      <c r="R124" s="237"/>
      <c r="S124" s="237"/>
      <c r="T124" s="356" t="s">
        <v>194</v>
      </c>
      <c r="U124" s="183" t="s">
        <v>327</v>
      </c>
      <c r="V124" s="254" t="str">
        <f>'aktive Schnittstellen'!W127</f>
        <v xml:space="preserve"> | WM_FTP_P | SNFileData2_Out |  | WM_ERP_P</v>
      </c>
    </row>
    <row r="125" spans="1:22" s="234" customFormat="1" ht="34.950000000000003" customHeight="1" x14ac:dyDescent="0.25">
      <c r="A125" s="233">
        <f>'aktive Schnittstellen'!A128</f>
        <v>124</v>
      </c>
      <c r="B125" s="234" t="str">
        <f>'aktive Schnittstellen'!D128</f>
        <v>LE_SPEEDMARK</v>
      </c>
      <c r="C125" s="234" t="s">
        <v>159</v>
      </c>
      <c r="D125" s="230" t="str">
        <f>'aktive Schnittstellen'!F128</f>
        <v>FTPServerSPEED -&gt; WM_ERP_P SPEEDMARK Status IDoc -&gt; WI</v>
      </c>
      <c r="E125" s="235" t="str">
        <f>'aktive Schnittstellen'!BH128</f>
        <v>m</v>
      </c>
      <c r="F125" s="236">
        <f>'aktive Schnittstellen'!BI128</f>
        <v>2</v>
      </c>
      <c r="G125" s="236" t="str">
        <f>'aktive Schnittstellen'!K128</f>
        <v>SPEED</v>
      </c>
      <c r="H125" s="236" t="str">
        <f>'aktive Schnittstellen'!Q128</f>
        <v>LE</v>
      </c>
      <c r="I125" s="236" t="s">
        <v>53</v>
      </c>
      <c r="J125" s="236" t="str">
        <f>'aktive Schnittstellen'!H128</f>
        <v>R. Nangue Ngangwa</v>
      </c>
      <c r="K125" s="236" t="str">
        <f>'aktive Schnittstellen'!I128</f>
        <v>W. Stich</v>
      </c>
      <c r="L125" s="234" t="s">
        <v>45</v>
      </c>
      <c r="M125" s="234" t="s">
        <v>46</v>
      </c>
      <c r="N125" s="230" t="s">
        <v>47</v>
      </c>
      <c r="O125" s="234" t="s">
        <v>79</v>
      </c>
      <c r="P125" s="237">
        <f>IF(O125=Fixvalues!$B$6,1,IF(O125=Fixvalues!$B$7,1,IF(O125=Fixvalues!$B$3,0.8,IF(O125=Fixvalues!$B$2,0.6,IF(M125=Fixvalues!$A$4,0.5,IF(M125=Fixvalues!$A$3,0.2,0))))))</f>
        <v>0.8</v>
      </c>
      <c r="Q125" s="237"/>
      <c r="R125" s="275" t="s">
        <v>328</v>
      </c>
      <c r="S125" s="274"/>
      <c r="T125" s="367"/>
      <c r="U125" s="183" t="s">
        <v>329</v>
      </c>
      <c r="V125" s="254" t="str">
        <f>'aktive Schnittstellen'!W128</f>
        <v>SPEEDMARK | FTPServerSPEED | StatusMessageNotification_Out |  | WM_ERP_P</v>
      </c>
    </row>
    <row r="126" spans="1:22" s="234" customFormat="1" ht="27.6" x14ac:dyDescent="0.25">
      <c r="A126" s="233">
        <f>'aktive Schnittstellen'!A129</f>
        <v>125</v>
      </c>
      <c r="B126" s="234" t="str">
        <f>'aktive Schnittstellen'!D129</f>
        <v>LE_ELEKTROMAT</v>
      </c>
      <c r="C126" s="234" t="s">
        <v>162</v>
      </c>
      <c r="D126" s="230" t="str">
        <f>'aktive Schnittstellen'!F129</f>
        <v>FTPServerEM -&gt; WM_ERP_P ELEKTROMAT Status IDoc -&gt; WI</v>
      </c>
      <c r="E126" s="235" t="str">
        <f>'aktive Schnittstellen'!BH129</f>
        <v>m</v>
      </c>
      <c r="F126" s="236">
        <f>'aktive Schnittstellen'!BI129</f>
        <v>2</v>
      </c>
      <c r="G126" s="236" t="str">
        <f>'aktive Schnittstellen'!K129</f>
        <v>EM</v>
      </c>
      <c r="H126" s="236" t="str">
        <f>'aktive Schnittstellen'!Q129</f>
        <v>LE</v>
      </c>
      <c r="I126" s="236" t="s">
        <v>53</v>
      </c>
      <c r="J126" s="236" t="str">
        <f>'aktive Schnittstellen'!H129</f>
        <v>R. Nangue Ngangwa</v>
      </c>
      <c r="K126" s="236" t="str">
        <f>'aktive Schnittstellen'!I129</f>
        <v>W. Stich</v>
      </c>
      <c r="L126" s="234" t="s">
        <v>45</v>
      </c>
      <c r="M126" s="234" t="s">
        <v>46</v>
      </c>
      <c r="N126" s="230" t="s">
        <v>47</v>
      </c>
      <c r="O126" s="234" t="s">
        <v>79</v>
      </c>
      <c r="P126" s="237">
        <f>IF(O126=Fixvalues!$B$6,1,IF(O126=Fixvalues!$B$7,1,IF(O126=Fixvalues!$B$3,0.8,IF(O126=Fixvalues!$B$2,0.6,IF(M126=Fixvalues!$A$4,0.5,IF(M126=Fixvalues!$A$3,0.2,0))))))</f>
        <v>0.8</v>
      </c>
      <c r="Q126" s="237"/>
      <c r="R126" s="276" t="s">
        <v>330</v>
      </c>
      <c r="S126" s="237"/>
      <c r="T126" s="369" t="s">
        <v>331</v>
      </c>
      <c r="U126" s="183" t="s">
        <v>332</v>
      </c>
      <c r="V126" s="254" t="str">
        <f>'aktive Schnittstellen'!W129</f>
        <v>ELEKTROMAT | FTPServerEM | StatusMessageNotification_Out |  | WM_ERP_P</v>
      </c>
    </row>
    <row r="127" spans="1:22" s="234" customFormat="1" ht="27.6" x14ac:dyDescent="0.25">
      <c r="A127" s="233">
        <f>'aktive Schnittstellen'!A130</f>
        <v>126</v>
      </c>
      <c r="B127" s="234" t="str">
        <f>'aktive Schnittstellen'!D130</f>
        <v>LE_PONSONBY</v>
      </c>
      <c r="C127" s="234" t="s">
        <v>165</v>
      </c>
      <c r="D127" s="230" t="str">
        <f>'aktive Schnittstellen'!F130</f>
        <v>FTPServerPONSONBY -&gt; WM_ERP_P PONSONBY Status IDoc -&gt; WI</v>
      </c>
      <c r="E127" s="235" t="str">
        <f>'aktive Schnittstellen'!BH130</f>
        <v>m</v>
      </c>
      <c r="F127" s="236">
        <f>'aktive Schnittstellen'!BI130</f>
        <v>2</v>
      </c>
      <c r="G127" s="236" t="str">
        <f>'aktive Schnittstellen'!K130</f>
        <v>PONSONBY</v>
      </c>
      <c r="H127" s="236" t="str">
        <f>'aktive Schnittstellen'!Q130</f>
        <v>LE</v>
      </c>
      <c r="I127" s="236" t="s">
        <v>53</v>
      </c>
      <c r="J127" s="236" t="str">
        <f>'aktive Schnittstellen'!H130</f>
        <v>R. Nangue Ngangwa</v>
      </c>
      <c r="K127" s="236" t="str">
        <f>'aktive Schnittstellen'!I130</f>
        <v>W. Stich</v>
      </c>
      <c r="L127" s="234" t="s">
        <v>45</v>
      </c>
      <c r="M127" s="234" t="s">
        <v>46</v>
      </c>
      <c r="N127" s="230" t="s">
        <v>47</v>
      </c>
      <c r="O127" s="234" t="s">
        <v>79</v>
      </c>
      <c r="P127" s="237">
        <f>IF(O127=Fixvalues!$B$6,1,IF(O127=Fixvalues!$B$7,1,IF(O127=Fixvalues!$B$3,0.8,IF(O127=Fixvalues!$B$2,0.6,IF(M127=Fixvalues!$A$4,0.5,IF(M127=Fixvalues!$A$3,0.2,0))))))</f>
        <v>0.8</v>
      </c>
      <c r="Q127" s="237"/>
      <c r="R127" s="275" t="s">
        <v>333</v>
      </c>
      <c r="S127" s="274"/>
      <c r="T127" s="368" t="s">
        <v>334</v>
      </c>
      <c r="U127" s="183" t="s">
        <v>335</v>
      </c>
      <c r="V127" s="254" t="str">
        <f>'aktive Schnittstellen'!W130</f>
        <v>PONSONBY | FTPServerPONSONBY | StatusMessageNotification_Out |  | WM_ERP_P</v>
      </c>
    </row>
    <row r="128" spans="1:22" s="234" customFormat="1" ht="26.4" x14ac:dyDescent="0.25">
      <c r="A128" s="233">
        <f>'aktive Schnittstellen'!A131</f>
        <v>127</v>
      </c>
      <c r="B128" s="234" t="str">
        <f>'aktive Schnittstellen'!D131</f>
        <v>WM_Stock</v>
      </c>
      <c r="C128" s="234" t="s">
        <v>336</v>
      </c>
      <c r="D128" s="230" t="str">
        <f>'aktive Schnittstellen'!F131</f>
        <v>WM_ERP_P -&gt; WM_BW_P Stockdaten SAP an BW</v>
      </c>
      <c r="E128" s="235" t="str">
        <f>'aktive Schnittstellen'!BH131</f>
        <v>m</v>
      </c>
      <c r="F128" s="236">
        <f>'aktive Schnittstellen'!BI131</f>
        <v>2</v>
      </c>
      <c r="G128" s="236" t="str">
        <f>'aktive Schnittstellen'!K131</f>
        <v>SD</v>
      </c>
      <c r="H128" s="236" t="str">
        <f>'aktive Schnittstellen'!Q131</f>
        <v>BW</v>
      </c>
      <c r="I128" s="236" t="s">
        <v>44</v>
      </c>
      <c r="J128" s="236" t="str">
        <f>'aktive Schnittstellen'!H131</f>
        <v>Sp. Kardonis</v>
      </c>
      <c r="K128" s="236" t="str">
        <f>'aktive Schnittstellen'!I131</f>
        <v xml:space="preserve"> </v>
      </c>
      <c r="L128" s="234" t="s">
        <v>91</v>
      </c>
      <c r="M128" s="234" t="s">
        <v>46</v>
      </c>
      <c r="N128" s="230" t="s">
        <v>47</v>
      </c>
      <c r="O128" s="234" t="s">
        <v>79</v>
      </c>
      <c r="P128" s="237">
        <f>IF(O128=Fixvalues!$B$6,1,IF(O128=Fixvalues!$B$7,1,IF(O128=Fixvalues!$B$3,0.8,IF(O128=Fixvalues!$B$2,0.6,IF(M128=Fixvalues!$A$4,0.5,IF(M128=Fixvalues!$A$3,0.2,0))))))</f>
        <v>0.8</v>
      </c>
      <c r="Q128" s="237" t="s">
        <v>337</v>
      </c>
      <c r="R128" s="275" t="s">
        <v>338</v>
      </c>
      <c r="S128" s="274"/>
      <c r="T128" s="291" t="s">
        <v>283</v>
      </c>
      <c r="U128" s="181" t="s">
        <v>339</v>
      </c>
      <c r="V128" s="254" t="str">
        <f>'aktive Schnittstellen'!W131</f>
        <v xml:space="preserve"> | WM_ERP_P | StockInformation_Out |  | WM_BW_P</v>
      </c>
    </row>
    <row r="129" spans="1:22" s="234" customFormat="1" ht="26.4" x14ac:dyDescent="0.25">
      <c r="A129" s="233">
        <f>'aktive Schnittstellen'!A132</f>
        <v>128</v>
      </c>
      <c r="B129" s="234" t="str">
        <f>'aktive Schnittstellen'!D132</f>
        <v>WM_Stock</v>
      </c>
      <c r="C129" s="234" t="s">
        <v>336</v>
      </c>
      <c r="D129" s="230" t="str">
        <f>'aktive Schnittstellen'!F132</f>
        <v>WM_ERP_P -&gt; FTPServerDIGIKEY Übergabe Bestandsdatei an DIGIKEY</v>
      </c>
      <c r="E129" s="235" t="str">
        <f>'aktive Schnittstellen'!BH132</f>
        <v>m</v>
      </c>
      <c r="F129" s="236">
        <f>'aktive Schnittstellen'!BI132</f>
        <v>2</v>
      </c>
      <c r="G129" s="236" t="str">
        <f>'aktive Schnittstellen'!K132</f>
        <v>SD</v>
      </c>
      <c r="H129" s="236" t="str">
        <f>'aktive Schnittstellen'!Q132</f>
        <v>DIGIKEY</v>
      </c>
      <c r="I129" s="236" t="s">
        <v>44</v>
      </c>
      <c r="J129" s="236" t="str">
        <f>'aktive Schnittstellen'!H132</f>
        <v>A. Eschengerd</v>
      </c>
      <c r="K129" s="236" t="str">
        <f>'aktive Schnittstellen'!I132</f>
        <v>Kevin Rackley</v>
      </c>
      <c r="L129" s="234" t="s">
        <v>91</v>
      </c>
      <c r="M129" s="234" t="s">
        <v>46</v>
      </c>
      <c r="N129" s="230" t="s">
        <v>47</v>
      </c>
      <c r="O129" s="234" t="s">
        <v>48</v>
      </c>
      <c r="P129" s="237">
        <f>IF(O129=Fixvalues!$B$6,1,IF(O129=Fixvalues!$B$7,1,IF(O129=Fixvalues!$B$3,0.8,IF(O129=Fixvalues!$B$2,0.6,IF(M129=Fixvalues!$A$4,0.5,IF(M129=Fixvalues!$A$3,0.2,0))))))</f>
        <v>1</v>
      </c>
      <c r="Q129" s="237"/>
      <c r="R129" s="274" t="s">
        <v>340</v>
      </c>
      <c r="S129" s="281">
        <v>45720</v>
      </c>
      <c r="T129" s="368" t="s">
        <v>341</v>
      </c>
      <c r="U129" s="181" t="s">
        <v>342</v>
      </c>
      <c r="V129" s="254" t="str">
        <f>'aktive Schnittstellen'!W132</f>
        <v xml:space="preserve"> | WM_ERP_P | StockInformation_Out |  | FTPServerDIGIKEY</v>
      </c>
    </row>
    <row r="130" spans="1:22" s="234" customFormat="1" ht="26.4" x14ac:dyDescent="0.25">
      <c r="A130" s="233">
        <f>'aktive Schnittstellen'!A133</f>
        <v>129</v>
      </c>
      <c r="B130" s="234" t="str">
        <f>'aktive Schnittstellen'!D133</f>
        <v>WM_Stock</v>
      </c>
      <c r="C130" s="234" t="s">
        <v>336</v>
      </c>
      <c r="D130" s="230" t="str">
        <f>'aktive Schnittstellen'!F133</f>
        <v>WM_ERP_P -&gt; FTPServerMASTER_ELECTRONICS Übergabe Bestandsdatei an Master Electronics</v>
      </c>
      <c r="E130" s="235" t="str">
        <f>'aktive Schnittstellen'!BH133</f>
        <v>c</v>
      </c>
      <c r="F130" s="236">
        <f>'aktive Schnittstellen'!BI133</f>
        <v>1</v>
      </c>
      <c r="G130" s="236" t="str">
        <f>'aktive Schnittstellen'!K133</f>
        <v>SD</v>
      </c>
      <c r="H130" s="236" t="str">
        <f>'aktive Schnittstellen'!Q133</f>
        <v>MASTER
ELECTRONICS</v>
      </c>
      <c r="I130" s="236" t="s">
        <v>44</v>
      </c>
      <c r="J130" s="236" t="str">
        <f>'aktive Schnittstellen'!H133</f>
        <v>A. Eschengerd</v>
      </c>
      <c r="K130" s="236" t="str">
        <f>'aktive Schnittstellen'!I133</f>
        <v>Kevin Rackley</v>
      </c>
      <c r="L130" s="234" t="s">
        <v>91</v>
      </c>
      <c r="M130" s="234" t="s">
        <v>46</v>
      </c>
      <c r="N130" s="230" t="s">
        <v>47</v>
      </c>
      <c r="O130" s="234" t="s">
        <v>48</v>
      </c>
      <c r="P130" s="237">
        <f>IF(O130=Fixvalues!$B$6,1,IF(O130=Fixvalues!$B$7,1,IF(O130=Fixvalues!$B$3,0.8,IF(O130=Fixvalues!$B$2,0.6,IF(M130=Fixvalues!$A$4,0.5,IF(M130=Fixvalues!$A$3,0.2,0))))))</f>
        <v>1</v>
      </c>
      <c r="Q130" s="237"/>
      <c r="R130" s="289" t="s">
        <v>343</v>
      </c>
      <c r="S130" s="281">
        <v>45720</v>
      </c>
      <c r="T130" s="292" t="s">
        <v>341</v>
      </c>
      <c r="U130" s="183" t="s">
        <v>344</v>
      </c>
      <c r="V130" s="254" t="str">
        <f>'aktive Schnittstellen'!W133</f>
        <v xml:space="preserve"> | WM_ERP_P | StockInformation_Out |  | FTPServerMASTER_ELECTRONICS</v>
      </c>
    </row>
    <row r="131" spans="1:22" s="234" customFormat="1" ht="26.4" x14ac:dyDescent="0.25">
      <c r="A131" s="233">
        <f>'aktive Schnittstellen'!A134</f>
        <v>130</v>
      </c>
      <c r="B131" s="234" t="str">
        <f>'aktive Schnittstellen'!D134</f>
        <v>WM_Stock</v>
      </c>
      <c r="C131" s="234" t="s">
        <v>336</v>
      </c>
      <c r="D131" s="230" t="str">
        <f>'aktive Schnittstellen'!F134</f>
        <v>DE_LVR_P -&gt; WM_ERP_P LVR Bestandsabgleich -&gt; WI</v>
      </c>
      <c r="E131" s="235" t="str">
        <f>'aktive Schnittstellen'!BH134</f>
        <v>l</v>
      </c>
      <c r="F131" s="236">
        <f>'aktive Schnittstellen'!BI134</f>
        <v>1</v>
      </c>
      <c r="G131" s="236" t="str">
        <f>'aktive Schnittstellen'!K134</f>
        <v>LVR</v>
      </c>
      <c r="H131" s="236" t="str">
        <f>'aktive Schnittstellen'!Q134</f>
        <v>LE</v>
      </c>
      <c r="I131" s="273" t="s">
        <v>53</v>
      </c>
      <c r="J131" s="236" t="str">
        <f>'aktive Schnittstellen'!H134</f>
        <v>R. Nangue Ngangwa</v>
      </c>
      <c r="K131" s="236" t="str">
        <f>'aktive Schnittstellen'!I134</f>
        <v>O. Blanke</v>
      </c>
      <c r="L131" s="234" t="s">
        <v>91</v>
      </c>
      <c r="M131" s="234" t="s">
        <v>46</v>
      </c>
      <c r="N131" s="230" t="s">
        <v>47</v>
      </c>
      <c r="O131" s="234" t="s">
        <v>71</v>
      </c>
      <c r="P131" s="237">
        <f>IF(O131=Fixvalues!$B$6,1,IF(O131=Fixvalues!$B$7,1,IF(O131=Fixvalues!$B$3,0.8,IF(O131=Fixvalues!$B$2,0.6,IF(M131=Fixvalues!$A$4,0.5,IF(M131=Fixvalues!$A$3,0.2,0))))))</f>
        <v>0.6</v>
      </c>
      <c r="Q131" s="237"/>
      <c r="R131" s="228" t="s">
        <v>146</v>
      </c>
      <c r="S131" s="283"/>
      <c r="T131" s="294" t="s">
        <v>345</v>
      </c>
      <c r="U131" s="183" t="s">
        <v>346</v>
      </c>
      <c r="V131" s="254" t="str">
        <f>'aktive Schnittstellen'!W134</f>
        <v xml:space="preserve"> | DE_LVR_P | StockReconciliationFile_Out |  | WM_ERP_P</v>
      </c>
    </row>
    <row r="132" spans="1:22" s="234" customFormat="1" ht="34.950000000000003" customHeight="1" x14ac:dyDescent="0.25">
      <c r="A132" s="233">
        <f>'aktive Schnittstellen'!A135</f>
        <v>131</v>
      </c>
      <c r="B132" s="234" t="str">
        <f>'aktive Schnittstellen'!D135</f>
        <v>LE_SPEEDMARK</v>
      </c>
      <c r="C132" s="234" t="s">
        <v>159</v>
      </c>
      <c r="D132" s="230" t="str">
        <f>'aktive Schnittstellen'!F135</f>
        <v>FTPServerSPEED -&gt; WM_ERP_P SPEEDMARK Bestandsabgleich -&gt; WI</v>
      </c>
      <c r="E132" s="235" t="str">
        <f>'aktive Schnittstellen'!BH135</f>
        <v>m</v>
      </c>
      <c r="F132" s="236">
        <f>'aktive Schnittstellen'!BI135</f>
        <v>2</v>
      </c>
      <c r="G132" s="236" t="str">
        <f>'aktive Schnittstellen'!K135</f>
        <v>SPEED</v>
      </c>
      <c r="H132" s="236" t="str">
        <f>'aktive Schnittstellen'!Q135</f>
        <v>LE</v>
      </c>
      <c r="I132" s="236" t="s">
        <v>53</v>
      </c>
      <c r="J132" s="236" t="str">
        <f>'aktive Schnittstellen'!H135</f>
        <v>R. Nangue Ngangwa</v>
      </c>
      <c r="K132" s="236" t="str">
        <f>'aktive Schnittstellen'!I135</f>
        <v>W. Stich</v>
      </c>
      <c r="L132" s="234" t="s">
        <v>45</v>
      </c>
      <c r="M132" s="234" t="s">
        <v>46</v>
      </c>
      <c r="N132" s="230" t="s">
        <v>47</v>
      </c>
      <c r="O132" s="234" t="s">
        <v>79</v>
      </c>
      <c r="P132" s="237">
        <f>IF(O132=Fixvalues!$B$6,1,IF(O132=Fixvalues!$B$7,1,IF(O132=Fixvalues!$B$3,0.8,IF(O132=Fixvalues!$B$2,0.6,IF(M132=Fixvalues!$A$4,0.5,IF(M132=Fixvalues!$A$3,0.2,0))))))</f>
        <v>0.8</v>
      </c>
      <c r="Q132" s="237"/>
      <c r="R132" s="275" t="s">
        <v>347</v>
      </c>
      <c r="S132" s="237"/>
      <c r="T132" s="358"/>
      <c r="U132" s="183" t="s">
        <v>348</v>
      </c>
      <c r="V132" s="254" t="str">
        <f>'aktive Schnittstellen'!W135</f>
        <v>SPEEDMARK | FTPServerSPEED | StockReconciliationFile_Out |  | WM_ERP_P</v>
      </c>
    </row>
    <row r="133" spans="1:22" s="234" customFormat="1" ht="27.6" x14ac:dyDescent="0.25">
      <c r="A133" s="233">
        <f>'aktive Schnittstellen'!A136</f>
        <v>132</v>
      </c>
      <c r="B133" s="234" t="str">
        <f>'aktive Schnittstellen'!D136</f>
        <v>LE_ELEKTROMAT</v>
      </c>
      <c r="C133" s="234" t="s">
        <v>162</v>
      </c>
      <c r="D133" s="230" t="str">
        <f>'aktive Schnittstellen'!F136</f>
        <v>FTPServerEM -&gt; WM_ERP_P ELEKTROMAT Bestandsabgleich -&gt; WI</v>
      </c>
      <c r="E133" s="235" t="str">
        <f>'aktive Schnittstellen'!BH136</f>
        <v>m</v>
      </c>
      <c r="F133" s="236">
        <f>'aktive Schnittstellen'!BI136</f>
        <v>2</v>
      </c>
      <c r="G133" s="236" t="str">
        <f>'aktive Schnittstellen'!K136</f>
        <v>EM</v>
      </c>
      <c r="H133" s="236" t="str">
        <f>'aktive Schnittstellen'!Q136</f>
        <v>LE</v>
      </c>
      <c r="I133" s="236" t="s">
        <v>53</v>
      </c>
      <c r="J133" s="236" t="str">
        <f>'aktive Schnittstellen'!H136</f>
        <v>R. Nangue Ngangwa</v>
      </c>
      <c r="K133" s="236" t="str">
        <f>'aktive Schnittstellen'!I136</f>
        <v>W. Stich</v>
      </c>
      <c r="L133" s="234" t="s">
        <v>45</v>
      </c>
      <c r="M133" s="234" t="s">
        <v>46</v>
      </c>
      <c r="N133" s="230" t="s">
        <v>47</v>
      </c>
      <c r="O133" s="234" t="s">
        <v>79</v>
      </c>
      <c r="P133" s="237">
        <f>IF(O133=Fixvalues!$B$6,1,IF(O133=Fixvalues!$B$7,1,IF(O133=Fixvalues!$B$3,0.8,IF(O133=Fixvalues!$B$2,0.6,IF(M133=Fixvalues!$A$4,0.5,IF(M133=Fixvalues!$A$3,0.2,0))))))</f>
        <v>0.8</v>
      </c>
      <c r="Q133" s="237"/>
      <c r="R133" s="355" t="s">
        <v>163</v>
      </c>
      <c r="S133" s="237"/>
      <c r="T133" s="364"/>
      <c r="U133" s="183" t="s">
        <v>349</v>
      </c>
      <c r="V133" s="254" t="str">
        <f>'aktive Schnittstellen'!W136</f>
        <v>ELEKTROMAT | FTPServerEM | StockReconciliationFile_Out |  | WM_ERP_P</v>
      </c>
    </row>
    <row r="134" spans="1:22" s="234" customFormat="1" ht="27.6" x14ac:dyDescent="0.25">
      <c r="A134" s="233">
        <f>'aktive Schnittstellen'!A137</f>
        <v>133</v>
      </c>
      <c r="B134" s="234" t="str">
        <f>'aktive Schnittstellen'!D137</f>
        <v>LE_PONSONBY</v>
      </c>
      <c r="C134" s="234" t="s">
        <v>165</v>
      </c>
      <c r="D134" s="230" t="str">
        <f>'aktive Schnittstellen'!F137</f>
        <v>FTPServerPONSONBY-&gt; WM_ERP_P PONSONBY Bestandsabgleich -&gt; WI</v>
      </c>
      <c r="E134" s="235" t="str">
        <f>'aktive Schnittstellen'!BH137</f>
        <v>m</v>
      </c>
      <c r="F134" s="236">
        <f>'aktive Schnittstellen'!BI137</f>
        <v>2</v>
      </c>
      <c r="G134" s="236" t="str">
        <f>'aktive Schnittstellen'!K137</f>
        <v>PONSONBY</v>
      </c>
      <c r="H134" s="236" t="str">
        <f>'aktive Schnittstellen'!Q137</f>
        <v>LE</v>
      </c>
      <c r="I134" s="236" t="s">
        <v>53</v>
      </c>
      <c r="J134" s="236" t="str">
        <f>'aktive Schnittstellen'!H137</f>
        <v>R. Nangue Ngangwa</v>
      </c>
      <c r="K134" s="236" t="str">
        <f>'aktive Schnittstellen'!I137</f>
        <v>W. Stich</v>
      </c>
      <c r="L134" s="234" t="s">
        <v>45</v>
      </c>
      <c r="M134" s="234" t="s">
        <v>46</v>
      </c>
      <c r="N134" s="230" t="s">
        <v>47</v>
      </c>
      <c r="O134" s="234" t="s">
        <v>79</v>
      </c>
      <c r="P134" s="237">
        <f>IF(O134=Fixvalues!$B$6,1,IF(O134=Fixvalues!$B$7,1,IF(O134=Fixvalues!$B$3,0.8,IF(O134=Fixvalues!$B$2,0.6,IF(M134=Fixvalues!$A$4,0.5,IF(M134=Fixvalues!$A$3,0.2,0))))))</f>
        <v>0.8</v>
      </c>
      <c r="Q134" s="237"/>
      <c r="R134" s="275" t="s">
        <v>350</v>
      </c>
      <c r="S134" s="274"/>
      <c r="T134" s="368" t="s">
        <v>351</v>
      </c>
      <c r="U134" s="183" t="s">
        <v>352</v>
      </c>
      <c r="V134" s="254" t="str">
        <f>'aktive Schnittstellen'!W137</f>
        <v>PONSONBY | FTPServerPONSONBY | StockReconciliationFile_Out |  | WM_ERP_P</v>
      </c>
    </row>
    <row r="135" spans="1:22" s="234" customFormat="1" ht="27.6" x14ac:dyDescent="0.25">
      <c r="A135" s="233">
        <f>'aktive Schnittstellen'!A138</f>
        <v>134</v>
      </c>
      <c r="B135" s="234" t="str">
        <f>'aktive Schnittstellen'!D138</f>
        <v>Travel_cost</v>
      </c>
      <c r="C135" s="234" t="s">
        <v>353</v>
      </c>
      <c r="D135" s="230" t="str">
        <f>'aktive Schnittstellen'!F138</f>
        <v>WM_SFL_P -&gt; WM_CONCUR_P Übergabe Reise Kosteninformation</v>
      </c>
      <c r="E135" s="235" t="str">
        <f>'aktive Schnittstellen'!BH138</f>
        <v>m</v>
      </c>
      <c r="F135" s="236">
        <f>'aktive Schnittstellen'!BI138</f>
        <v>2</v>
      </c>
      <c r="G135" s="236" t="str">
        <f>'aktive Schnittstellen'!K138</f>
        <v>SF</v>
      </c>
      <c r="H135" s="236" t="str">
        <f>'aktive Schnittstellen'!Q138</f>
        <v>CONCUR</v>
      </c>
      <c r="I135" s="236" t="s">
        <v>78</v>
      </c>
      <c r="J135" s="236" t="str">
        <f>'aktive Schnittstellen'!H138</f>
        <v>R. Nangue Ngangwa</v>
      </c>
      <c r="K135" s="236" t="str">
        <f>'aktive Schnittstellen'!I138</f>
        <v>S. Schelp</v>
      </c>
      <c r="L135" s="234" t="s">
        <v>45</v>
      </c>
      <c r="M135" s="234" t="s">
        <v>46</v>
      </c>
      <c r="N135" s="230" t="s">
        <v>47</v>
      </c>
      <c r="O135" s="234" t="s">
        <v>79</v>
      </c>
      <c r="P135" s="237">
        <f>IF(O135=Fixvalues!$B$6,1,IF(O135=Fixvalues!$B$7,1,IF(O135=Fixvalues!$B$3,0.8,IF(O135=Fixvalues!$B$2,0.6,IF(M135=Fixvalues!$A$4,0.5,IF(M135=Fixvalues!$A$3,0.2,0))))))</f>
        <v>0.8</v>
      </c>
      <c r="Q135" s="353" t="s">
        <v>354</v>
      </c>
      <c r="R135" s="274" t="s">
        <v>355</v>
      </c>
      <c r="S135" s="351" t="s">
        <v>356</v>
      </c>
      <c r="T135" s="358"/>
      <c r="U135" s="183" t="s">
        <v>357</v>
      </c>
      <c r="V135" s="254" t="str">
        <f>'aktive Schnittstellen'!W138</f>
        <v xml:space="preserve"> | WM_SFL_P | TravelCostInformation_Out |  | WM_CONCUR_P</v>
      </c>
    </row>
    <row r="136" spans="1:22" s="234" customFormat="1" ht="26.4" x14ac:dyDescent="0.25">
      <c r="A136" s="233">
        <f>'aktive Schnittstellen'!A139</f>
        <v>135</v>
      </c>
      <c r="B136" s="234" t="str">
        <f>'aktive Schnittstellen'!D139</f>
        <v>Reporting_Generic</v>
      </c>
      <c r="C136" s="234" t="s">
        <v>282</v>
      </c>
      <c r="D136" s="230" t="str">
        <f>'aktive Schnittstellen'!F139</f>
        <v>WM_BW_P -&gt; WM_FTP_P Übergabe Trigger Datei</v>
      </c>
      <c r="E136" s="235" t="str">
        <f>'aktive Schnittstellen'!BH139</f>
        <v>l</v>
      </c>
      <c r="F136" s="236">
        <f>'aktive Schnittstellen'!BI139</f>
        <v>1</v>
      </c>
      <c r="G136" s="236" t="str">
        <f>'aktive Schnittstellen'!K139</f>
        <v>BW</v>
      </c>
      <c r="H136" s="236" t="str">
        <f>'aktive Schnittstellen'!Q139</f>
        <v>GLFTP</v>
      </c>
      <c r="I136" s="236" t="s">
        <v>117</v>
      </c>
      <c r="J136" s="236" t="str">
        <f>'aktive Schnittstellen'!H139</f>
        <v>Ph. Markus</v>
      </c>
      <c r="K136"/>
      <c r="L136" s="234" t="s">
        <v>84</v>
      </c>
      <c r="M136" s="234" t="s">
        <v>46</v>
      </c>
      <c r="N136" s="230" t="s">
        <v>47</v>
      </c>
      <c r="O136" s="234" t="s">
        <v>79</v>
      </c>
      <c r="P136" s="237">
        <f>IF(O136=Fixvalues!$B$6,1,IF(O136=Fixvalues!$B$7,1,IF(O136=Fixvalues!$B$3,0.8,IF(O136=Fixvalues!$B$2,0.6,IF(M136=Fixvalues!$A$4,0.5,IF(M136=Fixvalues!$A$3,0.2,0))))))</f>
        <v>0.8</v>
      </c>
      <c r="Q136" s="237"/>
      <c r="R136" s="228"/>
      <c r="S136" s="283"/>
      <c r="T136" s="291" t="s">
        <v>358</v>
      </c>
      <c r="U136" s="183" t="s">
        <v>359</v>
      </c>
      <c r="V136" s="254" t="str">
        <f>'aktive Schnittstellen'!W139</f>
        <v xml:space="preserve"> | WM_BW_P | TriggerNotification_Out |  | WM_FTP_P</v>
      </c>
    </row>
    <row r="137" spans="1:22" s="234" customFormat="1" ht="27.6" x14ac:dyDescent="0.25">
      <c r="A137" s="233">
        <f>'aktive Schnittstellen'!A140</f>
        <v>136</v>
      </c>
      <c r="B137" s="234" t="str">
        <f>'aktive Schnittstellen'!D140</f>
        <v>QM_Management</v>
      </c>
      <c r="C137" s="234" t="s">
        <v>95</v>
      </c>
      <c r="D137" s="230" t="str">
        <f>'aktive Schnittstellen'!F140</f>
        <v>WM_ERP_P -&gt;  WM_BABTEC_P Vendor Information</v>
      </c>
      <c r="E137" s="235" t="str">
        <f>'aktive Schnittstellen'!BH140</f>
        <v>m</v>
      </c>
      <c r="F137" s="236">
        <f>'aktive Schnittstellen'!BI140</f>
        <v>3</v>
      </c>
      <c r="G137" s="236" t="str">
        <f>'aktive Schnittstellen'!K140</f>
        <v>QM</v>
      </c>
      <c r="H137" s="236" t="str">
        <f>'aktive Schnittstellen'!Q140</f>
        <v>BABTEC</v>
      </c>
      <c r="I137" s="236" t="s">
        <v>53</v>
      </c>
      <c r="J137" s="236" t="str">
        <f>'aktive Schnittstellen'!H140</f>
        <v>J. Schlüpmann</v>
      </c>
      <c r="K137" s="236">
        <f>'aktive Schnittstellen'!I140</f>
        <v>0</v>
      </c>
      <c r="L137" s="234" t="s">
        <v>45</v>
      </c>
      <c r="M137" s="234" t="s">
        <v>46</v>
      </c>
      <c r="N137" s="230"/>
      <c r="P137" s="237">
        <f>IF(O137=Fixvalues!$B$6,1,IF(O137=Fixvalues!$B$7,1,IF(O137=Fixvalues!$B$3,0.8,IF(O137=Fixvalues!$B$2,0.6,IF(M137=Fixvalues!$A$4,0.5,IF(M137=Fixvalues!$A$3,0.2,0))))))</f>
        <v>0.5</v>
      </c>
      <c r="Q137" s="237"/>
      <c r="R137" s="237"/>
      <c r="S137" s="237"/>
      <c r="T137" s="358" t="s">
        <v>96</v>
      </c>
      <c r="U137" s="183" t="s">
        <v>360</v>
      </c>
      <c r="V137" s="254" t="str">
        <f>'aktive Schnittstellen'!W140</f>
        <v xml:space="preserve"> | WM_ERP_P | VendorInformation_Out |  | WM_BABTEC_P</v>
      </c>
    </row>
    <row r="138" spans="1:22" s="234" customFormat="1" ht="66" x14ac:dyDescent="0.25">
      <c r="A138" s="233">
        <f>'aktive Schnittstellen'!A141</f>
        <v>137</v>
      </c>
      <c r="B138" s="234" t="str">
        <f>'aktive Schnittstellen'!D141</f>
        <v>LE_Delivery</v>
      </c>
      <c r="C138" s="234" t="s">
        <v>149</v>
      </c>
      <c r="D138" s="230" t="str">
        <f>'aktive Schnittstellen'!F141</f>
        <v>WM_ERP_P -&gt; KUN Warehouse Order (Outb. Delivery) Kühne und Nagel</v>
      </c>
      <c r="E138" s="235" t="str">
        <f>'aktive Schnittstellen'!BH141</f>
        <v>c</v>
      </c>
      <c r="F138" s="236">
        <f>'aktive Schnittstellen'!BI141</f>
        <v>1</v>
      </c>
      <c r="G138" s="236" t="str">
        <f>'aktive Schnittstellen'!K141</f>
        <v>SD</v>
      </c>
      <c r="H138" s="236" t="str">
        <f>'aktive Schnittstellen'!Q141</f>
        <v>KUN</v>
      </c>
      <c r="I138" s="236" t="s">
        <v>44</v>
      </c>
      <c r="J138" s="236" t="str">
        <f>'aktive Schnittstellen'!H141</f>
        <v>W. Stich</v>
      </c>
      <c r="K138" s="236" t="str">
        <f>'aktive Schnittstellen'!I141</f>
        <v xml:space="preserve"> </v>
      </c>
      <c r="L138" s="234" t="s">
        <v>45</v>
      </c>
      <c r="M138" s="234" t="s">
        <v>46</v>
      </c>
      <c r="N138" s="230" t="s">
        <v>47</v>
      </c>
      <c r="O138" s="234" t="s">
        <v>71</v>
      </c>
      <c r="P138" s="237">
        <f>IF(O138=Fixvalues!$B$6,1,IF(O138=Fixvalues!$B$7,1,IF(O138=Fixvalues!$B$3,0.8,IF(O138=Fixvalues!$B$2,0.6,IF(M138=Fixvalues!$A$4,0.5,IF(M138=Fixvalues!$A$3,0.2,0))))))</f>
        <v>0.6</v>
      </c>
      <c r="Q138" s="237"/>
      <c r="R138" s="286" t="s">
        <v>156</v>
      </c>
      <c r="S138" s="290"/>
      <c r="T138" s="294" t="s">
        <v>361</v>
      </c>
      <c r="U138" s="183" t="s">
        <v>362</v>
      </c>
      <c r="V138" s="254" t="str">
        <f>'aktive Schnittstellen'!W141</f>
        <v xml:space="preserve"> | WM_ERP_P | WarehouseOrderNotification_Out |  | FTPServer</v>
      </c>
    </row>
    <row r="139" spans="1:22" s="234" customFormat="1" ht="41.4" x14ac:dyDescent="0.25">
      <c r="A139" s="233">
        <f>'aktive Schnittstellen'!A142</f>
        <v>138</v>
      </c>
      <c r="B139" s="234" t="str">
        <f>'aktive Schnittstellen'!D142</f>
        <v>MDM_Customer</v>
      </c>
      <c r="C139" s="234" t="s">
        <v>140</v>
      </c>
      <c r="D139" s="230" t="str">
        <f>'aktive Schnittstellen'!F142</f>
        <v xml:space="preserve">WM_ERP_P -&gt; WM_COGNOS_P WD Kundenstammdaten an Cognos  </v>
      </c>
      <c r="E139" s="235" t="str">
        <f>'aktive Schnittstellen'!BH142</f>
        <v>l</v>
      </c>
      <c r="F139" s="236">
        <f>'aktive Schnittstellen'!BI142</f>
        <v>3</v>
      </c>
      <c r="G139" s="236" t="str">
        <f>'aktive Schnittstellen'!K142</f>
        <v>ERP</v>
      </c>
      <c r="H139" s="236" t="str">
        <f>'aktive Schnittstellen'!Q142</f>
        <v>COGNOS</v>
      </c>
      <c r="I139" s="236"/>
      <c r="J139" s="236" t="str">
        <f>'aktive Schnittstellen'!H142</f>
        <v>R. Nangue Ngangwa</v>
      </c>
      <c r="K139" s="236" t="str">
        <f>'aktive Schnittstellen'!I142</f>
        <v>U. Multmeier</v>
      </c>
      <c r="L139" s="234" t="s">
        <v>45</v>
      </c>
      <c r="M139" s="234" t="s">
        <v>46</v>
      </c>
      <c r="N139" s="230"/>
      <c r="P139" s="237">
        <f>IF(O139=Fixvalues!$B$6,1,IF(O139=Fixvalues!$B$7,1,IF(O139=Fixvalues!$B$3,0.8,IF(O139=Fixvalues!$B$2,0.6,IF(M139=Fixvalues!$A$4,0.5,IF(M139=Fixvalues!$A$3,0.2,0))))))</f>
        <v>0.5</v>
      </c>
      <c r="Q139" s="237"/>
      <c r="R139" s="237"/>
      <c r="S139" s="237"/>
      <c r="T139" s="358" t="s">
        <v>363</v>
      </c>
      <c r="U139" s="183" t="s">
        <v>364</v>
      </c>
      <c r="V139" s="254" t="str">
        <f>'aktive Schnittstellen'!W142</f>
        <v xml:space="preserve"> | WM_ERP_P | WDCustomerNotification_Out |  | WM_COGNOS_P</v>
      </c>
    </row>
    <row r="140" spans="1:22" s="234" customFormat="1" ht="92.4" x14ac:dyDescent="0.25">
      <c r="A140" s="233">
        <f>'aktive Schnittstellen'!A143</f>
        <v>139</v>
      </c>
      <c r="B140" s="234" t="str">
        <f>'aktive Schnittstellen'!D143</f>
        <v>WM_Stock</v>
      </c>
      <c r="C140" s="234" t="s">
        <v>336</v>
      </c>
      <c r="D140" s="230" t="str">
        <f>'aktive Schnittstellen'!F143</f>
        <v>DE_LVR_P -&gt; WM_ERP_P Lagerbewegungnen</v>
      </c>
      <c r="E140" s="235" t="str">
        <f>'aktive Schnittstellen'!BH143</f>
        <v>l</v>
      </c>
      <c r="F140" s="236">
        <f>'aktive Schnittstellen'!BI143</f>
        <v>3</v>
      </c>
      <c r="G140" s="236" t="str">
        <f>'aktive Schnittstellen'!K143</f>
        <v>LVR</v>
      </c>
      <c r="H140" s="236" t="str">
        <f>'aktive Schnittstellen'!Q143</f>
        <v>SD</v>
      </c>
      <c r="I140" s="236" t="s">
        <v>53</v>
      </c>
      <c r="J140" s="236" t="str">
        <f>'aktive Schnittstellen'!H143</f>
        <v>W. Stich</v>
      </c>
      <c r="K140" s="236" t="str">
        <f>'aktive Schnittstellen'!I143</f>
        <v>J. Schramm</v>
      </c>
      <c r="L140" s="234" t="s">
        <v>45</v>
      </c>
      <c r="M140" s="234" t="s">
        <v>223</v>
      </c>
      <c r="N140" s="230"/>
      <c r="P140" s="237">
        <f>IF(O140=Fixvalues!$B$6,1,IF(O140=Fixvalues!$B$7,1,IF(O140=Fixvalues!$B$3,0.8,IF(O140=Fixvalues!$B$2,0.6,IF(M140=Fixvalues!$A$4,0.5,IF(M140=Fixvalues!$A$3,0.2,0))))))</f>
        <v>0.2</v>
      </c>
      <c r="Q140" s="237"/>
      <c r="R140" s="237"/>
      <c r="S140" s="237"/>
      <c r="T140" s="374" t="s">
        <v>365</v>
      </c>
      <c r="U140" s="183" t="s">
        <v>366</v>
      </c>
      <c r="V140" s="254" t="str">
        <f>'aktive Schnittstellen'!W143</f>
        <v xml:space="preserve"> | DE_LVR_P | WMMBXY_Out |  | WM_ERP_P</v>
      </c>
    </row>
    <row r="141" spans="1:22" s="234" customFormat="1" ht="79.2" x14ac:dyDescent="0.25">
      <c r="A141" s="233">
        <f>'aktive Schnittstellen'!A144</f>
        <v>140</v>
      </c>
      <c r="B141" s="234" t="str">
        <f>'aktive Schnittstellen'!D144</f>
        <v>Data_Management</v>
      </c>
      <c r="C141" s="234" t="s">
        <v>43</v>
      </c>
      <c r="D141" s="230" t="str">
        <f>'aktive Schnittstellen'!F144</f>
        <v>WM_XMEDIA_P  -&gt; WM_LDMP_P Übergabe Product Daten</v>
      </c>
      <c r="E141" s="235" t="str">
        <f>'aktive Schnittstellen'!BH144</f>
        <v>m</v>
      </c>
      <c r="F141" s="236">
        <f>'aktive Schnittstellen'!BI144</f>
        <v>3</v>
      </c>
      <c r="G141" s="236" t="str">
        <f>'aktive Schnittstellen'!K144</f>
        <v>XMEDIA</v>
      </c>
      <c r="H141" s="236" t="str">
        <f>'aktive Schnittstellen'!Q144</f>
        <v>LDMP</v>
      </c>
      <c r="I141" s="236"/>
      <c r="J141" s="236" t="str">
        <f>'aktive Schnittstellen'!H144</f>
        <v>R. Nangue Ngangwa</v>
      </c>
      <c r="K141" s="236" t="str">
        <f>'aktive Schnittstellen'!I144</f>
        <v>S. Schelp</v>
      </c>
      <c r="L141" s="234" t="s">
        <v>45</v>
      </c>
      <c r="M141" s="234" t="s">
        <v>46</v>
      </c>
      <c r="N141" s="230"/>
      <c r="P141" s="237">
        <f>IF(O141=Fixvalues!$B$6,1,IF(O141=Fixvalues!$B$7,1,IF(O141=Fixvalues!$B$3,0.8,IF(O141=Fixvalues!$B$2,0.6,IF(M141=Fixvalues!$A$4,0.5,IF(M141=Fixvalues!$A$3,0.2,0))))))</f>
        <v>0.5</v>
      </c>
      <c r="Q141" s="237"/>
      <c r="R141" s="237"/>
      <c r="S141" s="237"/>
      <c r="T141" s="367" t="s">
        <v>367</v>
      </c>
      <c r="U141" s="181" t="s">
        <v>368</v>
      </c>
      <c r="V141" s="254" t="str">
        <f>'aktive Schnittstellen'!W144</f>
        <v xml:space="preserve"> | WM_XMEDIA_P | XMEDIA2LDMP_Productdata_Out |  | WM_LDMP_P</v>
      </c>
    </row>
    <row r="142" spans="1:22" s="234" customFormat="1" ht="39.6" x14ac:dyDescent="0.25">
      <c r="A142" s="233">
        <f>'aktive Schnittstellen'!A145</f>
        <v>141</v>
      </c>
      <c r="B142" s="234" t="str">
        <f>'aktive Schnittstellen'!D145</f>
        <v>MDM_BOM</v>
      </c>
      <c r="C142" s="234" t="s">
        <v>369</v>
      </c>
      <c r="D142" s="230" t="str">
        <f>'aktive Schnittstellen'!F145</f>
        <v>WM_ERP_P -&gt; WM_CDB_P ERP-Stückliste an CIM Database (PLM)</v>
      </c>
      <c r="E142" s="235" t="str">
        <f>'aktive Schnittstellen'!BH145</f>
        <v>l</v>
      </c>
      <c r="F142" s="236">
        <f>'aktive Schnittstellen'!BI145</f>
        <v>3</v>
      </c>
      <c r="G142" s="236" t="str">
        <f>'aktive Schnittstellen'!K145</f>
        <v>PP</v>
      </c>
      <c r="H142" s="236" t="str">
        <f>'aktive Schnittstellen'!Q145</f>
        <v>PLM</v>
      </c>
      <c r="I142" s="236" t="s">
        <v>113</v>
      </c>
      <c r="J142" s="236" t="str">
        <f>'aktive Schnittstellen'!H145</f>
        <v>R. Nangue Ngangwa</v>
      </c>
      <c r="K142" s="236" t="str">
        <f>'aktive Schnittstellen'!I145</f>
        <v>C. Kähler</v>
      </c>
      <c r="L142" s="234" t="s">
        <v>45</v>
      </c>
      <c r="M142" s="234" t="s">
        <v>46</v>
      </c>
      <c r="N142" s="230"/>
      <c r="P142" s="237">
        <f>IF(O142=Fixvalues!$B$6,1,IF(O142=Fixvalues!$B$7,1,IF(O142=Fixvalues!$B$3,0.8,IF(O142=Fixvalues!$B$2,0.6,IF(M142=Fixvalues!$A$4,0.5,IF(M142=Fixvalues!$A$3,0.2,0))))))</f>
        <v>0.5</v>
      </c>
      <c r="Q142" s="237"/>
      <c r="R142" s="237"/>
      <c r="S142" s="237"/>
      <c r="T142" s="358" t="s">
        <v>370</v>
      </c>
      <c r="U142" s="181" t="s">
        <v>371</v>
      </c>
      <c r="V142" s="254" t="str">
        <f>'aktive Schnittstellen'!W145</f>
        <v xml:space="preserve"> | WM_ERP_P | ZBOMMAT_PLM.BOMMAT04 |  | WM_CDB_P</v>
      </c>
    </row>
    <row r="143" spans="1:22" s="234" customFormat="1" ht="13.8" x14ac:dyDescent="0.25">
      <c r="A143" s="233">
        <f>'aktive Schnittstellen'!A146</f>
        <v>142</v>
      </c>
      <c r="B143" s="234" t="str">
        <f>'aktive Schnittstellen'!D146</f>
        <v>LE_Delivery</v>
      </c>
      <c r="C143" s="234" t="s">
        <v>149</v>
      </c>
      <c r="D143" s="230" t="str">
        <f>'aktive Schnittstellen'!F146</f>
        <v>WM_ERP_P -&gt; DE_LVR_P Lieferumfänge an LVR</v>
      </c>
      <c r="E143" s="235" t="str">
        <f>'aktive Schnittstellen'!BH146</f>
        <v>h</v>
      </c>
      <c r="F143" s="236">
        <f>'aktive Schnittstellen'!BI146</f>
        <v>3</v>
      </c>
      <c r="G143" s="236" t="str">
        <f>'aktive Schnittstellen'!K146</f>
        <v>PP</v>
      </c>
      <c r="H143" s="236" t="str">
        <f>'aktive Schnittstellen'!Q146</f>
        <v>LVR</v>
      </c>
      <c r="I143" s="236" t="s">
        <v>145</v>
      </c>
      <c r="J143" s="236" t="str">
        <f>'aktive Schnittstellen'!H146</f>
        <v>R. Nangue Ngangwa</v>
      </c>
      <c r="K143" s="236" t="str">
        <f>'aktive Schnittstellen'!I146</f>
        <v>J. Schramm</v>
      </c>
      <c r="L143" s="234" t="s">
        <v>91</v>
      </c>
      <c r="M143" s="234" t="s">
        <v>223</v>
      </c>
      <c r="N143" s="230"/>
      <c r="P143" s="237">
        <f>IF(O143=Fixvalues!$B$6,1,IF(O143=Fixvalues!$B$7,1,IF(O143=Fixvalues!$B$3,0.8,IF(O143=Fixvalues!$B$2,0.6,IF(M143=Fixvalues!$A$4,0.5,IF(M143=Fixvalues!$A$3,0.2,0))))))</f>
        <v>0.2</v>
      </c>
      <c r="Q143" s="237"/>
      <c r="R143" s="237"/>
      <c r="S143" s="237"/>
      <c r="T143" s="358"/>
      <c r="U143" s="181" t="s">
        <v>226</v>
      </c>
      <c r="V143" s="254" t="str">
        <f>'aktive Schnittstellen'!W146</f>
        <v xml:space="preserve"> | WM_ERP_P | ZDESAD.DESADV01.Z0000001 |  | DE_LVR_P</v>
      </c>
    </row>
    <row r="144" spans="1:22" s="234" customFormat="1" ht="26.4" x14ac:dyDescent="0.25">
      <c r="A144" s="233">
        <f>'aktive Schnittstellen'!A147</f>
        <v>143</v>
      </c>
      <c r="B144" s="234" t="str">
        <f>'aktive Schnittstellen'!D147</f>
        <v>LE_ELEKTROMAT</v>
      </c>
      <c r="C144" s="234" t="s">
        <v>162</v>
      </c>
      <c r="D144" s="230" t="str">
        <f>'aktive Schnittstellen'!F147</f>
        <v>WM_ERP_P -&gt; FTPServerEM WI Anlieferung -&gt; ELEKTROMAT</v>
      </c>
      <c r="E144" s="235" t="str">
        <f>'aktive Schnittstellen'!BH147</f>
        <v>m</v>
      </c>
      <c r="F144" s="236">
        <f>'aktive Schnittstellen'!BI147</f>
        <v>2</v>
      </c>
      <c r="G144" s="236" t="str">
        <f>'aktive Schnittstellen'!K147</f>
        <v>SD</v>
      </c>
      <c r="H144" s="236" t="str">
        <f>'aktive Schnittstellen'!Q147</f>
        <v>EM</v>
      </c>
      <c r="I144" s="236" t="s">
        <v>44</v>
      </c>
      <c r="J144" s="236" t="str">
        <f>'aktive Schnittstellen'!H147</f>
        <v>R. Nangue Ngangwa</v>
      </c>
      <c r="K144" s="236" t="str">
        <f>'aktive Schnittstellen'!I147</f>
        <v>W. Stich</v>
      </c>
      <c r="L144" s="234" t="s">
        <v>45</v>
      </c>
      <c r="M144" s="234" t="s">
        <v>46</v>
      </c>
      <c r="N144" s="230" t="s">
        <v>47</v>
      </c>
      <c r="O144" s="234" t="s">
        <v>79</v>
      </c>
      <c r="P144" s="237">
        <f>IF(O144=Fixvalues!$B$6,1,IF(O144=Fixvalues!$B$7,1,IF(O144=Fixvalues!$B$3,0.8,IF(O144=Fixvalues!$B$2,0.6,IF(M144=Fixvalues!$A$4,0.5,IF(M144=Fixvalues!$A$3,0.2,0))))))</f>
        <v>0.8</v>
      </c>
      <c r="Q144" s="237"/>
      <c r="R144" s="274" t="s">
        <v>330</v>
      </c>
      <c r="S144" s="237"/>
      <c r="T144" s="369" t="s">
        <v>372</v>
      </c>
      <c r="U144" s="181" t="s">
        <v>373</v>
      </c>
      <c r="V144" s="254" t="str">
        <f>'aktive Schnittstellen'!W147</f>
        <v xml:space="preserve"> | WM_ERP_P | ZDESADV_3PL.DELVRY05.ZSDELVRY05_3PL |  | FTPServerEM</v>
      </c>
    </row>
    <row r="145" spans="1:22" s="234" customFormat="1" ht="26.4" x14ac:dyDescent="0.25">
      <c r="A145" s="233">
        <f>'aktive Schnittstellen'!A148</f>
        <v>144</v>
      </c>
      <c r="B145" s="234" t="str">
        <f>'aktive Schnittstellen'!D148</f>
        <v>LE_PONSONBY</v>
      </c>
      <c r="C145" s="234" t="s">
        <v>165</v>
      </c>
      <c r="D145" s="230" t="str">
        <f>'aktive Schnittstellen'!F148</f>
        <v>WM_ERP_P -&gt; FTPServerPONSONBY WI Anlieferung -&gt; PONSONBY</v>
      </c>
      <c r="E145" s="235" t="str">
        <f>'aktive Schnittstellen'!BH148</f>
        <v>m</v>
      </c>
      <c r="F145" s="236">
        <f>'aktive Schnittstellen'!BI148</f>
        <v>2</v>
      </c>
      <c r="G145" s="236" t="str">
        <f>'aktive Schnittstellen'!K148</f>
        <v>PP</v>
      </c>
      <c r="H145" s="236" t="str">
        <f>'aktive Schnittstellen'!Q148</f>
        <v>PONSONBY</v>
      </c>
      <c r="I145" s="236" t="s">
        <v>53</v>
      </c>
      <c r="J145" s="236" t="str">
        <f>'aktive Schnittstellen'!H148</f>
        <v>R. Nangue Ngangwa</v>
      </c>
      <c r="K145" s="236" t="str">
        <f>'aktive Schnittstellen'!I148</f>
        <v>W. Stich</v>
      </c>
      <c r="L145" s="234" t="s">
        <v>45</v>
      </c>
      <c r="M145" s="234" t="s">
        <v>46</v>
      </c>
      <c r="N145" s="230" t="s">
        <v>47</v>
      </c>
      <c r="O145" s="234" t="s">
        <v>79</v>
      </c>
      <c r="P145" s="237">
        <f>IF(O145=Fixvalues!$B$6,1,IF(O145=Fixvalues!$B$7,1,IF(O145=Fixvalues!$B$3,0.8,IF(O145=Fixvalues!$B$2,0.6,IF(M145=Fixvalues!$A$4,0.5,IF(M145=Fixvalues!$A$3,0.2,0))))))</f>
        <v>0.8</v>
      </c>
      <c r="Q145" s="237"/>
      <c r="R145" s="275" t="s">
        <v>374</v>
      </c>
      <c r="S145" s="274"/>
      <c r="T145" s="368" t="s">
        <v>334</v>
      </c>
      <c r="U145" s="181" t="s">
        <v>375</v>
      </c>
      <c r="V145" s="254" t="str">
        <f>'aktive Schnittstellen'!W148</f>
        <v xml:space="preserve"> | WM_ERP_P | ZDESADV_3PL.DELVRY05.ZSDELVRY05_3PL |  | FTPServerPONSONBY</v>
      </c>
    </row>
    <row r="146" spans="1:22" s="234" customFormat="1" ht="26.4" x14ac:dyDescent="0.25">
      <c r="A146" s="233">
        <f>'aktive Schnittstellen'!A149</f>
        <v>145</v>
      </c>
      <c r="B146" s="234" t="str">
        <f>'aktive Schnittstellen'!D149</f>
        <v>LE_SPEEDMARK</v>
      </c>
      <c r="C146" s="234" t="s">
        <v>159</v>
      </c>
      <c r="D146" s="230" t="str">
        <f>'aktive Schnittstellen'!F149</f>
        <v>WM_ERP_P -&gt; FTPServerSPEED WI Anlieferung -&gt; SPEEDMARK</v>
      </c>
      <c r="E146" s="235" t="str">
        <f>'aktive Schnittstellen'!BH149</f>
        <v>m</v>
      </c>
      <c r="F146" s="236">
        <f>'aktive Schnittstellen'!BI149</f>
        <v>2</v>
      </c>
      <c r="G146" s="236" t="str">
        <f>'aktive Schnittstellen'!K149</f>
        <v>SD</v>
      </c>
      <c r="H146" s="236" t="str">
        <f>'aktive Schnittstellen'!Q149</f>
        <v>SPEED</v>
      </c>
      <c r="I146" s="236" t="s">
        <v>44</v>
      </c>
      <c r="J146" s="236" t="str">
        <f>'aktive Schnittstellen'!H149</f>
        <v>R. Nangue Ngangwa</v>
      </c>
      <c r="K146" s="236" t="str">
        <f>'aktive Schnittstellen'!I149</f>
        <v>W. Stich</v>
      </c>
      <c r="L146" s="234" t="s">
        <v>45</v>
      </c>
      <c r="M146" s="234" t="s">
        <v>46</v>
      </c>
      <c r="N146" s="230" t="s">
        <v>47</v>
      </c>
      <c r="O146" s="234" t="s">
        <v>79</v>
      </c>
      <c r="P146" s="237">
        <f>IF(O146=Fixvalues!$B$6,1,IF(O146=Fixvalues!$B$7,1,IF(O146=Fixvalues!$B$3,0.8,IF(O146=Fixvalues!$B$2,0.6,IF(M146=Fixvalues!$A$4,0.5,IF(M146=Fixvalues!$A$3,0.2,0))))))</f>
        <v>0.8</v>
      </c>
      <c r="Q146" s="237"/>
      <c r="R146" s="275" t="s">
        <v>374</v>
      </c>
      <c r="S146" s="274"/>
      <c r="T146" s="365" t="s">
        <v>376</v>
      </c>
      <c r="U146" s="181" t="s">
        <v>377</v>
      </c>
      <c r="V146" s="254" t="str">
        <f>'aktive Schnittstellen'!W149</f>
        <v xml:space="preserve"> | WM_ERP_P | ZDESADV_3PL_SG.DELVRY05.ZSDELVRY05_3PL |  | FTPServerSPEED</v>
      </c>
    </row>
    <row r="147" spans="1:22" s="234" customFormat="1" ht="13.8" x14ac:dyDescent="0.25">
      <c r="A147" s="233">
        <f>'aktive Schnittstellen'!A150</f>
        <v>146</v>
      </c>
      <c r="B147" s="234" t="str">
        <f>'aktive Schnittstellen'!D150</f>
        <v>LE_Delivery</v>
      </c>
      <c r="C147" s="234" t="s">
        <v>149</v>
      </c>
      <c r="D147" s="230" t="str">
        <f>'aktive Schnittstellen'!F150</f>
        <v>WM_ERP_P -&gt; ES_PTL_P Lieferungen an PTL-Kunden</v>
      </c>
      <c r="E147" s="235" t="str">
        <f>'aktive Schnittstellen'!BH150</f>
        <v>m</v>
      </c>
      <c r="F147" s="236">
        <f>'aktive Schnittstellen'!BI150</f>
        <v>2</v>
      </c>
      <c r="G147" s="236" t="str">
        <f>'aktive Schnittstellen'!K150</f>
        <v>SD</v>
      </c>
      <c r="H147" s="236" t="str">
        <f>'aktive Schnittstellen'!Q150</f>
        <v>PTL</v>
      </c>
      <c r="I147" s="236" t="s">
        <v>44</v>
      </c>
      <c r="J147" s="236" t="str">
        <f>'aktive Schnittstellen'!H150</f>
        <v>Th. Heinrichsmeier</v>
      </c>
      <c r="K147" s="236" t="str">
        <f>'aktive Schnittstellen'!I150</f>
        <v>J. Villaverde</v>
      </c>
      <c r="L147" s="234" t="s">
        <v>45</v>
      </c>
      <c r="M147" s="234" t="s">
        <v>46</v>
      </c>
      <c r="N147" s="230"/>
      <c r="P147" s="237">
        <f>IF(O147=Fixvalues!$B$6,1,IF(O147=Fixvalues!$B$7,1,IF(O147=Fixvalues!$B$3,0.8,IF(O147=Fixvalues!$B$2,0.6,IF(M147=Fixvalues!$A$4,0.5,IF(M147=Fixvalues!$A$3,0.2,0))))))</f>
        <v>0.5</v>
      </c>
      <c r="Q147" s="337"/>
      <c r="R147" s="284"/>
      <c r="S147" s="237"/>
      <c r="T147" s="291" t="s">
        <v>154</v>
      </c>
      <c r="U147" s="181" t="s">
        <v>378</v>
      </c>
      <c r="V147" s="254" t="str">
        <f>'aktive Schnittstellen'!W150</f>
        <v xml:space="preserve"> | WM_ERP_P | ZDESAS.DELVRY05.ZDLV_EXT |  | ES_PTL_P</v>
      </c>
    </row>
    <row r="148" spans="1:22" s="234" customFormat="1" ht="13.8" x14ac:dyDescent="0.25">
      <c r="A148" s="233">
        <f>'aktive Schnittstellen'!A151</f>
        <v>147</v>
      </c>
      <c r="B148" s="234" t="str">
        <f>'aktive Schnittstellen'!D151</f>
        <v>LE_Delivery</v>
      </c>
      <c r="C148" s="234" t="s">
        <v>149</v>
      </c>
      <c r="D148" s="230" t="str">
        <f>'aktive Schnittstellen'!F151</f>
        <v>WM_ERP_P -&gt; DE_LVR_P Rückstorno Lieferumfänge an LVR</v>
      </c>
      <c r="E148" s="235" t="str">
        <f>'aktive Schnittstellen'!BH151</f>
        <v>h</v>
      </c>
      <c r="F148" s="236">
        <f>'aktive Schnittstellen'!BI151</f>
        <v>3</v>
      </c>
      <c r="G148" s="236" t="str">
        <f>'aktive Schnittstellen'!K151</f>
        <v>PP</v>
      </c>
      <c r="H148" s="236" t="str">
        <f>'aktive Schnittstellen'!Q151</f>
        <v>LVR</v>
      </c>
      <c r="I148" s="236" t="s">
        <v>145</v>
      </c>
      <c r="J148" s="236" t="str">
        <f>'aktive Schnittstellen'!H151</f>
        <v>R. Nangue Ngangwa</v>
      </c>
      <c r="K148" s="236" t="str">
        <f>'aktive Schnittstellen'!I151</f>
        <v>J. Schramm</v>
      </c>
      <c r="L148" s="234" t="s">
        <v>91</v>
      </c>
      <c r="M148" s="234" t="s">
        <v>223</v>
      </c>
      <c r="N148" s="230"/>
      <c r="P148" s="237">
        <f>IF(O148=Fixvalues!$B$6,1,IF(O148=Fixvalues!$B$7,1,IF(O148=Fixvalues!$B$3,0.8,IF(O148=Fixvalues!$B$2,0.6,IF(M148=Fixvalues!$A$4,0.5,IF(M148=Fixvalues!$A$3,0.2,0))))))</f>
        <v>0.2</v>
      </c>
      <c r="Q148" s="237"/>
      <c r="R148" s="237"/>
      <c r="S148" s="237"/>
      <c r="T148" s="358"/>
      <c r="U148" s="181" t="s">
        <v>227</v>
      </c>
      <c r="V148" s="254" t="str">
        <f>'aktive Schnittstellen'!W151</f>
        <v xml:space="preserve"> | WM_ERP_P | ZDESRRA.ZDESRSA1 |  | DE_LVR_P</v>
      </c>
    </row>
    <row r="149" spans="1:22" s="234" customFormat="1" ht="13.8" x14ac:dyDescent="0.25">
      <c r="A149" s="233">
        <f>'aktive Schnittstellen'!A152</f>
        <v>148</v>
      </c>
      <c r="B149" s="234" t="str">
        <f>'aktive Schnittstellen'!D152</f>
        <v>LE_Delivery</v>
      </c>
      <c r="C149" s="234" t="s">
        <v>149</v>
      </c>
      <c r="D149" s="230" t="str">
        <f>'aktive Schnittstellen'!F152</f>
        <v>WM_ERP_P -&gt; DE_LVR_P Storno Lieferumfänge an LVR</v>
      </c>
      <c r="E149" s="235" t="str">
        <f>'aktive Schnittstellen'!BH152</f>
        <v>h</v>
      </c>
      <c r="F149" s="236">
        <f>'aktive Schnittstellen'!BI152</f>
        <v>3</v>
      </c>
      <c r="G149" s="236" t="str">
        <f>'aktive Schnittstellen'!K152</f>
        <v>PP</v>
      </c>
      <c r="H149" s="236" t="str">
        <f>'aktive Schnittstellen'!Q152</f>
        <v>LVR</v>
      </c>
      <c r="I149" s="236" t="s">
        <v>145</v>
      </c>
      <c r="J149" s="236" t="str">
        <f>'aktive Schnittstellen'!H152</f>
        <v>R. Nangue Ngangwa</v>
      </c>
      <c r="K149" s="236" t="str">
        <f>'aktive Schnittstellen'!I152</f>
        <v>J. Schramm</v>
      </c>
      <c r="L149" s="234" t="s">
        <v>91</v>
      </c>
      <c r="M149" s="234" t="s">
        <v>223</v>
      </c>
      <c r="N149" s="230"/>
      <c r="P149" s="237">
        <f>IF(O149=Fixvalues!$B$6,1,IF(O149=Fixvalues!$B$7,1,IF(O149=Fixvalues!$B$3,0.8,IF(O149=Fixvalues!$B$2,0.6,IF(M149=Fixvalues!$A$4,0.5,IF(M149=Fixvalues!$A$3,0.2,0))))))</f>
        <v>0.2</v>
      </c>
      <c r="Q149" s="237"/>
      <c r="R149" s="237"/>
      <c r="S149" s="237"/>
      <c r="T149" s="358"/>
      <c r="U149" s="181" t="s">
        <v>228</v>
      </c>
      <c r="V149" s="254" t="str">
        <f>'aktive Schnittstellen'!W152</f>
        <v xml:space="preserve"> | WM_ERP_P | ZDESRSA.ZDESRSA1 |  | DE_LVR_P</v>
      </c>
    </row>
    <row r="150" spans="1:22" s="234" customFormat="1" ht="27.6" x14ac:dyDescent="0.25">
      <c r="A150" s="233">
        <f>'aktive Schnittstellen'!A153</f>
        <v>149</v>
      </c>
      <c r="B150" s="234" t="str">
        <f>'aktive Schnittstellen'!D153</f>
        <v>LE_Delivery</v>
      </c>
      <c r="C150" s="234" t="s">
        <v>149</v>
      </c>
      <c r="D150" s="230" t="str">
        <f>'aktive Schnittstellen'!F153</f>
        <v>WM_ERP_P -&gt; KUN Speditionsauftrag an  Kühne und Nagel</v>
      </c>
      <c r="E150" s="235" t="str">
        <f>'aktive Schnittstellen'!BH153</f>
        <v>m</v>
      </c>
      <c r="F150" s="236">
        <f>'aktive Schnittstellen'!BI153</f>
        <v>2</v>
      </c>
      <c r="G150" s="236" t="str">
        <f>'aktive Schnittstellen'!K153</f>
        <v>SD</v>
      </c>
      <c r="H150" s="236" t="str">
        <f>'aktive Schnittstellen'!Q153</f>
        <v>KUN</v>
      </c>
      <c r="I150" s="236" t="s">
        <v>44</v>
      </c>
      <c r="J150" s="236" t="str">
        <f>'aktive Schnittstellen'!H153</f>
        <v>Sp. Kardonis</v>
      </c>
      <c r="K150" s="236" t="str">
        <f>'aktive Schnittstellen'!I153</f>
        <v xml:space="preserve"> </v>
      </c>
      <c r="L150" s="234" t="s">
        <v>45</v>
      </c>
      <c r="M150" s="234" t="s">
        <v>46</v>
      </c>
      <c r="N150" s="230" t="s">
        <v>47</v>
      </c>
      <c r="O150" s="234" t="s">
        <v>79</v>
      </c>
      <c r="P150" s="237">
        <f>IF(O150=Fixvalues!$B$6,1,IF(O150=Fixvalues!$B$7,1,IF(O150=Fixvalues!$B$3,0.8,IF(O150=Fixvalues!$B$2,0.6,IF(M150=Fixvalues!$A$4,0.5,IF(M150=Fixvalues!$A$3,0.2,0))))))</f>
        <v>0.8</v>
      </c>
      <c r="Q150" s="237" t="s">
        <v>379</v>
      </c>
      <c r="R150" s="276"/>
      <c r="S150" s="237"/>
      <c r="T150" s="211" t="s">
        <v>380</v>
      </c>
      <c r="U150" s="183" t="s">
        <v>381</v>
      </c>
      <c r="V150" s="254" t="str">
        <f>'aktive Schnittstellen'!W153</f>
        <v xml:space="preserve"> | WM_ERP_P | ZIFTMI.SHPMNT04.ZEDI0006 |  | FTPServer</v>
      </c>
    </row>
    <row r="151" spans="1:22" s="234" customFormat="1" ht="13.8" x14ac:dyDescent="0.25">
      <c r="A151" s="233">
        <f>'aktive Schnittstellen'!A154</f>
        <v>150</v>
      </c>
      <c r="B151" s="234" t="str">
        <f>'aktive Schnittstellen'!D154</f>
        <v>Sales_Invoice</v>
      </c>
      <c r="C151" s="234" t="s">
        <v>190</v>
      </c>
      <c r="D151" s="230" t="str">
        <f>'aktive Schnittstellen'!F154</f>
        <v>WM_ERP_P -&gt; FTPServerSERES Sales Invoce to SERES</v>
      </c>
      <c r="E151" s="235" t="str">
        <f>'aktive Schnittstellen'!BH154</f>
        <v>h</v>
      </c>
      <c r="F151" s="236">
        <f>'aktive Schnittstellen'!BI154</f>
        <v>2</v>
      </c>
      <c r="G151" s="236" t="str">
        <f>'aktive Schnittstellen'!K154</f>
        <v>SD</v>
      </c>
      <c r="H151" s="236" t="str">
        <f>'aktive Schnittstellen'!Q154</f>
        <v>SERES</v>
      </c>
      <c r="I151" s="236" t="s">
        <v>44</v>
      </c>
      <c r="J151" s="236" t="str">
        <f>'aktive Schnittstellen'!H154</f>
        <v>R. Nangue Ngangwa</v>
      </c>
      <c r="K151" s="236" t="str">
        <f>'aktive Schnittstellen'!I154</f>
        <v>W. Pauls</v>
      </c>
      <c r="L151" s="234" t="s">
        <v>45</v>
      </c>
      <c r="M151" s="234" t="s">
        <v>46</v>
      </c>
      <c r="N151" s="230"/>
      <c r="P151" s="237">
        <f>IF(O151=Fixvalues!$B$6,1,IF(O151=Fixvalues!$B$7,1,IF(O151=Fixvalues!$B$3,0.8,IF(O151=Fixvalues!$B$2,0.6,IF(M151=Fixvalues!$A$4,0.5,IF(M151=Fixvalues!$A$3,0.2,0))))))</f>
        <v>0.5</v>
      </c>
      <c r="Q151" s="237"/>
      <c r="R151" s="237"/>
      <c r="S151" s="237"/>
      <c r="T151" s="358"/>
      <c r="U151" s="181" t="s">
        <v>382</v>
      </c>
      <c r="V151" s="254" t="str">
        <f>'aktive Schnittstellen'!W154</f>
        <v xml:space="preserve"> | WM_ERP_P | ZINVOICE_SP.INVOIC02.ZINVOIC |  | FTPServerSERES</v>
      </c>
    </row>
    <row r="152" spans="1:22" s="234" customFormat="1" ht="26.4" x14ac:dyDescent="0.25">
      <c r="A152" s="233">
        <f>'aktive Schnittstellen'!A155</f>
        <v>151</v>
      </c>
      <c r="B152" s="234" t="str">
        <f>'aktive Schnittstellen'!D155</f>
        <v>LE_Delivery</v>
      </c>
      <c r="C152" s="234" t="s">
        <v>149</v>
      </c>
      <c r="D152" s="230" t="str">
        <f>'aktive Schnittstellen'!F155</f>
        <v>WM_ERP_P -&gt; DE_LVR_P Umlagerungen/Kommissionieraufträge an LVR</v>
      </c>
      <c r="E152" s="235" t="str">
        <f>'aktive Schnittstellen'!BH155</f>
        <v>h</v>
      </c>
      <c r="F152" s="236">
        <f>'aktive Schnittstellen'!BI155</f>
        <v>3</v>
      </c>
      <c r="G152" s="236" t="str">
        <f>'aktive Schnittstellen'!K155</f>
        <v>PP</v>
      </c>
      <c r="H152" s="236" t="str">
        <f>'aktive Schnittstellen'!Q155</f>
        <v>LVR</v>
      </c>
      <c r="I152" s="236" t="s">
        <v>145</v>
      </c>
      <c r="J152" s="236" t="str">
        <f>'aktive Schnittstellen'!H155</f>
        <v>R. Nangue Ngangwa</v>
      </c>
      <c r="K152" s="236" t="str">
        <f>'aktive Schnittstellen'!I155</f>
        <v>J. Schramm</v>
      </c>
      <c r="L152" s="234" t="s">
        <v>91</v>
      </c>
      <c r="M152" s="234" t="s">
        <v>223</v>
      </c>
      <c r="N152" s="230"/>
      <c r="P152" s="237">
        <f>IF(O152=Fixvalues!$B$6,1,IF(O152=Fixvalues!$B$7,1,IF(O152=Fixvalues!$B$3,0.8,IF(O152=Fixvalues!$B$2,0.6,IF(M152=Fixvalues!$A$4,0.5,IF(M152=Fixvalues!$A$3,0.2,0))))))</f>
        <v>0.2</v>
      </c>
      <c r="Q152" s="237"/>
      <c r="R152" s="237"/>
      <c r="S152" s="237"/>
      <c r="T152" s="358"/>
      <c r="U152" s="181" t="s">
        <v>229</v>
      </c>
      <c r="V152" s="254" t="str">
        <f>'aktive Schnittstellen'!W155</f>
        <v xml:space="preserve"> | WM_ERP_P | ZKOMMI.ZKOMMI01 |  | DE_LVR_P</v>
      </c>
    </row>
    <row r="153" spans="1:22" s="234" customFormat="1" ht="13.8" x14ac:dyDescent="0.25">
      <c r="A153" s="233">
        <f>'aktive Schnittstellen'!A156</f>
        <v>152</v>
      </c>
      <c r="B153" s="234" t="str">
        <f>'aktive Schnittstellen'!D156</f>
        <v>LE_Delivery</v>
      </c>
      <c r="C153" s="234" t="s">
        <v>149</v>
      </c>
      <c r="D153" s="230" t="str">
        <f>'aktive Schnittstellen'!F156</f>
        <v>WM_ERP_P -&gt; DE_LVR_P Lieferankündigung an LVR</v>
      </c>
      <c r="E153" s="235" t="str">
        <f>'aktive Schnittstellen'!BH156</f>
        <v>h</v>
      </c>
      <c r="F153" s="236">
        <f>'aktive Schnittstellen'!BI156</f>
        <v>3</v>
      </c>
      <c r="G153" s="236" t="str">
        <f>'aktive Schnittstellen'!K156</f>
        <v>PP</v>
      </c>
      <c r="H153" s="236" t="str">
        <f>'aktive Schnittstellen'!Q156</f>
        <v>LVR</v>
      </c>
      <c r="I153" s="236" t="s">
        <v>145</v>
      </c>
      <c r="J153" s="236" t="str">
        <f>'aktive Schnittstellen'!H156</f>
        <v>R. Nangue Ngangwa</v>
      </c>
      <c r="K153" s="236" t="str">
        <f>'aktive Schnittstellen'!I156</f>
        <v>J. Schramm</v>
      </c>
      <c r="L153" s="234" t="s">
        <v>91</v>
      </c>
      <c r="M153" s="234" t="s">
        <v>223</v>
      </c>
      <c r="N153" s="230"/>
      <c r="P153" s="237">
        <f>IF(O153=Fixvalues!$B$6,1,IF(O153=Fixvalues!$B$7,1,IF(O153=Fixvalues!$B$3,0.8,IF(O153=Fixvalues!$B$2,0.6,IF(M153=Fixvalues!$A$4,0.5,IF(M153=Fixvalues!$A$3,0.2,0))))))</f>
        <v>0.2</v>
      </c>
      <c r="Q153" s="237"/>
      <c r="R153" s="237"/>
      <c r="S153" s="237"/>
      <c r="T153" s="358"/>
      <c r="U153" s="181" t="s">
        <v>230</v>
      </c>
      <c r="V153" s="254" t="str">
        <f>'aktive Schnittstellen'!W156</f>
        <v xml:space="preserve"> | WM_ERP_P | ZLAVIS.ZLAVIS01 |  | DE_LVR_P</v>
      </c>
    </row>
    <row r="154" spans="1:22" s="234" customFormat="1" ht="26.4" x14ac:dyDescent="0.25">
      <c r="A154" s="233">
        <f>'aktive Schnittstellen'!A157</f>
        <v>153</v>
      </c>
      <c r="B154" s="234" t="str">
        <f>'aktive Schnittstellen'!D157</f>
        <v>LE_ELEKTROMAT</v>
      </c>
      <c r="C154" s="234" t="s">
        <v>162</v>
      </c>
      <c r="D154" s="230" t="str">
        <f>'aktive Schnittstellen'!F157</f>
        <v>WM_ERP_P -&gt; FTPServerEM WI Materialstammdaten -&gt; ELEKTROMAT</v>
      </c>
      <c r="E154" s="235" t="str">
        <f>'aktive Schnittstellen'!BH157</f>
        <v>m</v>
      </c>
      <c r="F154" s="236">
        <f>'aktive Schnittstellen'!BI157</f>
        <v>2</v>
      </c>
      <c r="G154" s="236" t="str">
        <f>'aktive Schnittstellen'!K157</f>
        <v>PP</v>
      </c>
      <c r="H154" s="236" t="str">
        <f>'aktive Schnittstellen'!Q157</f>
        <v>EM</v>
      </c>
      <c r="I154" s="236" t="s">
        <v>53</v>
      </c>
      <c r="J154" s="236" t="str">
        <f>'aktive Schnittstellen'!H157</f>
        <v>R. Nangue Ngangwa</v>
      </c>
      <c r="K154" s="236" t="str">
        <f>'aktive Schnittstellen'!I157</f>
        <v>W. Stich</v>
      </c>
      <c r="L154" s="234" t="s">
        <v>45</v>
      </c>
      <c r="M154" s="234" t="s">
        <v>46</v>
      </c>
      <c r="N154" s="230" t="s">
        <v>47</v>
      </c>
      <c r="O154" s="234" t="s">
        <v>79</v>
      </c>
      <c r="P154" s="237">
        <f>IF(O154=Fixvalues!$B$6,1,IF(O154=Fixvalues!$B$7,1,IF(O154=Fixvalues!$B$3,0.8,IF(O154=Fixvalues!$B$2,0.6,IF(M154=Fixvalues!$A$4,0.5,IF(M154=Fixvalues!$A$3,0.2,0))))))</f>
        <v>0.8</v>
      </c>
      <c r="Q154" s="237"/>
      <c r="R154" s="274" t="s">
        <v>330</v>
      </c>
      <c r="S154" s="237"/>
      <c r="T154" s="369" t="s">
        <v>383</v>
      </c>
      <c r="U154" s="181" t="s">
        <v>384</v>
      </c>
      <c r="V154" s="254" t="str">
        <f>'aktive Schnittstellen'!W157</f>
        <v xml:space="preserve"> | WM_ERP_P | ZMATMAS_3PL_CH.MATMAS05.ZMAT05_3PL_CH |  | FTPServerEM</v>
      </c>
    </row>
    <row r="155" spans="1:22" s="234" customFormat="1" ht="26.4" x14ac:dyDescent="0.25">
      <c r="A155" s="233">
        <f>'aktive Schnittstellen'!A158</f>
        <v>154</v>
      </c>
      <c r="B155" s="234" t="str">
        <f>'aktive Schnittstellen'!D158</f>
        <v>LE_SPEEDMARK</v>
      </c>
      <c r="C155" s="234" t="s">
        <v>159</v>
      </c>
      <c r="D155" s="230" t="str">
        <f>'aktive Schnittstellen'!F158</f>
        <v>WM_ERP_P -&gt; FTPServerSPEED WI Materialstammdaten -&gt; SPEEDMARK</v>
      </c>
      <c r="E155" s="235" t="str">
        <f>'aktive Schnittstellen'!BH158</f>
        <v>m</v>
      </c>
      <c r="F155" s="236">
        <f>'aktive Schnittstellen'!BI158</f>
        <v>3</v>
      </c>
      <c r="G155" s="236" t="str">
        <f>'aktive Schnittstellen'!K158</f>
        <v>PP</v>
      </c>
      <c r="H155" s="236" t="str">
        <f>'aktive Schnittstellen'!Q158</f>
        <v>SPEED</v>
      </c>
      <c r="I155" s="236" t="s">
        <v>53</v>
      </c>
      <c r="J155" s="236" t="str">
        <f>'aktive Schnittstellen'!H158</f>
        <v>R. Nangue Ngangwa</v>
      </c>
      <c r="K155" s="236" t="str">
        <f>'aktive Schnittstellen'!I158</f>
        <v>W. Stich</v>
      </c>
      <c r="L155" s="234" t="s">
        <v>45</v>
      </c>
      <c r="M155" s="234" t="s">
        <v>46</v>
      </c>
      <c r="N155" s="230"/>
      <c r="P155" s="237">
        <f>IF(O155=Fixvalues!$B$6,1,IF(O155=Fixvalues!$B$7,1,IF(O155=Fixvalues!$B$3,0.8,IF(O155=Fixvalues!$B$2,0.6,IF(M155=Fixvalues!$A$4,0.5,IF(M155=Fixvalues!$A$3,0.2,0))))))</f>
        <v>0.5</v>
      </c>
      <c r="Q155" s="237"/>
      <c r="R155" s="237"/>
      <c r="S155" s="237"/>
      <c r="T155" s="358"/>
      <c r="U155" s="181" t="s">
        <v>385</v>
      </c>
      <c r="V155" s="254" t="str">
        <f>'aktive Schnittstellen'!W158</f>
        <v xml:space="preserve"> | WM_ERP_P | ZMATMAS_3PL_SG.MATMAS05.ZMAT05_3PL |  | FTPServerSPEED</v>
      </c>
    </row>
    <row r="156" spans="1:22" s="234" customFormat="1" ht="26.4" x14ac:dyDescent="0.25">
      <c r="A156" s="233">
        <f>'aktive Schnittstellen'!A159</f>
        <v>155</v>
      </c>
      <c r="B156" s="234" t="str">
        <f>'aktive Schnittstellen'!D159</f>
        <v>LE_PONSONBY</v>
      </c>
      <c r="C156" s="234" t="s">
        <v>165</v>
      </c>
      <c r="D156" s="230" t="str">
        <f>'aktive Schnittstellen'!F159</f>
        <v>WM_ERP_P -&gt; FTPServerPONSONBY WI Materialstammdaten -&gt; PONSONBY</v>
      </c>
      <c r="E156" s="235" t="str">
        <f>'aktive Schnittstellen'!BH159</f>
        <v>m</v>
      </c>
      <c r="F156" s="236">
        <f>'aktive Schnittstellen'!BI159</f>
        <v>2</v>
      </c>
      <c r="G156" s="236" t="str">
        <f>'aktive Schnittstellen'!K159</f>
        <v>PP</v>
      </c>
      <c r="H156" s="236" t="str">
        <f>'aktive Schnittstellen'!Q159</f>
        <v>PONSONBY</v>
      </c>
      <c r="I156" s="236" t="s">
        <v>53</v>
      </c>
      <c r="J156" s="236" t="str">
        <f>'aktive Schnittstellen'!H159</f>
        <v>R. Nangue Ngangwa</v>
      </c>
      <c r="K156" s="236" t="str">
        <f>'aktive Schnittstellen'!I159</f>
        <v>W. Stich</v>
      </c>
      <c r="L156" s="234" t="s">
        <v>45</v>
      </c>
      <c r="M156" s="234" t="s">
        <v>46</v>
      </c>
      <c r="N156" s="230" t="s">
        <v>47</v>
      </c>
      <c r="O156" s="234" t="s">
        <v>79</v>
      </c>
      <c r="P156" s="237">
        <f>IF(O156=Fixvalues!$B$6,1,IF(O156=Fixvalues!$B$7,1,IF(O156=Fixvalues!$B$3,0.8,IF(O156=Fixvalues!$B$2,0.6,IF(M156=Fixvalues!$A$4,0.5,IF(M156=Fixvalues!$A$3,0.2,0))))))</f>
        <v>0.8</v>
      </c>
      <c r="Q156" s="237"/>
      <c r="R156" s="275" t="s">
        <v>374</v>
      </c>
      <c r="S156" s="274"/>
      <c r="T156" s="368" t="s">
        <v>334</v>
      </c>
      <c r="U156" s="181" t="s">
        <v>386</v>
      </c>
      <c r="V156" s="254" t="str">
        <f>'aktive Schnittstellen'!W159</f>
        <v xml:space="preserve"> | WM_ERP_P | ZMATMAS_3PL_UK.MATMAS05.ZMAT05_3PL_UK |  | FTPServerPONSONBY</v>
      </c>
    </row>
    <row r="157" spans="1:22" s="234" customFormat="1" ht="13.8" x14ac:dyDescent="0.25">
      <c r="A157" s="233">
        <f>'aktive Schnittstellen'!A160</f>
        <v>156</v>
      </c>
      <c r="B157" s="234" t="str">
        <f>'aktive Schnittstellen'!D160</f>
        <v>MDM_Material</v>
      </c>
      <c r="C157" s="234" t="s">
        <v>83</v>
      </c>
      <c r="D157" s="230" t="str">
        <f>'aktive Schnittstellen'!F160</f>
        <v>WM_ERP_P -&gt; DE_LVR_P Materialstammdaten an LVR</v>
      </c>
      <c r="E157" s="235" t="str">
        <f>'aktive Schnittstellen'!BH160</f>
        <v>h</v>
      </c>
      <c r="F157" s="236">
        <f>'aktive Schnittstellen'!BI160</f>
        <v>3</v>
      </c>
      <c r="G157" s="236" t="str">
        <f>'aktive Schnittstellen'!K160</f>
        <v>PP</v>
      </c>
      <c r="H157" s="236" t="str">
        <f>'aktive Schnittstellen'!Q160</f>
        <v>LVR</v>
      </c>
      <c r="I157" s="236" t="s">
        <v>145</v>
      </c>
      <c r="J157" s="236" t="str">
        <f>'aktive Schnittstellen'!H160</f>
        <v>R. Nangue Ngangwa</v>
      </c>
      <c r="K157" s="236" t="str">
        <f>'aktive Schnittstellen'!I160</f>
        <v>J. Schramm</v>
      </c>
      <c r="L157" s="234" t="s">
        <v>91</v>
      </c>
      <c r="M157" s="234" t="s">
        <v>223</v>
      </c>
      <c r="N157" s="230"/>
      <c r="P157" s="237">
        <f>IF(O157=Fixvalues!$B$6,1,IF(O157=Fixvalues!$B$7,1,IF(O157=Fixvalues!$B$3,0.8,IF(O157=Fixvalues!$B$2,0.6,IF(M157=Fixvalues!$A$4,0.5,IF(M157=Fixvalues!$A$3,0.2,0))))))</f>
        <v>0.2</v>
      </c>
      <c r="Q157" s="237"/>
      <c r="R157" s="237"/>
      <c r="S157" s="237"/>
      <c r="T157" s="358"/>
      <c r="U157" s="181" t="s">
        <v>231</v>
      </c>
      <c r="V157" s="254" t="str">
        <f>'aktive Schnittstellen'!W160</f>
        <v xml:space="preserve"> | WM_ERP_P | ZMATMAS_LC.MATMAS02.ZMATWI01 |  | DE_LVR_P</v>
      </c>
    </row>
    <row r="158" spans="1:22" s="234" customFormat="1" ht="39.6" x14ac:dyDescent="0.25">
      <c r="A158" s="233">
        <f>'aktive Schnittstellen'!A161</f>
        <v>157</v>
      </c>
      <c r="B158" s="234" t="str">
        <f>'aktive Schnittstellen'!D161</f>
        <v>MDM_Material</v>
      </c>
      <c r="C158" s="234" t="s">
        <v>83</v>
      </c>
      <c r="D158" s="230" t="str">
        <f>'aktive Schnittstellen'!F161</f>
        <v>WM_ERP_P -&gt; WM_XMEDIA_P Materialstammdaten an XMEDIA</v>
      </c>
      <c r="E158" s="235" t="str">
        <f>'aktive Schnittstellen'!BH161</f>
        <v>l</v>
      </c>
      <c r="F158" s="236">
        <f>'aktive Schnittstellen'!BI161</f>
        <v>3</v>
      </c>
      <c r="G158" s="236" t="str">
        <f>'aktive Schnittstellen'!K161</f>
        <v>PP</v>
      </c>
      <c r="H158" s="236" t="str">
        <f>'aktive Schnittstellen'!Q161</f>
        <v>XMEDIA</v>
      </c>
      <c r="I158" s="236" t="s">
        <v>145</v>
      </c>
      <c r="J158" s="236" t="str">
        <f>'aktive Schnittstellen'!H161</f>
        <v>Th. Dück</v>
      </c>
      <c r="K158" s="236" t="str">
        <f>'aktive Schnittstellen'!I161</f>
        <v>M. Redecker</v>
      </c>
      <c r="L158" s="234" t="s">
        <v>45</v>
      </c>
      <c r="M158" s="234" t="s">
        <v>46</v>
      </c>
      <c r="N158" s="230"/>
      <c r="P158" s="237">
        <f>IF(O158=Fixvalues!$B$6,1,IF(O158=Fixvalues!$B$7,1,IF(O158=Fixvalues!$B$3,0.8,IF(O158=Fixvalues!$B$2,0.6,IF(M158=Fixvalues!$A$4,0.5,IF(M158=Fixvalues!$A$3,0.2,0))))))</f>
        <v>0.5</v>
      </c>
      <c r="Q158" s="237"/>
      <c r="R158" s="237"/>
      <c r="S158" s="237"/>
      <c r="T158" s="358" t="s">
        <v>387</v>
      </c>
      <c r="U158" s="181" t="s">
        <v>388</v>
      </c>
      <c r="V158" s="254" t="str">
        <f>'aktive Schnittstellen'!W161</f>
        <v xml:space="preserve"> | WM_ERP_P | ZMATMAS_MDM.MATMAS05.ZMATWI01 |  | WM_XMEDIA_P</v>
      </c>
    </row>
    <row r="159" spans="1:22" s="234" customFormat="1" ht="39.6" x14ac:dyDescent="0.25">
      <c r="A159" s="233">
        <f>'aktive Schnittstellen'!A162</f>
        <v>158</v>
      </c>
      <c r="B159" s="234" t="str">
        <f>'aktive Schnittstellen'!D162</f>
        <v>MDM_Material</v>
      </c>
      <c r="C159" s="234" t="s">
        <v>83</v>
      </c>
      <c r="D159" s="230" t="str">
        <f>'aktive Schnittstellen'!F162</f>
        <v>WM_ERP_P -&gt; WM_CDB_P ERP-Materialstamm an CIM Database (PLM)</v>
      </c>
      <c r="E159" s="235" t="str">
        <f>'aktive Schnittstellen'!BH162</f>
        <v>l</v>
      </c>
      <c r="F159" s="236">
        <f>'aktive Schnittstellen'!BI162</f>
        <v>3</v>
      </c>
      <c r="G159" s="236" t="str">
        <f>'aktive Schnittstellen'!K162</f>
        <v>SD</v>
      </c>
      <c r="H159" s="236" t="str">
        <f>'aktive Schnittstellen'!Q162</f>
        <v>PLM</v>
      </c>
      <c r="I159" s="236" t="s">
        <v>44</v>
      </c>
      <c r="J159" s="236" t="str">
        <f>'aktive Schnittstellen'!H162</f>
        <v>R. Nangue Ngangwa</v>
      </c>
      <c r="K159" s="236" t="str">
        <f>'aktive Schnittstellen'!I162</f>
        <v>C. Kähler</v>
      </c>
      <c r="L159" s="234" t="s">
        <v>45</v>
      </c>
      <c r="M159" s="234" t="s">
        <v>46</v>
      </c>
      <c r="N159" s="230"/>
      <c r="P159" s="237">
        <f>IF(O159=Fixvalues!$B$6,1,IF(O159=Fixvalues!$B$7,1,IF(O159=Fixvalues!$B$3,0.8,IF(O159=Fixvalues!$B$2,0.6,IF(M159=Fixvalues!$A$4,0.5,IF(M159=Fixvalues!$A$3,0.2,0))))))</f>
        <v>0.5</v>
      </c>
      <c r="Q159" s="237"/>
      <c r="R159" s="237"/>
      <c r="S159" s="237"/>
      <c r="T159" s="358" t="s">
        <v>389</v>
      </c>
      <c r="U159" s="181" t="s">
        <v>390</v>
      </c>
      <c r="V159" s="254" t="str">
        <f>'aktive Schnittstellen'!W162</f>
        <v xml:space="preserve"> | WM_ERP_P | ZMATMAS_PLM.MATMAS05.ZMATWI01 |  | WM_CDB_P</v>
      </c>
    </row>
    <row r="160" spans="1:22" s="234" customFormat="1" ht="26.4" x14ac:dyDescent="0.25">
      <c r="A160" s="233">
        <f>'aktive Schnittstellen'!A163</f>
        <v>159</v>
      </c>
      <c r="B160" s="234" t="str">
        <f>'aktive Schnittstellen'!D163</f>
        <v>LE_Delivery</v>
      </c>
      <c r="C160" s="234" t="s">
        <v>149</v>
      </c>
      <c r="D160" s="230" t="str">
        <f>'aktive Schnittstellen'!F163</f>
        <v>WM_ERP_P -&gt; SE_LOGTRADE_P Lieferung an LOGTRADE</v>
      </c>
      <c r="E160" s="235" t="str">
        <f>'aktive Schnittstellen'!BH163</f>
        <v>l</v>
      </c>
      <c r="F160" s="236">
        <f>'aktive Schnittstellen'!BI163</f>
        <v>1</v>
      </c>
      <c r="G160" s="236" t="str">
        <f>'aktive Schnittstellen'!K163</f>
        <v>SD</v>
      </c>
      <c r="H160" s="236" t="str">
        <f>'aktive Schnittstellen'!Q163</f>
        <v>LOGT</v>
      </c>
      <c r="I160" s="236" t="s">
        <v>44</v>
      </c>
      <c r="J160" s="236" t="str">
        <f>'aktive Schnittstellen'!H163</f>
        <v>D. Pölkemann</v>
      </c>
      <c r="K160" s="236" t="str">
        <f>'aktive Schnittstellen'!I163</f>
        <v>Dan Lindhoff</v>
      </c>
      <c r="L160" s="234" t="s">
        <v>45</v>
      </c>
      <c r="M160" s="234" t="s">
        <v>46</v>
      </c>
      <c r="N160" s="230" t="s">
        <v>47</v>
      </c>
      <c r="O160" s="234" t="s">
        <v>79</v>
      </c>
      <c r="P160" s="237">
        <f>IF(O160=Fixvalues!$B$6,1,IF(O160=Fixvalues!$B$7,1,IF(O160=Fixvalues!$B$3,0.8,IF(O160=Fixvalues!$B$2,0.6,IF(M160=Fixvalues!$A$4,0.5,IF(M160=Fixvalues!$A$3,0.2,0))))))</f>
        <v>0.8</v>
      </c>
      <c r="Q160" s="237"/>
      <c r="R160" s="289" t="s">
        <v>391</v>
      </c>
      <c r="S160" s="289"/>
      <c r="T160" s="292" t="s">
        <v>392</v>
      </c>
      <c r="U160" s="183" t="s">
        <v>393</v>
      </c>
      <c r="V160" s="254" t="str">
        <f>'aktive Schnittstellen'!W163</f>
        <v xml:space="preserve"> | WM_ERP_P | ZMLOGT.ZMLOGTR1 |  | SE_LOGTRADE_P</v>
      </c>
    </row>
    <row r="161" spans="1:22" s="234" customFormat="1" ht="13.8" x14ac:dyDescent="0.25">
      <c r="A161" s="233">
        <f>'aktive Schnittstellen'!A164</f>
        <v>160</v>
      </c>
      <c r="B161" s="234" t="str">
        <f>'aktive Schnittstellen'!D164</f>
        <v>Sales_Order</v>
      </c>
      <c r="C161" s="234" t="s">
        <v>259</v>
      </c>
      <c r="D161" s="230" t="str">
        <f>'aktive Schnittstellen'!F164</f>
        <v>WM_ERP_P -&gt; ES_PTL_P Auftragsbestätigung an PTL-Kunden</v>
      </c>
      <c r="E161" s="235" t="str">
        <f>'aktive Schnittstellen'!BH164</f>
        <v>h</v>
      </c>
      <c r="F161" s="236">
        <f>'aktive Schnittstellen'!BI164</f>
        <v>2</v>
      </c>
      <c r="G161" s="236" t="str">
        <f>'aktive Schnittstellen'!K164</f>
        <v>SD</v>
      </c>
      <c r="H161" s="236" t="str">
        <f>'aktive Schnittstellen'!Q164</f>
        <v>PTL</v>
      </c>
      <c r="I161" s="236" t="s">
        <v>44</v>
      </c>
      <c r="J161" s="236" t="str">
        <f>'aktive Schnittstellen'!H164</f>
        <v>Th. Heinrichsmeier</v>
      </c>
      <c r="K161" s="236" t="str">
        <f>'aktive Schnittstellen'!I164</f>
        <v>J. Villaverde</v>
      </c>
      <c r="L161" s="234" t="s">
        <v>45</v>
      </c>
      <c r="M161" s="234" t="s">
        <v>46</v>
      </c>
      <c r="N161" s="230"/>
      <c r="P161" s="237">
        <f>IF(O161=Fixvalues!$B$6,1,IF(O161=Fixvalues!$B$7,1,IF(O161=Fixvalues!$B$3,0.8,IF(O161=Fixvalues!$B$2,0.6,IF(M161=Fixvalues!$A$4,0.5,IF(M161=Fixvalues!$A$3,0.2,0))))))</f>
        <v>0.5</v>
      </c>
      <c r="Q161" s="337"/>
      <c r="R161" s="284"/>
      <c r="S161" s="237"/>
      <c r="T161" s="291" t="s">
        <v>154</v>
      </c>
      <c r="U161" s="181" t="s">
        <v>394</v>
      </c>
      <c r="V161" s="254" t="str">
        <f>'aktive Schnittstellen'!W164</f>
        <v xml:space="preserve"> | WM_ERP_P | ZORDRD.ORDERS04.ZSDORDERS04 |  | ES_PTL_P</v>
      </c>
    </row>
    <row r="162" spans="1:22" s="234" customFormat="1" ht="92.4" x14ac:dyDescent="0.25">
      <c r="A162" s="233">
        <f>'aktive Schnittstellen'!A165</f>
        <v>161</v>
      </c>
      <c r="B162" s="234" t="str">
        <f>'aktive Schnittstellen'!D165</f>
        <v>LE_Delivery</v>
      </c>
      <c r="C162" s="234" t="s">
        <v>149</v>
      </c>
      <c r="D162" s="230" t="str">
        <f>'aktive Schnittstellen'!F165</f>
        <v xml:space="preserve">DE_LVR_P -&gt; WM_ERP_P Rückmeldung Lieferauftrag </v>
      </c>
      <c r="E162" s="235" t="str">
        <f>'aktive Schnittstellen'!BH165</f>
        <v>l</v>
      </c>
      <c r="F162" s="236">
        <f>'aktive Schnittstellen'!BI165</f>
        <v>3</v>
      </c>
      <c r="G162" s="236" t="str">
        <f>'aktive Schnittstellen'!K165</f>
        <v>LVR</v>
      </c>
      <c r="H162" s="236" t="str">
        <f>'aktive Schnittstellen'!Q165</f>
        <v>SD</v>
      </c>
      <c r="I162" s="236" t="s">
        <v>44</v>
      </c>
      <c r="J162" s="236" t="str">
        <f>'aktive Schnittstellen'!H165</f>
        <v>A. Eschengerd</v>
      </c>
      <c r="K162" s="236" t="str">
        <f>'aktive Schnittstellen'!I165</f>
        <v>J. Schramm</v>
      </c>
      <c r="L162" s="234" t="s">
        <v>45</v>
      </c>
      <c r="M162" s="234" t="s">
        <v>223</v>
      </c>
      <c r="N162" s="230"/>
      <c r="P162" s="237">
        <f>IF(O162=Fixvalues!$B$6,1,IF(O162=Fixvalues!$B$7,1,IF(O162=Fixvalues!$B$3,0.8,IF(O162=Fixvalues!$B$2,0.6,IF(M162=Fixvalues!$A$4,0.5,IF(M162=Fixvalues!$A$3,0.2,0))))))</f>
        <v>0.2</v>
      </c>
      <c r="Q162" s="237"/>
      <c r="R162" s="237"/>
      <c r="S162" s="237"/>
      <c r="T162" s="374" t="s">
        <v>395</v>
      </c>
      <c r="U162" s="183" t="s">
        <v>396</v>
      </c>
      <c r="V162" s="254" t="str">
        <f>'aktive Schnittstellen'!W165</f>
        <v xml:space="preserve"> | DE_LVR_P | ZWDZ01_Out |  | WM_ERP_P</v>
      </c>
    </row>
    <row r="163" spans="1:22" s="234" customFormat="1" ht="92.4" x14ac:dyDescent="0.25">
      <c r="A163" s="233">
        <f>'aktive Schnittstellen'!A166</f>
        <v>162</v>
      </c>
      <c r="B163" s="234" t="str">
        <f>'aktive Schnittstellen'!D166</f>
        <v>LE_Delivery</v>
      </c>
      <c r="C163" s="234" t="s">
        <v>149</v>
      </c>
      <c r="D163" s="230" t="str">
        <f>'aktive Schnittstellen'!F166</f>
        <v>DE_LVR_P -&gt; WM_ERP_P Rückmeldung Versandinformationen</v>
      </c>
      <c r="E163" s="235" t="str">
        <f>'aktive Schnittstellen'!BH166</f>
        <v>l</v>
      </c>
      <c r="F163" s="236">
        <f>'aktive Schnittstellen'!BI166</f>
        <v>3</v>
      </c>
      <c r="G163" s="236" t="str">
        <f>'aktive Schnittstellen'!K166</f>
        <v>LVR</v>
      </c>
      <c r="H163" s="236" t="str">
        <f>'aktive Schnittstellen'!Q166</f>
        <v>SD</v>
      </c>
      <c r="I163" s="236" t="s">
        <v>53</v>
      </c>
      <c r="J163" s="236" t="str">
        <f>'aktive Schnittstellen'!H166</f>
        <v>A. Eschengerd</v>
      </c>
      <c r="K163" s="236" t="str">
        <f>'aktive Schnittstellen'!I166</f>
        <v>J. Schramm</v>
      </c>
      <c r="L163" s="234" t="s">
        <v>45</v>
      </c>
      <c r="M163" s="234" t="s">
        <v>223</v>
      </c>
      <c r="N163" s="230"/>
      <c r="P163" s="237">
        <f>IF(O163=Fixvalues!$B$6,1,IF(O163=Fixvalues!$B$7,1,IF(O163=Fixvalues!$B$3,0.8,IF(O163=Fixvalues!$B$2,0.6,IF(M163=Fixvalues!$A$4,0.5,IF(M163=Fixvalues!$A$3,0.2,0))))))</f>
        <v>0.2</v>
      </c>
      <c r="Q163" s="237"/>
      <c r="R163" s="237"/>
      <c r="S163" s="237"/>
      <c r="T163" s="374" t="s">
        <v>395</v>
      </c>
      <c r="U163" s="183" t="s">
        <v>397</v>
      </c>
      <c r="V163" s="254" t="str">
        <f>'aktive Schnittstellen'!W166</f>
        <v xml:space="preserve"> | DE_LVR_P | ZWDZ02_Out |  | WM_ERP_P</v>
      </c>
    </row>
    <row r="164" spans="1:22" s="234" customFormat="1" ht="92.4" x14ac:dyDescent="0.25">
      <c r="A164" s="233">
        <f>'aktive Schnittstellen'!A167</f>
        <v>163</v>
      </c>
      <c r="B164" s="234" t="str">
        <f>'aktive Schnittstellen'!D167</f>
        <v>LE_Delivery</v>
      </c>
      <c r="C164" s="234" t="s">
        <v>149</v>
      </c>
      <c r="D164" s="230" t="str">
        <f>'aktive Schnittstellen'!F167</f>
        <v>DE_LVR_P -&gt; WM_ERP_P Rückmeldung Lieferungsabschluss</v>
      </c>
      <c r="E164" s="235" t="str">
        <f>'aktive Schnittstellen'!BH167</f>
        <v>l</v>
      </c>
      <c r="F164" s="236">
        <f>'aktive Schnittstellen'!BI167</f>
        <v>3</v>
      </c>
      <c r="G164" s="236" t="str">
        <f>'aktive Schnittstellen'!K167</f>
        <v>LVR</v>
      </c>
      <c r="H164" s="236" t="str">
        <f>'aktive Schnittstellen'!Q167</f>
        <v>SD</v>
      </c>
      <c r="I164" s="236" t="s">
        <v>53</v>
      </c>
      <c r="J164" s="236" t="str">
        <f>'aktive Schnittstellen'!H167</f>
        <v>A. Eschengerd</v>
      </c>
      <c r="K164" s="236" t="str">
        <f>'aktive Schnittstellen'!I167</f>
        <v>J. Schramm</v>
      </c>
      <c r="L164" s="234" t="s">
        <v>45</v>
      </c>
      <c r="M164" s="234" t="s">
        <v>223</v>
      </c>
      <c r="N164" s="230"/>
      <c r="P164" s="237">
        <f>IF(O164=Fixvalues!$B$6,1,IF(O164=Fixvalues!$B$7,1,IF(O164=Fixvalues!$B$3,0.8,IF(O164=Fixvalues!$B$2,0.6,IF(M164=Fixvalues!$A$4,0.5,IF(M164=Fixvalues!$A$3,0.2,0))))))</f>
        <v>0.2</v>
      </c>
      <c r="Q164" s="237"/>
      <c r="R164" s="237"/>
      <c r="S164" s="237"/>
      <c r="T164" s="374" t="s">
        <v>395</v>
      </c>
      <c r="U164" s="183" t="s">
        <v>398</v>
      </c>
      <c r="V164" s="254" t="str">
        <f>'aktive Schnittstellen'!W167</f>
        <v xml:space="preserve"> | DE_LVR_P | ZWDZ03_Out |  | WM_ERP_P</v>
      </c>
    </row>
    <row r="165" spans="1:22" s="234" customFormat="1" ht="92.4" x14ac:dyDescent="0.25">
      <c r="A165" s="233">
        <f>'aktive Schnittstellen'!A168</f>
        <v>164</v>
      </c>
      <c r="B165" s="234" t="str">
        <f>'aktive Schnittstellen'!D168</f>
        <v>LE_Delivery</v>
      </c>
      <c r="C165" s="234" t="s">
        <v>149</v>
      </c>
      <c r="D165" s="230" t="str">
        <f>'aktive Schnittstellen'!F168</f>
        <v>DE_LVR_P -&gt; WM_ERP_P Sendungsabschluß, Fakturaanlage</v>
      </c>
      <c r="E165" s="235" t="str">
        <f>'aktive Schnittstellen'!BH168</f>
        <v>l</v>
      </c>
      <c r="F165" s="236">
        <f>'aktive Schnittstellen'!BI168</f>
        <v>3</v>
      </c>
      <c r="G165" s="236" t="str">
        <f>'aktive Schnittstellen'!K168</f>
        <v>LVR</v>
      </c>
      <c r="H165" s="236" t="str">
        <f>'aktive Schnittstellen'!Q168</f>
        <v>SD</v>
      </c>
      <c r="I165" s="236" t="s">
        <v>53</v>
      </c>
      <c r="J165" s="236" t="str">
        <f>'aktive Schnittstellen'!H168</f>
        <v>A. Eschengerd</v>
      </c>
      <c r="K165" s="236" t="str">
        <f>'aktive Schnittstellen'!I168</f>
        <v>J. Schramm</v>
      </c>
      <c r="L165" s="234" t="s">
        <v>45</v>
      </c>
      <c r="M165" s="234" t="s">
        <v>223</v>
      </c>
      <c r="N165" s="230"/>
      <c r="P165" s="237">
        <f>IF(O165=Fixvalues!$B$6,1,IF(O165=Fixvalues!$B$7,1,IF(O165=Fixvalues!$B$3,0.8,IF(O165=Fixvalues!$B$2,0.6,IF(M165=Fixvalues!$A$4,0.5,IF(M165=Fixvalues!$A$3,0.2,0))))))</f>
        <v>0.2</v>
      </c>
      <c r="Q165" s="237"/>
      <c r="R165" s="237"/>
      <c r="S165" s="237"/>
      <c r="T165" s="374" t="s">
        <v>395</v>
      </c>
      <c r="U165" s="183" t="s">
        <v>399</v>
      </c>
      <c r="V165" s="254" t="str">
        <f>'aktive Schnittstellen'!W168</f>
        <v xml:space="preserve"> | DE_LVR_P | ZWDZ04_Out |  | WM_ERP_P</v>
      </c>
    </row>
    <row r="166" spans="1:22" s="234" customFormat="1" ht="92.4" x14ac:dyDescent="0.25">
      <c r="A166" s="233">
        <f>'aktive Schnittstellen'!A169</f>
        <v>165</v>
      </c>
      <c r="B166" s="234" t="str">
        <f>'aktive Schnittstellen'!D169</f>
        <v>LE_Delivery</v>
      </c>
      <c r="C166" s="234" t="s">
        <v>149</v>
      </c>
      <c r="D166" s="230" t="str">
        <f>'aktive Schnittstellen'!F169</f>
        <v>DE_LVR_P -&gt; WM_ERP_P Rückmeldedaten für IFTMIN</v>
      </c>
      <c r="E166" s="235" t="str">
        <f>'aktive Schnittstellen'!BH169</f>
        <v>l</v>
      </c>
      <c r="F166" s="236">
        <f>'aktive Schnittstellen'!BI169</f>
        <v>3</v>
      </c>
      <c r="G166" s="236" t="str">
        <f>'aktive Schnittstellen'!K169</f>
        <v>LVR</v>
      </c>
      <c r="H166" s="236" t="str">
        <f>'aktive Schnittstellen'!Q169</f>
        <v>SD</v>
      </c>
      <c r="I166" s="236" t="s">
        <v>53</v>
      </c>
      <c r="J166" s="236" t="str">
        <f>'aktive Schnittstellen'!H169</f>
        <v>A. Eschengerd</v>
      </c>
      <c r="K166" s="236" t="str">
        <f>'aktive Schnittstellen'!I169</f>
        <v>J. Schramm</v>
      </c>
      <c r="L166" s="234" t="s">
        <v>45</v>
      </c>
      <c r="M166" s="234" t="s">
        <v>223</v>
      </c>
      <c r="N166" s="230"/>
      <c r="P166" s="237">
        <f>IF(O166=Fixvalues!$B$6,1,IF(O166=Fixvalues!$B$7,1,IF(O166=Fixvalues!$B$3,0.8,IF(O166=Fixvalues!$B$2,0.6,IF(M166=Fixvalues!$A$4,0.5,IF(M166=Fixvalues!$A$3,0.2,0))))))</f>
        <v>0.2</v>
      </c>
      <c r="Q166" s="237"/>
      <c r="R166" s="237"/>
      <c r="S166" s="237"/>
      <c r="T166" s="374" t="s">
        <v>395</v>
      </c>
      <c r="U166" s="183" t="s">
        <v>400</v>
      </c>
      <c r="V166" s="254" t="str">
        <f>'aktive Schnittstellen'!W169</f>
        <v xml:space="preserve"> | DE_LVR_P | ZWDZ05_Out |  | WM_ERP_P</v>
      </c>
    </row>
    <row r="167" spans="1:22" s="234" customFormat="1" ht="27.6" x14ac:dyDescent="0.25">
      <c r="A167" s="233">
        <f>'aktive Schnittstellen'!A170</f>
        <v>166</v>
      </c>
      <c r="B167" s="234" t="str">
        <f>'aktive Schnittstellen'!D170</f>
        <v>Finance_Transfer</v>
      </c>
      <c r="C167" s="234" t="s">
        <v>312</v>
      </c>
      <c r="D167" s="230" t="str">
        <f>'aktive Schnittstellen'!F170</f>
        <v xml:space="preserve">WM_BELLIN_P -&gt; WM_FTP Transfer Dateien BELLIN ans FTP </v>
      </c>
      <c r="E167" s="235" t="str">
        <f>'aktive Schnittstellen'!BH170</f>
        <v>m</v>
      </c>
      <c r="F167" s="236">
        <f>'aktive Schnittstellen'!BI170</f>
        <v>2</v>
      </c>
      <c r="G167" s="236" t="str">
        <f>'aktive Schnittstellen'!K170</f>
        <v>BELLIN</v>
      </c>
      <c r="H167" s="236" t="str">
        <f>'aktive Schnittstellen'!Q170</f>
        <v>GLFTP</v>
      </c>
      <c r="I167" s="236" t="s">
        <v>78</v>
      </c>
      <c r="J167" s="236" t="str">
        <f>'aktive Schnittstellen'!H170</f>
        <v>R. Nangue Ngangwa</v>
      </c>
      <c r="K167" s="236" t="str">
        <f>'aktive Schnittstellen'!I170</f>
        <v>S. Schelp</v>
      </c>
      <c r="L167" s="234" t="s">
        <v>45</v>
      </c>
      <c r="M167" s="234" t="s">
        <v>46</v>
      </c>
      <c r="N167" s="230" t="s">
        <v>47</v>
      </c>
      <c r="O167" s="234" t="s">
        <v>79</v>
      </c>
      <c r="P167" s="237">
        <f>IF(O167=Fixvalues!$B$6,1,IF(O167=Fixvalues!$B$7,1,IF(O167=Fixvalues!$B$3,0.8,IF(O167=Fixvalues!$B$2,0.6,IF(M167=Fixvalues!$A$4,0.5,IF(M167=Fixvalues!$A$3,0.2,0))))))</f>
        <v>0.8</v>
      </c>
      <c r="Q167" s="353" t="s">
        <v>245</v>
      </c>
      <c r="R167" s="274" t="s">
        <v>401</v>
      </c>
      <c r="S167" s="351" t="s">
        <v>356</v>
      </c>
      <c r="T167" s="368" t="s">
        <v>402</v>
      </c>
      <c r="U167" s="183" t="s">
        <v>403</v>
      </c>
      <c r="V167" s="254" t="str">
        <f>'aktive Schnittstellen'!W170</f>
        <v xml:space="preserve"> | WM_BELLIN_P | BellinBelege_Out |  | WM_FTP_P</v>
      </c>
    </row>
    <row r="168" spans="1:22" s="234" customFormat="1" ht="79.2" x14ac:dyDescent="0.25">
      <c r="A168" s="233">
        <f>'aktive Schnittstellen'!A171</f>
        <v>167</v>
      </c>
      <c r="B168" s="234" t="str">
        <f>'aktive Schnittstellen'!D171</f>
        <v>Data_Management</v>
      </c>
      <c r="C168" s="234" t="s">
        <v>43</v>
      </c>
      <c r="D168" s="230" t="str">
        <f>'aktive Schnittstellen'!F171</f>
        <v>WM_XMEDIA_P  -&gt; WM_LDMP_P Übergabe Structure Datan</v>
      </c>
      <c r="E168" s="235" t="str">
        <f>'aktive Schnittstellen'!BH171</f>
        <v>m</v>
      </c>
      <c r="F168" s="236">
        <f>'aktive Schnittstellen'!BI171</f>
        <v>3</v>
      </c>
      <c r="G168" s="236" t="str">
        <f>'aktive Schnittstellen'!K171</f>
        <v>XMEDIA</v>
      </c>
      <c r="H168" s="236" t="str">
        <f>'aktive Schnittstellen'!Q171</f>
        <v>LDMP</v>
      </c>
      <c r="I168" s="236" t="s">
        <v>78</v>
      </c>
      <c r="J168" s="236" t="str">
        <f>'aktive Schnittstellen'!H171</f>
        <v>R. Nangue Ngangwa</v>
      </c>
      <c r="K168" s="236" t="str">
        <f>'aktive Schnittstellen'!I171</f>
        <v>S. Schelp</v>
      </c>
      <c r="L168" s="234" t="s">
        <v>45</v>
      </c>
      <c r="M168" s="234" t="s">
        <v>46</v>
      </c>
      <c r="N168" s="230"/>
      <c r="P168" s="237">
        <f>IF(O168=Fixvalues!$B$6,1,IF(O168=Fixvalues!$B$7,1,IF(O168=Fixvalues!$B$3,0.8,IF(O168=Fixvalues!$B$2,0.6,IF(M168=Fixvalues!$A$4,0.5,IF(M168=Fixvalues!$A$3,0.2,0))))))</f>
        <v>0.5</v>
      </c>
      <c r="Q168" s="237"/>
      <c r="R168" s="237"/>
      <c r="S168" s="237"/>
      <c r="T168" s="358" t="s">
        <v>404</v>
      </c>
      <c r="U168" s="181" t="s">
        <v>405</v>
      </c>
      <c r="V168" s="254" t="str">
        <f>'aktive Schnittstellen'!W171</f>
        <v xml:space="preserve"> | WM_XMEDIA_P | XMEDIA2LDMP_Structure_Out |  | WM_LDMP_P</v>
      </c>
    </row>
    <row r="169" spans="1:22" s="234" customFormat="1" ht="26.4" x14ac:dyDescent="0.25">
      <c r="A169" s="233">
        <f>'aktive Schnittstellen'!A172</f>
        <v>168</v>
      </c>
      <c r="B169" s="234" t="str">
        <f>'aktive Schnittstellen'!D172</f>
        <v>Reporting_Sales</v>
      </c>
      <c r="C169" s="234" t="s">
        <v>132</v>
      </c>
      <c r="D169" s="230" t="str">
        <f>'aktive Schnittstellen'!F172</f>
        <v>WM_ERP_P -&gt; WM_ERP_Q Übergabe COD Dateien vom PW ans KW</v>
      </c>
      <c r="E169" s="235" t="str">
        <f>'aktive Schnittstellen'!BH172</f>
        <v>c</v>
      </c>
      <c r="F169" s="236">
        <f>'aktive Schnittstellen'!BI172</f>
        <v>1</v>
      </c>
      <c r="G169" s="236" t="str">
        <f>'aktive Schnittstellen'!K172</f>
        <v>PP</v>
      </c>
      <c r="H169" s="236" t="str">
        <f>'aktive Schnittstellen'!Q172</f>
        <v>PP</v>
      </c>
      <c r="I169" s="236" t="s">
        <v>145</v>
      </c>
      <c r="J169" s="236" t="str">
        <f>'aktive Schnittstellen'!H172</f>
        <v>R. Nangue Ngangwa</v>
      </c>
      <c r="K169" s="236" t="str">
        <f>'aktive Schnittstellen'!I172</f>
        <v>N. Schweim</v>
      </c>
      <c r="L169" s="234" t="s">
        <v>45</v>
      </c>
      <c r="M169" s="234" t="s">
        <v>46</v>
      </c>
      <c r="N169" s="230" t="s">
        <v>47</v>
      </c>
      <c r="O169" s="234" t="s">
        <v>79</v>
      </c>
      <c r="P169" s="237">
        <f>IF(O169=Fixvalues!$B$6,1,IF(O169=Fixvalues!$B$7,1,IF(O169=Fixvalues!$B$3,0.8,IF(O169=Fixvalues!$B$2,0.6,IF(M169=Fixvalues!$A$4,0.5,IF(M169=Fixvalues!$A$3,0.2,0))))))</f>
        <v>0.8</v>
      </c>
      <c r="Q169" s="237"/>
      <c r="R169" s="228" t="s">
        <v>146</v>
      </c>
      <c r="S169" s="283"/>
      <c r="T169" s="295"/>
      <c r="U169" s="183" t="s">
        <v>406</v>
      </c>
      <c r="V169" s="254" t="str">
        <f>'aktive Schnittstellen'!W172</f>
        <v xml:space="preserve"> | WM_ERP_P | DCF_COD_Daten_Out |  | WM_ERP_Q </v>
      </c>
    </row>
    <row r="170" spans="1:22" s="234" customFormat="1" ht="13.8" x14ac:dyDescent="0.25">
      <c r="A170" s="233">
        <f>'aktive Schnittstellen'!A173</f>
        <v>169</v>
      </c>
      <c r="B170" s="234" t="str">
        <f>'aktive Schnittstellen'!D173</f>
        <v>Manufacturing</v>
      </c>
      <c r="C170" s="234" t="s">
        <v>234</v>
      </c>
      <c r="D170" s="230" t="str">
        <f>'aktive Schnittstellen'!F173</f>
        <v>DE_CUBISCAN_P -&gt; WM_ERP_P Volumenmessung</v>
      </c>
      <c r="E170" s="235" t="str">
        <f>'aktive Schnittstellen'!BH173</f>
        <v>l</v>
      </c>
      <c r="F170" s="236">
        <f>'aktive Schnittstellen'!BI173</f>
        <v>2</v>
      </c>
      <c r="G170" s="236" t="str">
        <f>'aktive Schnittstellen'!K173</f>
        <v>CUBISCAN</v>
      </c>
      <c r="H170" s="236" t="str">
        <f>'aktive Schnittstellen'!Q173</f>
        <v>PP</v>
      </c>
      <c r="I170" s="236"/>
      <c r="J170" s="236" t="str">
        <f>'aktive Schnittstellen'!H173</f>
        <v>R. Nangue Ngangwa</v>
      </c>
      <c r="K170" s="236" t="str">
        <f>'aktive Schnittstellen'!I173</f>
        <v>A. Isleyen</v>
      </c>
      <c r="L170" s="234" t="s">
        <v>84</v>
      </c>
      <c r="M170" s="234" t="s">
        <v>46</v>
      </c>
      <c r="N170" s="230"/>
      <c r="P170" s="237">
        <f>IF(O170=Fixvalues!$B$6,1,IF(O170=Fixvalues!$B$7,1,IF(O170=Fixvalues!$B$3,0.8,IF(O170=Fixvalues!$B$2,0.6,IF(M170=Fixvalues!$A$4,0.5,IF(M170=Fixvalues!$A$3,0.2,0))))))</f>
        <v>0.5</v>
      </c>
      <c r="Q170" s="237"/>
      <c r="R170" s="237"/>
      <c r="S170" s="237"/>
      <c r="T170" s="358" t="s">
        <v>407</v>
      </c>
      <c r="U170" s="183" t="s">
        <v>408</v>
      </c>
      <c r="V170" s="254" t="str">
        <f>'aktive Schnittstellen'!W173</f>
        <v xml:space="preserve"> | DE_CUBISCAN_P | MeasurementRequestResponse_Out |  | WM_ERP_P </v>
      </c>
    </row>
    <row r="171" spans="1:22" s="234" customFormat="1" ht="39.6" x14ac:dyDescent="0.25">
      <c r="A171" s="233">
        <f>'aktive Schnittstellen'!A174</f>
        <v>170</v>
      </c>
      <c r="B171" s="234" t="str">
        <f>'aktive Schnittstellen'!D174</f>
        <v>Purchasing_Management</v>
      </c>
      <c r="C171" s="234" t="s">
        <v>409</v>
      </c>
      <c r="D171" s="230" t="str">
        <f>'aktive Schnittstellen'!F174</f>
        <v>NEWTRON -&gt; WM_ERP_P Übergabe BANF</v>
      </c>
      <c r="E171" s="235" t="str">
        <f>'aktive Schnittstellen'!BH174</f>
        <v>l</v>
      </c>
      <c r="F171" s="236">
        <f>'aktive Schnittstellen'!BI174</f>
        <v>2</v>
      </c>
      <c r="G171" s="236" t="str">
        <f>'aktive Schnittstellen'!K174</f>
        <v>NEWTRON</v>
      </c>
      <c r="H171" s="236" t="str">
        <f>'aktive Schnittstellen'!Q174</f>
        <v>MM</v>
      </c>
      <c r="I171" s="236" t="s">
        <v>53</v>
      </c>
      <c r="J171" s="236" t="str">
        <f>'aktive Schnittstellen'!H174</f>
        <v>R. Nangue Ngangwa</v>
      </c>
      <c r="K171" s="236" t="str">
        <f>'aktive Schnittstellen'!I174</f>
        <v>M. Nau</v>
      </c>
      <c r="L171" s="234" t="s">
        <v>91</v>
      </c>
      <c r="M171" s="234" t="s">
        <v>46</v>
      </c>
      <c r="N171" s="230"/>
      <c r="P171" s="237">
        <f>IF(O171=Fixvalues!$B$6,1,IF(O171=Fixvalues!$B$7,1,IF(O171=Fixvalues!$B$3,0.8,IF(O171=Fixvalues!$B$2,0.6,IF(M171=Fixvalues!$A$4,0.5,IF(M171=Fixvalues!$A$3,0.2,0))))))</f>
        <v>0.5</v>
      </c>
      <c r="Q171" s="237"/>
      <c r="R171" s="237"/>
      <c r="S171" s="237"/>
      <c r="T171" s="358" t="s">
        <v>410</v>
      </c>
      <c r="U171" s="183" t="s">
        <v>411</v>
      </c>
      <c r="V171" s="254" t="str">
        <f>'aktive Schnittstellen'!W174</f>
        <v xml:space="preserve"> | NEWTRON | BANFNotification_Out  |  | WM_ERP_P </v>
      </c>
    </row>
    <row r="172" spans="1:22" s="234" customFormat="1" ht="27.6" x14ac:dyDescent="0.25">
      <c r="A172" s="233">
        <f>'aktive Schnittstellen'!A175</f>
        <v>171</v>
      </c>
      <c r="B172" s="234" t="str">
        <f>'aktive Schnittstellen'!D175</f>
        <v>Purchasing_Management</v>
      </c>
      <c r="C172" s="234" t="s">
        <v>409</v>
      </c>
      <c r="D172" s="230" t="str">
        <f>'aktive Schnittstellen'!F175</f>
        <v>NEWTRON -&gt; WM_ERP_P Übergabe BANF Anhänge</v>
      </c>
      <c r="E172" s="235" t="str">
        <f>'aktive Schnittstellen'!BH175</f>
        <v>l</v>
      </c>
      <c r="F172" s="236">
        <f>'aktive Schnittstellen'!BI175</f>
        <v>1</v>
      </c>
      <c r="G172" s="236" t="str">
        <f>'aktive Schnittstellen'!K175</f>
        <v>NEWTRON</v>
      </c>
      <c r="H172" s="236" t="str">
        <f>'aktive Schnittstellen'!Q175</f>
        <v>MM</v>
      </c>
      <c r="I172" s="273" t="s">
        <v>53</v>
      </c>
      <c r="J172" s="236" t="str">
        <f>'aktive Schnittstellen'!H175</f>
        <v>R. Nangue Ngangwa</v>
      </c>
      <c r="K172" s="236" t="str">
        <f>'aktive Schnittstellen'!I175</f>
        <v>M. Nau</v>
      </c>
      <c r="L172" s="234" t="s">
        <v>45</v>
      </c>
      <c r="M172" s="234" t="s">
        <v>46</v>
      </c>
      <c r="N172" s="230" t="s">
        <v>47</v>
      </c>
      <c r="O172" s="234" t="s">
        <v>79</v>
      </c>
      <c r="P172" s="237">
        <f>IF(O172=Fixvalues!$B$6,1,IF(O172=Fixvalues!$B$7,1,IF(O172=Fixvalues!$B$3,0.8,IF(O172=Fixvalues!$B$2,0.6,IF(M172=Fixvalues!$A$4,0.5,IF(M172=Fixvalues!$A$3,0.2,0))))))</f>
        <v>0.8</v>
      </c>
      <c r="Q172" s="237"/>
      <c r="R172" s="283"/>
      <c r="S172" s="283"/>
      <c r="T172" s="295" t="s">
        <v>412</v>
      </c>
      <c r="U172" s="183" t="s">
        <v>413</v>
      </c>
      <c r="V172" s="254" t="str">
        <f>'aktive Schnittstellen'!W175</f>
        <v xml:space="preserve"> | NEWTRON | BANFAttachment_Out  |  | WM_ERP_P </v>
      </c>
    </row>
    <row r="173" spans="1:22" s="234" customFormat="1" ht="79.2" x14ac:dyDescent="0.25">
      <c r="A173" s="233">
        <f>'aktive Schnittstellen'!A176</f>
        <v>172</v>
      </c>
      <c r="B173" s="234" t="str">
        <f>'aktive Schnittstellen'!D176</f>
        <v>Purchasing_Management</v>
      </c>
      <c r="C173" s="234" t="s">
        <v>409</v>
      </c>
      <c r="D173" s="230" t="str">
        <f>'aktive Schnittstellen'!F176</f>
        <v>WM_ERP_P -&gt; NEWTRON Rückübertragung Bestellnummer</v>
      </c>
      <c r="E173" s="235" t="str">
        <f>'aktive Schnittstellen'!BH176</f>
        <v>l</v>
      </c>
      <c r="F173" s="236">
        <f>'aktive Schnittstellen'!BI176</f>
        <v>1</v>
      </c>
      <c r="G173" s="236" t="str">
        <f>'aktive Schnittstellen'!K176</f>
        <v>MM</v>
      </c>
      <c r="H173" s="236" t="str">
        <f>'aktive Schnittstellen'!Q176</f>
        <v>NEWTRON</v>
      </c>
      <c r="I173" s="273" t="s">
        <v>53</v>
      </c>
      <c r="J173" s="236" t="str">
        <f>'aktive Schnittstellen'!H176</f>
        <v>R. Nangue Ngangwa</v>
      </c>
      <c r="K173" s="236" t="str">
        <f>'aktive Schnittstellen'!I176</f>
        <v>M. Nau</v>
      </c>
      <c r="L173" s="234" t="s">
        <v>91</v>
      </c>
      <c r="M173" s="234" t="s">
        <v>46</v>
      </c>
      <c r="N173" s="230" t="s">
        <v>47</v>
      </c>
      <c r="O173" s="234" t="s">
        <v>118</v>
      </c>
      <c r="P173" s="237">
        <f>IF(O173=Fixvalues!$B$6,1,IF(O173=Fixvalues!$B$7,1,IF(O173=Fixvalues!$B$3,0.8,IF(O173=Fixvalues!$B$2,0.6,IF(M173=Fixvalues!$A$4,0.5,IF(M173=Fixvalues!$A$3,0.2,0))))))</f>
        <v>0.5</v>
      </c>
      <c r="Q173" s="237"/>
      <c r="R173" s="283"/>
      <c r="S173" s="283"/>
      <c r="T173" s="294" t="s">
        <v>414</v>
      </c>
      <c r="U173" s="183" t="s">
        <v>415</v>
      </c>
      <c r="V173" s="254" t="str">
        <f>'aktive Schnittstellen'!W176</f>
        <v xml:space="preserve"> | WM_ERP_P | BanfConfirmation_Out  |  | NEWTRON </v>
      </c>
    </row>
    <row r="174" spans="1:22" s="234" customFormat="1" ht="26.4" x14ac:dyDescent="0.25">
      <c r="A174" s="233">
        <f>'aktive Schnittstellen'!A177</f>
        <v>173</v>
      </c>
      <c r="B174" s="234" t="str">
        <f>'aktive Schnittstellen'!D177</f>
        <v>Sales_Control</v>
      </c>
      <c r="C174" s="234" t="s">
        <v>175</v>
      </c>
      <c r="D174" s="230" t="str">
        <f>'aktive Schnittstellen'!F177</f>
        <v>WM_EASYCONNECT_P -&gt; WM_CRM_P Account ID Matching</v>
      </c>
      <c r="E174" s="235" t="str">
        <f>'aktive Schnittstellen'!BH177</f>
        <v>l</v>
      </c>
      <c r="F174" s="236">
        <f>'aktive Schnittstellen'!BI177</f>
        <v>2</v>
      </c>
      <c r="G174" s="236" t="str">
        <f>'aktive Schnittstellen'!K177</f>
        <v>EASYCONNECT</v>
      </c>
      <c r="H174" s="236" t="str">
        <f>'aktive Schnittstellen'!Q177</f>
        <v>CRM</v>
      </c>
      <c r="I174" s="236" t="s">
        <v>44</v>
      </c>
      <c r="J174" s="236" t="str">
        <f>'aktive Schnittstellen'!H177</f>
        <v>R. Nangue Ngangwa</v>
      </c>
      <c r="K174" s="236" t="str">
        <f>'aktive Schnittstellen'!I177</f>
        <v>D. Büse</v>
      </c>
      <c r="L174" s="234" t="s">
        <v>84</v>
      </c>
      <c r="M174" s="234" t="s">
        <v>46</v>
      </c>
      <c r="N174" s="230" t="s">
        <v>122</v>
      </c>
      <c r="P174" s="237">
        <f>IF(O174=Fixvalues!$B$6,1,IF(O174=Fixvalues!$B$7,1,IF(O174=Fixvalues!$B$3,0.8,IF(O174=Fixvalues!$B$2,0.6,IF(M174=Fixvalues!$A$4,0.5,IF(M174=Fixvalues!$A$3,0.2,0))))))</f>
        <v>0.5</v>
      </c>
      <c r="Q174" s="237"/>
      <c r="R174" s="237" t="s">
        <v>123</v>
      </c>
      <c r="S174" s="237"/>
      <c r="T174" s="358" t="s">
        <v>407</v>
      </c>
      <c r="U174" s="183" t="s">
        <v>416</v>
      </c>
      <c r="V174" s="254" t="str">
        <f>'aktive Schnittstellen'!W177</f>
        <v xml:space="preserve"> | WM_EASYCONNECT_P | AccountIDMatching_Out  |  | WM_CRM_P </v>
      </c>
    </row>
    <row r="175" spans="1:22" s="234" customFormat="1" ht="39.6" x14ac:dyDescent="0.25">
      <c r="A175" s="233">
        <f>'aktive Schnittstellen'!A178</f>
        <v>174</v>
      </c>
      <c r="B175" s="234" t="str">
        <f>'aktive Schnittstellen'!D178</f>
        <v>LE_DSV</v>
      </c>
      <c r="C175" s="234" t="s">
        <v>417</v>
      </c>
      <c r="D175" s="230" t="str">
        <f>'aktive Schnittstellen'!F178</f>
        <v>FTPServerDSV_KR -&gt; WM_ERP_P StatusMessage Notification from DSV</v>
      </c>
      <c r="E175" s="235" t="str">
        <f>'aktive Schnittstellen'!BH178</f>
        <v>m</v>
      </c>
      <c r="F175" s="236">
        <f>'aktive Schnittstellen'!BI178</f>
        <v>2</v>
      </c>
      <c r="G175" s="236" t="str">
        <f>'aktive Schnittstellen'!K178</f>
        <v>DSV</v>
      </c>
      <c r="H175" s="236" t="str">
        <f>'aktive Schnittstellen'!Q178</f>
        <v>LE</v>
      </c>
      <c r="I175" s="273" t="s">
        <v>53</v>
      </c>
      <c r="J175" s="236" t="str">
        <f>'aktive Schnittstellen'!H178</f>
        <v>R. Nangue Ngangwa</v>
      </c>
      <c r="K175" s="236" t="str">
        <f>'aktive Schnittstellen'!I178</f>
        <v>W. Stefan</v>
      </c>
      <c r="L175" s="234" t="s">
        <v>45</v>
      </c>
      <c r="M175" s="234" t="s">
        <v>46</v>
      </c>
      <c r="N175" s="230" t="s">
        <v>47</v>
      </c>
      <c r="O175" s="234" t="s">
        <v>79</v>
      </c>
      <c r="P175" s="237">
        <f>IF(O175=Fixvalues!$B$6,1,IF(O175=Fixvalues!$B$7,1,IF(O175=Fixvalues!$B$3,0.8,IF(O175=Fixvalues!$B$2,0.6,IF(M175=Fixvalues!$A$4,0.5,IF(M175=Fixvalues!$A$3,0.2,0))))))</f>
        <v>0.8</v>
      </c>
      <c r="Q175" s="237"/>
      <c r="R175" s="279" t="s">
        <v>418</v>
      </c>
      <c r="S175" s="277"/>
      <c r="T175" s="361" t="s">
        <v>419</v>
      </c>
      <c r="U175" s="183" t="s">
        <v>420</v>
      </c>
      <c r="V175" s="254" t="str">
        <f>'aktive Schnittstellen'!W178</f>
        <v>DSV | FTPServerDSV_KR | StatusMessageNotification_Out |  | WM_ERP_P</v>
      </c>
    </row>
    <row r="176" spans="1:22" s="234" customFormat="1" ht="27.6" x14ac:dyDescent="0.25">
      <c r="A176" s="233">
        <f>'aktive Schnittstellen'!A179</f>
        <v>175</v>
      </c>
      <c r="B176" s="234" t="str">
        <f>'aktive Schnittstellen'!D179</f>
        <v>LE_DSV</v>
      </c>
      <c r="C176" s="234" t="s">
        <v>417</v>
      </c>
      <c r="D176" s="230" t="str">
        <f>'aktive Schnittstellen'!F179</f>
        <v>FTPServerDSV_KR-&gt; WM_ERP_P GoodsReceipt Confirmation from DSV</v>
      </c>
      <c r="E176" s="235" t="str">
        <f>'aktive Schnittstellen'!BH179</f>
        <v>m</v>
      </c>
      <c r="F176" s="236">
        <f>'aktive Schnittstellen'!BI179</f>
        <v>2</v>
      </c>
      <c r="G176" s="236" t="str">
        <f>'aktive Schnittstellen'!K179</f>
        <v>DSV</v>
      </c>
      <c r="H176" s="236" t="str">
        <f>'aktive Schnittstellen'!Q179</f>
        <v>LE</v>
      </c>
      <c r="I176" s="273" t="s">
        <v>53</v>
      </c>
      <c r="J176" s="236" t="str">
        <f>'aktive Schnittstellen'!H179</f>
        <v>R. Nangue Ngangwa</v>
      </c>
      <c r="K176" s="236" t="str">
        <f>'aktive Schnittstellen'!I179</f>
        <v>W. Stefan</v>
      </c>
      <c r="L176" s="234" t="s">
        <v>45</v>
      </c>
      <c r="M176" s="234" t="s">
        <v>46</v>
      </c>
      <c r="N176" s="230" t="s">
        <v>47</v>
      </c>
      <c r="O176" s="234" t="s">
        <v>79</v>
      </c>
      <c r="P176" s="237">
        <f>IF(O176=Fixvalues!$B$6,1,IF(O176=Fixvalues!$B$7,1,IF(O176=Fixvalues!$B$3,0.8,IF(O176=Fixvalues!$B$2,0.6,IF(M176=Fixvalues!$A$4,0.5,IF(M176=Fixvalues!$A$3,0.2,0))))))</f>
        <v>0.8</v>
      </c>
      <c r="Q176" s="237"/>
      <c r="R176" s="275" t="s">
        <v>421</v>
      </c>
      <c r="S176" s="274"/>
      <c r="T176" s="361"/>
      <c r="U176" s="183" t="s">
        <v>422</v>
      </c>
      <c r="V176" s="254" t="str">
        <f>'aktive Schnittstellen'!W179</f>
        <v>DSV | FTPServerDSV_KR | GoodsReceiptConfirmation_Out |  | WM_ERP_P</v>
      </c>
    </row>
    <row r="177" spans="1:22" s="234" customFormat="1" ht="27.6" x14ac:dyDescent="0.25">
      <c r="A177" s="233">
        <f>'aktive Schnittstellen'!A180</f>
        <v>176</v>
      </c>
      <c r="B177" s="234" t="str">
        <f>'aktive Schnittstellen'!D180</f>
        <v>LE_DSV</v>
      </c>
      <c r="C177" s="234" t="s">
        <v>417</v>
      </c>
      <c r="D177" s="230" t="str">
        <f>'aktive Schnittstellen'!F180</f>
        <v>FTPServerDSV_KR-&gt; WM_ERP_P Delivery Notification from DSV</v>
      </c>
      <c r="E177" s="235" t="str">
        <f>'aktive Schnittstellen'!BH180</f>
        <v>m</v>
      </c>
      <c r="F177" s="236">
        <f>'aktive Schnittstellen'!BI180</f>
        <v>2</v>
      </c>
      <c r="G177" s="236" t="str">
        <f>'aktive Schnittstellen'!K180</f>
        <v>DSV</v>
      </c>
      <c r="H177" s="236" t="str">
        <f>'aktive Schnittstellen'!Q180</f>
        <v>LE</v>
      </c>
      <c r="I177" s="273" t="s">
        <v>53</v>
      </c>
      <c r="J177" s="236" t="str">
        <f>'aktive Schnittstellen'!H180</f>
        <v>R. Nangue Ngangwa</v>
      </c>
      <c r="K177" s="236" t="str">
        <f>'aktive Schnittstellen'!I180</f>
        <v>W. Stefan</v>
      </c>
      <c r="L177" s="234" t="s">
        <v>45</v>
      </c>
      <c r="M177" s="234" t="s">
        <v>46</v>
      </c>
      <c r="N177" s="230" t="s">
        <v>47</v>
      </c>
      <c r="O177" s="234" t="s">
        <v>79</v>
      </c>
      <c r="P177" s="237">
        <f>IF(O177=Fixvalues!$B$6,1,IF(O177=Fixvalues!$B$7,1,IF(O177=Fixvalues!$B$3,0.8,IF(O177=Fixvalues!$B$2,0.6,IF(M177=Fixvalues!$A$4,0.5,IF(M177=Fixvalues!$A$3,0.2,0))))))</f>
        <v>0.8</v>
      </c>
      <c r="Q177" s="237"/>
      <c r="R177" s="275" t="s">
        <v>423</v>
      </c>
      <c r="S177" s="274"/>
      <c r="T177" s="274" t="s">
        <v>424</v>
      </c>
      <c r="U177" s="183" t="s">
        <v>425</v>
      </c>
      <c r="V177" s="254" t="str">
        <f>'aktive Schnittstellen'!W180</f>
        <v>DSV | FTPServerDSV_KR | DeliveryNotification_Out |  | WM_ERP_P</v>
      </c>
    </row>
    <row r="178" spans="1:22" s="234" customFormat="1" ht="27.6" x14ac:dyDescent="0.25">
      <c r="A178" s="233">
        <f>'aktive Schnittstellen'!A181</f>
        <v>177</v>
      </c>
      <c r="B178" s="234" t="str">
        <f>'aktive Schnittstellen'!D181</f>
        <v>LE_DSV</v>
      </c>
      <c r="C178" s="234" t="s">
        <v>417</v>
      </c>
      <c r="D178" s="230" t="str">
        <f>'aktive Schnittstellen'!F181</f>
        <v>FTPServerDSV_KR -&gt; WM_ERP_P DSV Bestandsabgleich from DSV</v>
      </c>
      <c r="E178" s="235" t="str">
        <f>'aktive Schnittstellen'!BH181</f>
        <v>m</v>
      </c>
      <c r="F178" s="236">
        <f>'aktive Schnittstellen'!BI181</f>
        <v>2</v>
      </c>
      <c r="G178" s="236" t="str">
        <f>'aktive Schnittstellen'!K181</f>
        <v>DSV</v>
      </c>
      <c r="H178" s="236" t="str">
        <f>'aktive Schnittstellen'!Q181</f>
        <v>LE</v>
      </c>
      <c r="I178" s="273" t="s">
        <v>53</v>
      </c>
      <c r="J178" s="236" t="str">
        <f>'aktive Schnittstellen'!H181</f>
        <v>R. Nangue Ngangwa</v>
      </c>
      <c r="K178" s="236" t="str">
        <f>'aktive Schnittstellen'!I181</f>
        <v>W. Stefan</v>
      </c>
      <c r="L178" s="234" t="s">
        <v>45</v>
      </c>
      <c r="M178" s="234" t="s">
        <v>46</v>
      </c>
      <c r="N178" s="230" t="s">
        <v>47</v>
      </c>
      <c r="O178" s="234" t="s">
        <v>79</v>
      </c>
      <c r="P178" s="237">
        <f>IF(O178=Fixvalues!$B$6,1,IF(O178=Fixvalues!$B$7,1,IF(O178=Fixvalues!$B$3,0.8,IF(O178=Fixvalues!$B$2,0.6,IF(M178=Fixvalues!$A$4,0.5,IF(M178=Fixvalues!$A$3,0.2,0))))))</f>
        <v>0.8</v>
      </c>
      <c r="Q178" s="237"/>
      <c r="R178" s="275" t="s">
        <v>418</v>
      </c>
      <c r="S178" s="274"/>
      <c r="T178" s="361"/>
      <c r="U178" s="183" t="s">
        <v>426</v>
      </c>
      <c r="V178" s="254" t="str">
        <f>'aktive Schnittstellen'!W181</f>
        <v>DSV | FTPServerDSV_KR | StockReconciliationFile_Out |  | WM_ERP_P</v>
      </c>
    </row>
    <row r="179" spans="1:22" s="234" customFormat="1" ht="26.4" x14ac:dyDescent="0.25">
      <c r="A179" s="233">
        <f>'aktive Schnittstellen'!A182</f>
        <v>178</v>
      </c>
      <c r="B179" s="234" t="str">
        <f>'aktive Schnittstellen'!D182</f>
        <v>LE_DSV</v>
      </c>
      <c r="C179" s="234" t="s">
        <v>417</v>
      </c>
      <c r="D179" s="230" t="str">
        <f>'aktive Schnittstellen'!F182</f>
        <v xml:space="preserve">WM_ERP_P ---&gt;  FTPServerDSV_KR  MaterialMaster </v>
      </c>
      <c r="E179" s="235" t="str">
        <f>'aktive Schnittstellen'!BH182</f>
        <v>m</v>
      </c>
      <c r="F179" s="236">
        <f>'aktive Schnittstellen'!BI182</f>
        <v>2</v>
      </c>
      <c r="G179" s="236" t="str">
        <f>'aktive Schnittstellen'!K182</f>
        <v>ERP</v>
      </c>
      <c r="H179" s="236" t="str">
        <f>'aktive Schnittstellen'!Q182</f>
        <v>DSV</v>
      </c>
      <c r="I179" s="273" t="s">
        <v>53</v>
      </c>
      <c r="J179" s="236" t="str">
        <f>'aktive Schnittstellen'!H182</f>
        <v>R. Nangue Ngangwa</v>
      </c>
      <c r="K179" s="236" t="str">
        <f>'aktive Schnittstellen'!I182</f>
        <v>W. Stefan</v>
      </c>
      <c r="L179" s="234" t="s">
        <v>45</v>
      </c>
      <c r="M179" s="234" t="s">
        <v>46</v>
      </c>
      <c r="N179" s="230" t="s">
        <v>47</v>
      </c>
      <c r="O179" s="234" t="s">
        <v>79</v>
      </c>
      <c r="P179" s="237">
        <f>IF(O179=Fixvalues!$B$6,1,IF(O179=Fixvalues!$B$7,1,IF(O179=Fixvalues!$B$3,0.8,IF(O179=Fixvalues!$B$2,0.6,IF(M179=Fixvalues!$A$4,0.5,IF(M179=Fixvalues!$A$3,0.2,0))))))</f>
        <v>0.8</v>
      </c>
      <c r="Q179" s="237"/>
      <c r="R179" s="275" t="s">
        <v>423</v>
      </c>
      <c r="S179" s="274"/>
      <c r="T179" s="368" t="s">
        <v>427</v>
      </c>
      <c r="U179" s="181" t="s">
        <v>428</v>
      </c>
      <c r="V179" s="254" t="str">
        <f>'aktive Schnittstellen'!W182</f>
        <v xml:space="preserve"> | WM_ERP_P | ZMATMAS_3PL_KR.MATMAS05.ZMAT05_3PL_KR |  | </v>
      </c>
    </row>
    <row r="180" spans="1:22" s="234" customFormat="1" ht="26.4" x14ac:dyDescent="0.25">
      <c r="A180" s="233">
        <f>'aktive Schnittstellen'!A183</f>
        <v>179</v>
      </c>
      <c r="B180" s="234" t="str">
        <f>'aktive Schnittstellen'!D183</f>
        <v>LE_DSV</v>
      </c>
      <c r="C180" s="234" t="s">
        <v>417</v>
      </c>
      <c r="D180" s="230" t="str">
        <f>'aktive Schnittstellen'!F183</f>
        <v>WM_ERP_P ---&gt;  FTPServerDSV_KR  DeliveryNotification</v>
      </c>
      <c r="E180" s="235" t="str">
        <f>'aktive Schnittstellen'!BH183</f>
        <v>m</v>
      </c>
      <c r="F180" s="236">
        <f>'aktive Schnittstellen'!BI183</f>
        <v>2</v>
      </c>
      <c r="G180" s="236" t="str">
        <f>'aktive Schnittstellen'!K183</f>
        <v>ERP</v>
      </c>
      <c r="H180" s="236" t="str">
        <f>'aktive Schnittstellen'!Q183</f>
        <v>DSV</v>
      </c>
      <c r="I180" s="273" t="s">
        <v>53</v>
      </c>
      <c r="J180" s="236" t="str">
        <f>'aktive Schnittstellen'!H183</f>
        <v>R. Nangue Ngangwa</v>
      </c>
      <c r="K180" s="236" t="str">
        <f>'aktive Schnittstellen'!I183</f>
        <v>W. Stefan</v>
      </c>
      <c r="L180" s="234" t="s">
        <v>45</v>
      </c>
      <c r="M180" s="234" t="s">
        <v>46</v>
      </c>
      <c r="N180" s="230" t="s">
        <v>47</v>
      </c>
      <c r="O180" s="234" t="s">
        <v>79</v>
      </c>
      <c r="P180" s="237">
        <f>IF(O180=Fixvalues!$B$6,1,IF(O180=Fixvalues!$B$7,1,IF(O180=Fixvalues!$B$3,0.8,IF(O180=Fixvalues!$B$2,0.6,IF(M180=Fixvalues!$A$4,0.5,IF(M180=Fixvalues!$A$3,0.2,0))))))</f>
        <v>0.8</v>
      </c>
      <c r="Q180" s="237"/>
      <c r="R180" s="275" t="s">
        <v>423</v>
      </c>
      <c r="S180" s="274"/>
      <c r="T180" s="368" t="s">
        <v>427</v>
      </c>
      <c r="U180" s="181" t="s">
        <v>429</v>
      </c>
      <c r="V180" s="254" t="str">
        <f>'aktive Schnittstellen'!W183</f>
        <v xml:space="preserve"> | WM_ERP_P | ZDESADV_3PL.DELVRY05.ZSDELVRY05_3PL |  | </v>
      </c>
    </row>
    <row r="181" spans="1:22" s="234" customFormat="1" ht="26.4" x14ac:dyDescent="0.25">
      <c r="A181" s="233">
        <f>'aktive Schnittstellen'!A184</f>
        <v>180</v>
      </c>
      <c r="B181" s="234" t="str">
        <f>'aktive Schnittstellen'!D184</f>
        <v>LE_OPEX</v>
      </c>
      <c r="C181" s="234" t="s">
        <v>430</v>
      </c>
      <c r="D181" s="230" t="str">
        <f>'aktive Schnittstellen'!F184</f>
        <v>WM_ERP_P -&gt; OPEX Transportauftrag an OPEX_US_1</v>
      </c>
      <c r="E181" s="235" t="str">
        <f>'aktive Schnittstellen'!BH184</f>
        <v>m</v>
      </c>
      <c r="F181" s="236">
        <f>'aktive Schnittstellen'!BI184</f>
        <v>2</v>
      </c>
      <c r="G181" s="236" t="str">
        <f>'aktive Schnittstellen'!K184</f>
        <v>ERP</v>
      </c>
      <c r="H181" s="236" t="str">
        <f>'aktive Schnittstellen'!Q184</f>
        <v>OPEX_US_1</v>
      </c>
      <c r="I181" s="236" t="s">
        <v>53</v>
      </c>
      <c r="J181" s="236" t="str">
        <f>'aktive Schnittstellen'!H184</f>
        <v>R. Nangue Ngangwa</v>
      </c>
      <c r="K181" s="236" t="str">
        <f>'aktive Schnittstellen'!I184</f>
        <v>W. Stich</v>
      </c>
      <c r="L181" s="234" t="s">
        <v>45</v>
      </c>
      <c r="M181" s="234" t="s">
        <v>46</v>
      </c>
      <c r="N181" s="230"/>
      <c r="P181" s="237">
        <f>IF(O181=Fixvalues!$B$6,1,IF(O181=Fixvalues!$B$7,1,IF(O181=Fixvalues!$B$3,0.8,IF(O181=Fixvalues!$B$2,0.6,IF(M181=Fixvalues!$A$4,0.5,IF(M181=Fixvalues!$A$3,0.2,0))))))</f>
        <v>0.5</v>
      </c>
      <c r="Q181" s="237"/>
      <c r="R181" s="237"/>
      <c r="S181" s="237"/>
      <c r="T181" s="358" t="s">
        <v>431</v>
      </c>
      <c r="U181" s="181" t="s">
        <v>432</v>
      </c>
      <c r="V181" s="254" t="str">
        <f>'aktive Schnittstellen'!W184</f>
        <v xml:space="preserve"> | WM_ERP_P | WMTORD.WMTOID01  |  | OPEX </v>
      </c>
    </row>
    <row r="182" spans="1:22" s="234" customFormat="1" ht="26.4" x14ac:dyDescent="0.25">
      <c r="A182" s="233">
        <f>'aktive Schnittstellen'!A185</f>
        <v>181</v>
      </c>
      <c r="B182" s="234" t="str">
        <f>'aktive Schnittstellen'!D185</f>
        <v>LE_OPEX</v>
      </c>
      <c r="C182" s="234" t="s">
        <v>430</v>
      </c>
      <c r="D182" s="230" t="str">
        <f>'aktive Schnittstellen'!F185</f>
        <v>WM_ERP_P -&gt; OPEX Storno Transportauftrag an OPEX_US_1</v>
      </c>
      <c r="E182" s="235" t="str">
        <f>'aktive Schnittstellen'!BH185</f>
        <v>m</v>
      </c>
      <c r="F182" s="236">
        <f>'aktive Schnittstellen'!BI185</f>
        <v>2</v>
      </c>
      <c r="G182" s="236" t="str">
        <f>'aktive Schnittstellen'!K185</f>
        <v>ERP</v>
      </c>
      <c r="H182" s="236" t="str">
        <f>'aktive Schnittstellen'!Q185</f>
        <v>OPEX_US_1</v>
      </c>
      <c r="I182" s="236" t="s">
        <v>53</v>
      </c>
      <c r="J182" s="236" t="str">
        <f>'aktive Schnittstellen'!H185</f>
        <v>R. Nangue Ngangwa</v>
      </c>
      <c r="K182" s="236" t="str">
        <f>'aktive Schnittstellen'!I185</f>
        <v>W. Stich</v>
      </c>
      <c r="L182" s="234" t="s">
        <v>45</v>
      </c>
      <c r="M182" s="234" t="s">
        <v>46</v>
      </c>
      <c r="N182" s="230"/>
      <c r="P182" s="237">
        <f>IF(O182=Fixvalues!$B$6,1,IF(O182=Fixvalues!$B$7,1,IF(O182=Fixvalues!$B$3,0.8,IF(O182=Fixvalues!$B$2,0.6,IF(M182=Fixvalues!$A$4,0.5,IF(M182=Fixvalues!$A$3,0.2,0))))))</f>
        <v>0.5</v>
      </c>
      <c r="Q182" s="237"/>
      <c r="R182" s="237"/>
      <c r="S182" s="237"/>
      <c r="T182" s="358" t="s">
        <v>431</v>
      </c>
      <c r="U182" s="181" t="s">
        <v>433</v>
      </c>
      <c r="V182" s="254" t="str">
        <f>'aktive Schnittstellen'!W185</f>
        <v xml:space="preserve"> | WM_ERP_P | WMCATO.WMCAID01  |  | OPEX </v>
      </c>
    </row>
    <row r="183" spans="1:22" s="234" customFormat="1" ht="26.4" x14ac:dyDescent="0.25">
      <c r="A183" s="233">
        <f>'aktive Schnittstellen'!A186</f>
        <v>182</v>
      </c>
      <c r="B183" s="234" t="str">
        <f>'aktive Schnittstellen'!D186</f>
        <v>LE_OPEX</v>
      </c>
      <c r="C183" s="234" t="s">
        <v>430</v>
      </c>
      <c r="D183" s="230" t="str">
        <f>'aktive Schnittstellen'!F186</f>
        <v>WM_ERP_P -&gt; OPEX Stock Traking Request an OPEX_US_1</v>
      </c>
      <c r="E183" s="235" t="str">
        <f>'aktive Schnittstellen'!BH186</f>
        <v>m</v>
      </c>
      <c r="F183" s="236">
        <f>'aktive Schnittstellen'!BI186</f>
        <v>2</v>
      </c>
      <c r="G183" s="236" t="str">
        <f>'aktive Schnittstellen'!K186</f>
        <v>ERP</v>
      </c>
      <c r="H183" s="236" t="str">
        <f>'aktive Schnittstellen'!Q186</f>
        <v>OPEX_US_1</v>
      </c>
      <c r="I183" s="236" t="s">
        <v>53</v>
      </c>
      <c r="J183" s="236" t="str">
        <f>'aktive Schnittstellen'!H186</f>
        <v>R. Nangue Ngangwa</v>
      </c>
      <c r="K183" s="236" t="str">
        <f>'aktive Schnittstellen'!I186</f>
        <v>W. Stich</v>
      </c>
      <c r="L183" s="234" t="s">
        <v>45</v>
      </c>
      <c r="M183" s="234" t="s">
        <v>46</v>
      </c>
      <c r="N183" s="230"/>
      <c r="P183" s="237">
        <f>IF(O183=Fixvalues!$B$6,1,IF(O183=Fixvalues!$B$7,1,IF(O183=Fixvalues!$B$3,0.8,IF(O183=Fixvalues!$B$2,0.6,IF(M183=Fixvalues!$A$4,0.5,IF(M183=Fixvalues!$A$3,0.2,0))))))</f>
        <v>0.5</v>
      </c>
      <c r="Q183" s="237"/>
      <c r="R183" s="237"/>
      <c r="S183" s="237"/>
      <c r="T183" s="358" t="s">
        <v>431</v>
      </c>
      <c r="U183" s="181" t="s">
        <v>434</v>
      </c>
      <c r="V183" s="254" t="str">
        <f>'aktive Schnittstellen'!W186</f>
        <v xml:space="preserve"> | WM_ERP_P | WMINVE.WMIVID01  |  | OPEX </v>
      </c>
    </row>
    <row r="184" spans="1:22" s="234" customFormat="1" ht="26.4" x14ac:dyDescent="0.25">
      <c r="A184" s="233">
        <f>'aktive Schnittstellen'!A187</f>
        <v>183</v>
      </c>
      <c r="B184" s="234" t="str">
        <f>'aktive Schnittstellen'!D187</f>
        <v>LE_OPEX</v>
      </c>
      <c r="C184" s="234" t="s">
        <v>430</v>
      </c>
      <c r="D184" s="230" t="str">
        <f>'aktive Schnittstellen'!F187</f>
        <v>WM_ERP_P -&gt; OPEX MaterialMaster an OPEX_US_1</v>
      </c>
      <c r="E184" s="235" t="str">
        <f>'aktive Schnittstellen'!BH187</f>
        <v>m</v>
      </c>
      <c r="F184" s="236">
        <f>'aktive Schnittstellen'!BI187</f>
        <v>2</v>
      </c>
      <c r="G184" s="236" t="str">
        <f>'aktive Schnittstellen'!K187</f>
        <v>ERP</v>
      </c>
      <c r="H184" s="236" t="str">
        <f>'aktive Schnittstellen'!Q187</f>
        <v>OPEX_US_1</v>
      </c>
      <c r="I184" s="236" t="s">
        <v>53</v>
      </c>
      <c r="J184" s="236" t="str">
        <f>'aktive Schnittstellen'!H187</f>
        <v>R. Nangue Ngangwa</v>
      </c>
      <c r="K184" s="236" t="str">
        <f>'aktive Schnittstellen'!I187</f>
        <v>W. Stich</v>
      </c>
      <c r="L184" s="234" t="s">
        <v>45</v>
      </c>
      <c r="M184" s="234" t="s">
        <v>46</v>
      </c>
      <c r="N184" s="230"/>
      <c r="P184" s="237">
        <f>IF(O184=Fixvalues!$B$6,1,IF(O184=Fixvalues!$B$7,1,IF(O184=Fixvalues!$B$3,0.8,IF(O184=Fixvalues!$B$2,0.6,IF(M184=Fixvalues!$A$4,0.5,IF(M184=Fixvalues!$A$3,0.2,0))))))</f>
        <v>0.5</v>
      </c>
      <c r="Q184" s="237"/>
      <c r="R184" s="237"/>
      <c r="S184" s="237"/>
      <c r="T184" s="358" t="s">
        <v>431</v>
      </c>
      <c r="U184" s="181" t="s">
        <v>435</v>
      </c>
      <c r="V184" s="254" t="str">
        <f>'aktive Schnittstellen'!W187</f>
        <v xml:space="preserve"> | WM_ERP_P | ZMATMAS_OPEX.MATMAS05.ZMAT05_OPEX  |  | OPEX </v>
      </c>
    </row>
    <row r="185" spans="1:22" s="234" customFormat="1" ht="27.6" x14ac:dyDescent="0.25">
      <c r="A185" s="233">
        <f>'aktive Schnittstellen'!A188</f>
        <v>184</v>
      </c>
      <c r="B185" s="234" t="str">
        <f>'aktive Schnittstellen'!D188</f>
        <v>LE_OPEX</v>
      </c>
      <c r="C185" s="234" t="s">
        <v>430</v>
      </c>
      <c r="D185" s="230" t="str">
        <f>'aktive Schnittstellen'!F188</f>
        <v>OPEX -&gt;  WM_ERP_P Stock Taking Response an SAP ERP</v>
      </c>
      <c r="E185" s="235" t="str">
        <f>'aktive Schnittstellen'!BH188</f>
        <v>l</v>
      </c>
      <c r="F185" s="236">
        <f>'aktive Schnittstellen'!BI188</f>
        <v>1</v>
      </c>
      <c r="G185" s="236" t="str">
        <f>'aktive Schnittstellen'!K188</f>
        <v>OPEX_US_1</v>
      </c>
      <c r="H185" s="236" t="str">
        <f>'aktive Schnittstellen'!Q188</f>
        <v>LE</v>
      </c>
      <c r="I185" s="236" t="s">
        <v>53</v>
      </c>
      <c r="J185" s="236" t="str">
        <f>'aktive Schnittstellen'!H188</f>
        <v>R. Nangue Ngangwa</v>
      </c>
      <c r="K185" s="236" t="str">
        <f>'aktive Schnittstellen'!I188</f>
        <v>W. Stich</v>
      </c>
      <c r="L185" s="234" t="s">
        <v>45</v>
      </c>
      <c r="M185" s="234" t="s">
        <v>46</v>
      </c>
      <c r="N185" s="230" t="s">
        <v>47</v>
      </c>
      <c r="O185" s="234" t="s">
        <v>71</v>
      </c>
      <c r="P185" s="237">
        <f>IF(O185=Fixvalues!$B$6,1,IF(O185=Fixvalues!$B$7,1,IF(O185=Fixvalues!$B$3,0.8,IF(O185=Fixvalues!$B$2,0.6,IF(M185=Fixvalues!$A$4,0.5,IF(M185=Fixvalues!$A$3,0.2,0))))))</f>
        <v>0.6</v>
      </c>
      <c r="Q185" s="237"/>
      <c r="R185" s="283"/>
      <c r="S185" s="283"/>
      <c r="T185" s="296"/>
      <c r="U185" s="183" t="s">
        <v>436</v>
      </c>
      <c r="V185" s="254" t="str">
        <f>'aktive Schnittstellen'!W188</f>
        <v xml:space="preserve"> | OPEX | StockTakingResponse_Out  |  | WM_ERP_P </v>
      </c>
    </row>
    <row r="186" spans="1:22" s="234" customFormat="1" ht="27.6" x14ac:dyDescent="0.25">
      <c r="A186" s="233">
        <f>'aktive Schnittstellen'!A189</f>
        <v>185</v>
      </c>
      <c r="B186" s="234" t="str">
        <f>'aktive Schnittstellen'!D189</f>
        <v>LE_OPEX</v>
      </c>
      <c r="C186" s="234" t="s">
        <v>430</v>
      </c>
      <c r="D186" s="230" t="str">
        <f>'aktive Schnittstellen'!F189</f>
        <v>OPEX -&gt;  WM_ERP_P Transportauftrag an SAP ERP</v>
      </c>
      <c r="E186" s="235" t="str">
        <f>'aktive Schnittstellen'!BH189</f>
        <v>l</v>
      </c>
      <c r="F186" s="236">
        <f>'aktive Schnittstellen'!BI189</f>
        <v>1</v>
      </c>
      <c r="G186" s="236" t="str">
        <f>'aktive Schnittstellen'!K189</f>
        <v>OPEX_US_1</v>
      </c>
      <c r="H186" s="236" t="str">
        <f>'aktive Schnittstellen'!Q189</f>
        <v>LE</v>
      </c>
      <c r="I186" s="236" t="s">
        <v>53</v>
      </c>
      <c r="J186" s="236" t="str">
        <f>'aktive Schnittstellen'!H189</f>
        <v>R. Nangue Ngangwa</v>
      </c>
      <c r="K186" s="236" t="str">
        <f>'aktive Schnittstellen'!I189</f>
        <v>W. Stich</v>
      </c>
      <c r="L186" s="234" t="s">
        <v>45</v>
      </c>
      <c r="M186" s="234" t="s">
        <v>46</v>
      </c>
      <c r="N186" s="230" t="s">
        <v>47</v>
      </c>
      <c r="O186" s="234" t="s">
        <v>71</v>
      </c>
      <c r="P186" s="237">
        <f>IF(O186=Fixvalues!$B$6,1,IF(O186=Fixvalues!$B$7,1,IF(O186=Fixvalues!$B$3,0.8,IF(O186=Fixvalues!$B$2,0.6,IF(M186=Fixvalues!$A$4,0.5,IF(M186=Fixvalues!$A$3,0.2,0))))))</f>
        <v>0.6</v>
      </c>
      <c r="Q186" s="237"/>
      <c r="R186" s="283"/>
      <c r="S186" s="283"/>
      <c r="T186" s="296"/>
      <c r="U186" s="183" t="s">
        <v>437</v>
      </c>
      <c r="V186" s="254" t="str">
        <f>'aktive Schnittstellen'!W189</f>
        <v xml:space="preserve"> | OPEX | TransportOrder_Out  |  | WM_ERP_P </v>
      </c>
    </row>
    <row r="187" spans="1:22" s="234" customFormat="1" ht="27.6" x14ac:dyDescent="0.25">
      <c r="A187" s="233">
        <f>'aktive Schnittstellen'!A190</f>
        <v>186</v>
      </c>
      <c r="B187" s="234" t="str">
        <f>'aktive Schnittstellen'!D190</f>
        <v>LE_OPEX</v>
      </c>
      <c r="C187" s="234" t="s">
        <v>430</v>
      </c>
      <c r="D187" s="230" t="str">
        <f>'aktive Schnittstellen'!F190</f>
        <v>OPEX -&gt;  WM_ERP_P Quittierung Transportauftrag an SAP ERP</v>
      </c>
      <c r="E187" s="235" t="str">
        <f>'aktive Schnittstellen'!BH190</f>
        <v>l</v>
      </c>
      <c r="F187" s="236">
        <f>'aktive Schnittstellen'!BI190</f>
        <v>1</v>
      </c>
      <c r="G187" s="236" t="str">
        <f>'aktive Schnittstellen'!K190</f>
        <v>OPEX_US_1</v>
      </c>
      <c r="H187" s="236" t="str">
        <f>'aktive Schnittstellen'!Q190</f>
        <v>LE</v>
      </c>
      <c r="I187" s="236" t="s">
        <v>53</v>
      </c>
      <c r="J187" s="236" t="str">
        <f>'aktive Schnittstellen'!H190</f>
        <v>R. Nangue Ngangwa</v>
      </c>
      <c r="K187" s="236" t="str">
        <f>'aktive Schnittstellen'!I190</f>
        <v>W. Stich</v>
      </c>
      <c r="L187" s="234" t="s">
        <v>45</v>
      </c>
      <c r="M187" s="234" t="s">
        <v>46</v>
      </c>
      <c r="N187" s="230" t="s">
        <v>47</v>
      </c>
      <c r="O187" s="234" t="s">
        <v>71</v>
      </c>
      <c r="P187" s="237">
        <f>IF(O187=Fixvalues!$B$6,1,IF(O187=Fixvalues!$B$7,1,IF(O187=Fixvalues!$B$3,0.8,IF(O187=Fixvalues!$B$2,0.6,IF(M187=Fixvalues!$A$4,0.5,IF(M187=Fixvalues!$A$3,0.2,0))))))</f>
        <v>0.6</v>
      </c>
      <c r="Q187" s="237"/>
      <c r="R187" s="283"/>
      <c r="S187" s="283"/>
      <c r="T187" s="296"/>
      <c r="U187" s="183" t="s">
        <v>438</v>
      </c>
      <c r="V187" s="254" t="str">
        <f>'aktive Schnittstellen'!W190</f>
        <v xml:space="preserve"> | OPEX | TransportConfirmation_Out  |  | WM_ERP_P </v>
      </c>
    </row>
    <row r="188" spans="1:22" s="234" customFormat="1" ht="12" customHeight="1" x14ac:dyDescent="0.25">
      <c r="A188" s="233">
        <f>'aktive Schnittstellen'!A191</f>
        <v>187</v>
      </c>
      <c r="B188" s="234" t="str">
        <f>'aktive Schnittstellen'!D191</f>
        <v>LE_OPEX</v>
      </c>
      <c r="C188" s="234" t="s">
        <v>430</v>
      </c>
      <c r="D188" s="230" t="str">
        <f>'aktive Schnittstellen'!F191</f>
        <v>OPEX -&gt;  WM_ERP_P Storno Transportauftrag an SAP ERP</v>
      </c>
      <c r="E188" s="235" t="str">
        <f>'aktive Schnittstellen'!BH191</f>
        <v>l</v>
      </c>
      <c r="F188" s="236">
        <f>'aktive Schnittstellen'!BI191</f>
        <v>1</v>
      </c>
      <c r="G188" s="236" t="str">
        <f>'aktive Schnittstellen'!K191</f>
        <v>OPEX_US_1</v>
      </c>
      <c r="H188" s="236" t="str">
        <f>'aktive Schnittstellen'!Q191</f>
        <v>LE</v>
      </c>
      <c r="I188" s="236" t="s">
        <v>53</v>
      </c>
      <c r="J188" s="236" t="str">
        <f>'aktive Schnittstellen'!H191</f>
        <v>R. Nangue Ngangwa</v>
      </c>
      <c r="K188" s="236" t="str">
        <f>'aktive Schnittstellen'!I191</f>
        <v>W. Stich</v>
      </c>
      <c r="L188" s="234" t="s">
        <v>45</v>
      </c>
      <c r="M188" s="234" t="s">
        <v>46</v>
      </c>
      <c r="N188" s="230" t="s">
        <v>47</v>
      </c>
      <c r="O188" s="234" t="s">
        <v>118</v>
      </c>
      <c r="P188" s="237">
        <f>IF(O188=Fixvalues!$B$6,1,IF(O188=Fixvalues!$B$7,1,IF(O188=Fixvalues!$B$3,0.8,IF(O188=Fixvalues!$B$2,0.6,IF(M188=Fixvalues!$A$4,0.5,IF(M188=Fixvalues!$A$3,0.2,0))))))</f>
        <v>0.5</v>
      </c>
      <c r="Q188" s="237"/>
      <c r="R188" s="283"/>
      <c r="S188" s="283"/>
      <c r="T188" s="296"/>
      <c r="U188" s="183" t="s">
        <v>439</v>
      </c>
      <c r="V188" s="254" t="str">
        <f>'aktive Schnittstellen'!W191</f>
        <v xml:space="preserve"> | OPEX | TransportStorno_Out  |  | WM_ERP_P </v>
      </c>
    </row>
    <row r="189" spans="1:22" s="234" customFormat="1" ht="118.8" x14ac:dyDescent="0.25">
      <c r="A189" s="233">
        <f>'aktive Schnittstellen'!A192</f>
        <v>188</v>
      </c>
      <c r="B189" s="234" t="str">
        <f>'aktive Schnittstellen'!D192</f>
        <v>Facility_Management</v>
      </c>
      <c r="C189" s="234" t="s">
        <v>116</v>
      </c>
      <c r="D189" s="230" t="str">
        <f>'aktive Schnittstellen'!F192</f>
        <v>WM_IMS_P -&gt; NEWTRON Übergabe DANF Datei an NEWTRON</v>
      </c>
      <c r="E189" s="235" t="str">
        <f>'aktive Schnittstellen'!BH192</f>
        <v>c</v>
      </c>
      <c r="F189" s="236">
        <f>'aktive Schnittstellen'!BI192</f>
        <v>1</v>
      </c>
      <c r="G189" s="236" t="str">
        <f>'aktive Schnittstellen'!K192</f>
        <v>IMS</v>
      </c>
      <c r="H189" s="236" t="str">
        <f>'aktive Schnittstellen'!Q192</f>
        <v>NEWTRON</v>
      </c>
      <c r="I189" s="236" t="s">
        <v>53</v>
      </c>
      <c r="J189" s="236" t="str">
        <f>'aktive Schnittstellen'!H192</f>
        <v>M. Nau</v>
      </c>
      <c r="K189" s="236" t="str">
        <f>'aktive Schnittstellen'!I192</f>
        <v>Chr. Thielker</v>
      </c>
      <c r="L189" s="234" t="s">
        <v>45</v>
      </c>
      <c r="M189" s="234" t="s">
        <v>46</v>
      </c>
      <c r="N189" s="230" t="s">
        <v>47</v>
      </c>
      <c r="O189" s="234" t="s">
        <v>71</v>
      </c>
      <c r="P189" s="237">
        <f>IF(O189=Fixvalues!$B$6,1,IF(O189=Fixvalues!$B$7,1,IF(O189=Fixvalues!$B$3,0.8,IF(O189=Fixvalues!$B$2,0.6,IF(M189=Fixvalues!$A$4,0.5,IF(M189=Fixvalues!$A$3,0.2,0))))))</f>
        <v>0.6</v>
      </c>
      <c r="Q189" s="237"/>
      <c r="R189" s="228" t="s">
        <v>146</v>
      </c>
      <c r="S189" s="283"/>
      <c r="T189" s="294" t="s">
        <v>440</v>
      </c>
      <c r="U189" s="183" t="s">
        <v>441</v>
      </c>
      <c r="V189" s="254" t="str">
        <f>'aktive Schnittstellen'!W192</f>
        <v xml:space="preserve"> | WM_IMS_P | DanfNotification_Out |  | NEWTRON</v>
      </c>
    </row>
    <row r="190" spans="1:22" s="234" customFormat="1" ht="118.8" x14ac:dyDescent="0.25">
      <c r="A190" s="233">
        <f>'aktive Schnittstellen'!A193</f>
        <v>189</v>
      </c>
      <c r="B190" s="234" t="str">
        <f>'aktive Schnittstellen'!D193</f>
        <v>Facility_Management</v>
      </c>
      <c r="C190" s="234" t="s">
        <v>116</v>
      </c>
      <c r="D190" s="230" t="str">
        <f>'aktive Schnittstellen'!F193</f>
        <v>WM_IMS_P -&gt; NEWTRON Übergabe DANF Attachments an NEWTRON</v>
      </c>
      <c r="E190" s="235" t="str">
        <f>'aktive Schnittstellen'!BH193</f>
        <v>c</v>
      </c>
      <c r="F190" s="236">
        <f>'aktive Schnittstellen'!BI193</f>
        <v>1</v>
      </c>
      <c r="G190" s="236" t="str">
        <f>'aktive Schnittstellen'!K193</f>
        <v>IMS</v>
      </c>
      <c r="H190" s="236" t="str">
        <f>'aktive Schnittstellen'!Q193</f>
        <v>NEWTRON</v>
      </c>
      <c r="I190" s="236" t="s">
        <v>53</v>
      </c>
      <c r="J190" s="236" t="str">
        <f>'aktive Schnittstellen'!H193</f>
        <v>M. Nau</v>
      </c>
      <c r="K190" s="236" t="str">
        <f>'aktive Schnittstellen'!I193</f>
        <v>Chr. Thielker</v>
      </c>
      <c r="L190" s="234" t="s">
        <v>45</v>
      </c>
      <c r="M190" s="234" t="s">
        <v>46</v>
      </c>
      <c r="N190" s="230" t="s">
        <v>47</v>
      </c>
      <c r="O190" s="234" t="s">
        <v>71</v>
      </c>
      <c r="P190" s="237">
        <f>IF(O190=Fixvalues!$B$6,1,IF(O190=Fixvalues!$B$7,1,IF(O190=Fixvalues!$B$3,0.8,IF(O190=Fixvalues!$B$2,0.6,IF(M190=Fixvalues!$A$4,0.5,IF(M190=Fixvalues!$A$3,0.2,0))))))</f>
        <v>0.6</v>
      </c>
      <c r="Q190" s="237"/>
      <c r="R190" s="228" t="s">
        <v>146</v>
      </c>
      <c r="S190" s="283"/>
      <c r="T190" s="294" t="s">
        <v>442</v>
      </c>
      <c r="U190" s="183" t="s">
        <v>443</v>
      </c>
      <c r="V190" s="254" t="str">
        <f>'aktive Schnittstellen'!W193</f>
        <v xml:space="preserve"> | WM_IMS_P | DanfAttachment_Out |  | NEWTRON</v>
      </c>
    </row>
    <row r="191" spans="1:22" s="234" customFormat="1" ht="39.6" x14ac:dyDescent="0.25">
      <c r="A191" s="233">
        <f>'aktive Schnittstellen'!A194</f>
        <v>190</v>
      </c>
      <c r="B191" s="234" t="str">
        <f>'aktive Schnittstellen'!D194</f>
        <v>Purchasing_Management</v>
      </c>
      <c r="C191" s="234" t="s">
        <v>409</v>
      </c>
      <c r="D191" s="230" t="str">
        <f>'aktive Schnittstellen'!F194</f>
        <v>WM_SFL_P -&gt; NEWTRON User-Datenexport</v>
      </c>
      <c r="E191" s="235" t="str">
        <f>'aktive Schnittstellen'!BH194</f>
        <v>c</v>
      </c>
      <c r="F191" s="236">
        <f>'aktive Schnittstellen'!BI194</f>
        <v>1</v>
      </c>
      <c r="G191" s="236" t="str">
        <f>'aktive Schnittstellen'!K194</f>
        <v xml:space="preserve">SF </v>
      </c>
      <c r="H191" s="236" t="str">
        <f>'aktive Schnittstellen'!Q194</f>
        <v>NEWTRON</v>
      </c>
      <c r="I191" s="273" t="s">
        <v>78</v>
      </c>
      <c r="J191" s="236" t="str">
        <f>'aktive Schnittstellen'!H194</f>
        <v>R. Nangue Ngangwa</v>
      </c>
      <c r="K191" s="236" t="str">
        <f>'aktive Schnittstellen'!I194</f>
        <v>S. Schelp</v>
      </c>
      <c r="L191" s="234" t="s">
        <v>91</v>
      </c>
      <c r="M191" s="234" t="s">
        <v>46</v>
      </c>
      <c r="N191" s="230" t="s">
        <v>47</v>
      </c>
      <c r="O191" s="234" t="s">
        <v>71</v>
      </c>
      <c r="P191" s="237">
        <f>IF(O191=Fixvalues!$B$6,1,IF(O191=Fixvalues!$B$7,1,IF(O191=Fixvalues!$B$3,0.8,IF(O191=Fixvalues!$B$2,0.6,IF(M191=Fixvalues!$A$4,0.5,IF(M191=Fixvalues!$A$3,0.2,0))))))</f>
        <v>0.6</v>
      </c>
      <c r="Q191" s="237"/>
      <c r="R191" s="228" t="s">
        <v>146</v>
      </c>
      <c r="S191" s="283"/>
      <c r="T191" s="296" t="s">
        <v>444</v>
      </c>
      <c r="U191" s="183" t="s">
        <v>445</v>
      </c>
      <c r="V191" s="254" t="str">
        <f>'aktive Schnittstellen'!W194</f>
        <v xml:space="preserve"> | WM_SFL_P | UserDataNotifikation_Out  |  | NEWTRON </v>
      </c>
    </row>
    <row r="192" spans="1:22" s="234" customFormat="1" ht="27.6" x14ac:dyDescent="0.25">
      <c r="A192" s="233">
        <f>'aktive Schnittstellen'!A195</f>
        <v>191</v>
      </c>
      <c r="B192" s="234" t="str">
        <f>'aktive Schnittstellen'!D195</f>
        <v>Sales_Control</v>
      </c>
      <c r="C192" s="234" t="s">
        <v>175</v>
      </c>
      <c r="D192" s="230" t="str">
        <f>'aktive Schnittstellen'!F195</f>
        <v>WM_EASYCONNECT_P -&gt; WM_CRM_P Service Request</v>
      </c>
      <c r="E192" s="235" t="str">
        <f>'aktive Schnittstellen'!BH195</f>
        <v>l</v>
      </c>
      <c r="F192" s="236">
        <f>'aktive Schnittstellen'!BI195</f>
        <v>2</v>
      </c>
      <c r="G192" s="236" t="str">
        <f>'aktive Schnittstellen'!K195</f>
        <v>EASYCONNECT</v>
      </c>
      <c r="H192" s="236" t="str">
        <f>'aktive Schnittstellen'!Q195</f>
        <v>CRM</v>
      </c>
      <c r="I192" s="236" t="s">
        <v>44</v>
      </c>
      <c r="J192" s="236" t="str">
        <f>'aktive Schnittstellen'!H195</f>
        <v>R. Nangue Ngangwa</v>
      </c>
      <c r="K192" s="236" t="str">
        <f>'aktive Schnittstellen'!I195</f>
        <v>D. Büse</v>
      </c>
      <c r="L192" s="234" t="s">
        <v>91</v>
      </c>
      <c r="M192" s="234" t="s">
        <v>46</v>
      </c>
      <c r="N192" s="230" t="s">
        <v>122</v>
      </c>
      <c r="P192" s="237">
        <f>IF(O192=Fixvalues!$B$6,1,IF(O192=Fixvalues!$B$7,1,IF(O192=Fixvalues!$B$3,0.8,IF(O192=Fixvalues!$B$2,0.6,IF(M192=Fixvalues!$A$4,0.5,IF(M192=Fixvalues!$A$3,0.2,0))))))</f>
        <v>0.5</v>
      </c>
      <c r="Q192" s="237"/>
      <c r="R192" s="237" t="s">
        <v>123</v>
      </c>
      <c r="S192" s="237"/>
      <c r="T192" s="358" t="s">
        <v>446</v>
      </c>
      <c r="U192" s="183" t="s">
        <v>447</v>
      </c>
      <c r="V192" s="254" t="str">
        <f>'aktive Schnittstellen'!W195</f>
        <v xml:space="preserve"> | WM_EASYCONNECT_P | ServiceRequest_Out  |  | WM_CRM_P </v>
      </c>
    </row>
    <row r="193" spans="1:22" s="234" customFormat="1" ht="41.4" customHeight="1" x14ac:dyDescent="0.25">
      <c r="A193" s="233">
        <f>'aktive Schnittstellen'!A196</f>
        <v>192</v>
      </c>
      <c r="B193" s="234" t="str">
        <f>'aktive Schnittstellen'!D196</f>
        <v>Data_Management</v>
      </c>
      <c r="C193" s="234" t="s">
        <v>43</v>
      </c>
      <c r="D193" s="230" t="str">
        <f>'aktive Schnittstellen'!F196</f>
        <v>WM_LDMP_P  -&gt; Server_PIM Übergabe Datenprozesse</v>
      </c>
      <c r="E193" s="235" t="str">
        <f>'aktive Schnittstellen'!BH196</f>
        <v>m</v>
      </c>
      <c r="F193" s="236">
        <f>'aktive Schnittstellen'!BI196</f>
        <v>2</v>
      </c>
      <c r="G193" s="236" t="str">
        <f>'aktive Schnittstellen'!K196</f>
        <v>LDMP</v>
      </c>
      <c r="H193" s="236" t="str">
        <f>'aktive Schnittstellen'!Q196</f>
        <v>PIM</v>
      </c>
      <c r="I193" s="236"/>
      <c r="J193" s="236" t="str">
        <f>'aktive Schnittstellen'!H196</f>
        <v>R. Nangue Ngangwa</v>
      </c>
      <c r="K193" s="236" t="str">
        <f>'aktive Schnittstellen'!I196</f>
        <v>M. Redecker</v>
      </c>
      <c r="L193" s="234" t="s">
        <v>45</v>
      </c>
      <c r="M193" s="234" t="s">
        <v>46</v>
      </c>
      <c r="N193" s="230" t="s">
        <v>47</v>
      </c>
      <c r="O193" s="234" t="s">
        <v>71</v>
      </c>
      <c r="P193" s="237">
        <f>IF(O193=Fixvalues!$B$6,1,IF(O193=Fixvalues!$B$7,1,IF(O193=Fixvalues!$B$3,0.8,IF(O193=Fixvalues!$B$2,0.6,IF(M193=Fixvalues!$A$4,0.5,IF(M193=Fixvalues!$A$3,0.2,0))))))</f>
        <v>0.6</v>
      </c>
      <c r="Q193" s="237" t="s">
        <v>448</v>
      </c>
      <c r="R193" s="237"/>
      <c r="S193" s="237"/>
      <c r="T193" s="358" t="s">
        <v>194</v>
      </c>
      <c r="U193" s="183" t="s">
        <v>449</v>
      </c>
      <c r="V193" s="254" t="str">
        <f>'aktive Schnittstellen'!W196</f>
        <v xml:space="preserve"> | WM_LDMP_P | ServiceRequest_Out  |  | Server_PIM </v>
      </c>
    </row>
    <row r="194" spans="1:22" s="234" customFormat="1" ht="55.2" x14ac:dyDescent="0.25">
      <c r="A194" s="233">
        <f>'aktive Schnittstellen'!A197</f>
        <v>193</v>
      </c>
      <c r="B194" s="234" t="str">
        <f>'aktive Schnittstellen'!D197</f>
        <v>Finance_Transfer</v>
      </c>
      <c r="C194" t="s">
        <v>312</v>
      </c>
      <c r="D194" s="230" t="str">
        <f>'aktive Schnittstellen'!F197</f>
        <v>WM_ERP ---&gt; WM_FTP  SAF-T Romania</v>
      </c>
      <c r="E194" s="235" t="str">
        <f>'aktive Schnittstellen'!BH197</f>
        <v>m</v>
      </c>
      <c r="F194" s="236">
        <f>'aktive Schnittstellen'!BI197</f>
        <v>3</v>
      </c>
      <c r="G194" s="236" t="str">
        <f>'aktive Schnittstellen'!K197</f>
        <v>ERP</v>
      </c>
      <c r="H194" s="236" t="str">
        <f>'aktive Schnittstellen'!Q197</f>
        <v>GLFTP</v>
      </c>
      <c r="I194" s="236" t="s">
        <v>117</v>
      </c>
      <c r="J194" s="236" t="str">
        <f>'aktive Schnittstellen'!H197</f>
        <v>R. Nangue Ngangwa</v>
      </c>
      <c r="K194" s="236" t="str">
        <f>'aktive Schnittstellen'!I197</f>
        <v>G. Rehlander</v>
      </c>
      <c r="L194" s="234" t="s">
        <v>45</v>
      </c>
      <c r="M194" s="234" t="s">
        <v>46</v>
      </c>
      <c r="N194" s="230"/>
      <c r="P194" s="237">
        <f>IF(O194=Fixvalues!$B$6,1,IF(O194=Fixvalues!$B$7,1,IF(O194=Fixvalues!$B$3,0.8,IF(O194=Fixvalues!$B$2,0.6,IF(M194=Fixvalues!$A$4,0.5,IF(M194=Fixvalues!$A$3,0.2,0))))))</f>
        <v>0.5</v>
      </c>
      <c r="Q194" s="237"/>
      <c r="R194" s="237"/>
      <c r="S194" s="237"/>
      <c r="T194" s="356" t="s">
        <v>450</v>
      </c>
      <c r="U194" s="183" t="s">
        <v>451</v>
      </c>
      <c r="V194" s="254" t="str">
        <f>'aktive Schnittstellen'!W197</f>
        <v xml:space="preserve"> | WM_ERP_P | SAF_T_Romania_Out |  | WM_FTP</v>
      </c>
    </row>
    <row r="195" spans="1:22" s="234" customFormat="1" ht="26.4" x14ac:dyDescent="0.25">
      <c r="A195" s="233">
        <f>'aktive Schnittstellen'!A198</f>
        <v>194</v>
      </c>
      <c r="B195" s="234" t="str">
        <f>'aktive Schnittstellen'!D198</f>
        <v>WM_Stock</v>
      </c>
      <c r="C195" s="234" t="s">
        <v>336</v>
      </c>
      <c r="D195" s="230" t="str">
        <f>'aktive Schnittstellen'!F198</f>
        <v>WM_ERP_P -&gt; FTPServerMOUSER_ELECTRONICS Übergabe Bestandsdatei an Mouser Electronics</v>
      </c>
      <c r="E195" s="235" t="str">
        <f>'aktive Schnittstellen'!BH198</f>
        <v>c</v>
      </c>
      <c r="F195" s="236">
        <f>'aktive Schnittstellen'!BI198</f>
        <v>1</v>
      </c>
      <c r="G195" s="236" t="str">
        <f>'aktive Schnittstellen'!K198</f>
        <v>SD</v>
      </c>
      <c r="H195" s="236" t="str">
        <f>'aktive Schnittstellen'!Q198</f>
        <v>MOUSER
ELECTRONICS</v>
      </c>
      <c r="I195" s="236" t="s">
        <v>44</v>
      </c>
      <c r="J195" s="236" t="str">
        <f>'aktive Schnittstellen'!H198</f>
        <v>A. Eschengerd</v>
      </c>
      <c r="K195" s="236" t="str">
        <f>'aktive Schnittstellen'!I198</f>
        <v>Kevin Rackley</v>
      </c>
      <c r="L195" s="234" t="s">
        <v>91</v>
      </c>
      <c r="M195" s="234" t="s">
        <v>46</v>
      </c>
      <c r="N195" s="230" t="s">
        <v>47</v>
      </c>
      <c r="O195" s="234" t="s">
        <v>48</v>
      </c>
      <c r="P195" s="237">
        <f>IF(O195=Fixvalues!$B$6,1,IF(O195=Fixvalues!$B$7,1,IF(O195=Fixvalues!$B$3,0.8,IF(O195=Fixvalues!$B$2,0.6,IF(M195=Fixvalues!$A$4,0.5,IF(M195=Fixvalues!$A$3,0.2,0))))))</f>
        <v>1</v>
      </c>
      <c r="Q195" s="237"/>
      <c r="R195" s="280" t="s">
        <v>452</v>
      </c>
      <c r="S195" s="281">
        <v>45720</v>
      </c>
      <c r="T195" s="292" t="s">
        <v>453</v>
      </c>
      <c r="U195" s="183" t="s">
        <v>342</v>
      </c>
      <c r="V195" s="254" t="str">
        <f>'aktive Schnittstellen'!W198</f>
        <v xml:space="preserve"> | WM_ERP_P | StockInformation_Out |  | FTPServerMASTER_ELECTRONICS</v>
      </c>
    </row>
    <row r="196" spans="1:22" s="234" customFormat="1" ht="41.4" customHeight="1" x14ac:dyDescent="0.25">
      <c r="A196" s="233">
        <f>'aktive Schnittstellen'!A199</f>
        <v>195</v>
      </c>
      <c r="B196" s="234" t="str">
        <f>'aktive Schnittstellen'!D199</f>
        <v>Data_Management</v>
      </c>
      <c r="C196" s="234" t="s">
        <v>43</v>
      </c>
      <c r="D196" s="230" t="str">
        <f>'aktive Schnittstellen'!F199</f>
        <v>Server_PIM -&gt; WM_LDMP_P  Übergabe Dateien</v>
      </c>
      <c r="E196" s="235" t="str">
        <f>'aktive Schnittstellen'!BH199</f>
        <v>m</v>
      </c>
      <c r="F196" s="236">
        <f>'aktive Schnittstellen'!BI199</f>
        <v>2</v>
      </c>
      <c r="G196" s="236" t="str">
        <f>'aktive Schnittstellen'!K199</f>
        <v>PIM</v>
      </c>
      <c r="H196" s="236" t="str">
        <f>'aktive Schnittstellen'!Q199</f>
        <v>LDMP</v>
      </c>
      <c r="I196" s="236"/>
      <c r="J196" s="236" t="str">
        <f>'aktive Schnittstellen'!H199</f>
        <v>R. Nangue Ngangwa</v>
      </c>
      <c r="K196" s="236" t="str">
        <f>'aktive Schnittstellen'!I199</f>
        <v>M. Redecker</v>
      </c>
      <c r="L196" s="234" t="s">
        <v>45</v>
      </c>
      <c r="M196" s="234" t="s">
        <v>46</v>
      </c>
      <c r="N196" s="230" t="s">
        <v>47</v>
      </c>
      <c r="O196" s="234" t="s">
        <v>71</v>
      </c>
      <c r="P196" s="237">
        <f>IF(O196=Fixvalues!$B$6,1,IF(O196=Fixvalues!$B$7,1,IF(O196=Fixvalues!$B$3,0.8,IF(O196=Fixvalues!$B$2,0.6,IF(M196=Fixvalues!$A$4,0.5,IF(M196=Fixvalues!$A$3,0.2,0))))))</f>
        <v>0.6</v>
      </c>
      <c r="Q196" s="237" t="s">
        <v>448</v>
      </c>
      <c r="R196" s="237"/>
      <c r="S196" s="237"/>
      <c r="T196" s="358" t="s">
        <v>194</v>
      </c>
      <c r="U196" s="183" t="s">
        <v>454</v>
      </c>
      <c r="V196" s="254" t="str">
        <f>'aktive Schnittstellen'!W199</f>
        <v xml:space="preserve"> | Server_PIM | PIM2LDMP_Outt  |  | WM_LDMP_P </v>
      </c>
    </row>
    <row r="197" spans="1:22" s="234" customFormat="1" ht="66" x14ac:dyDescent="0.25">
      <c r="A197" s="233">
        <f>'aktive Schnittstellen'!A200</f>
        <v>196</v>
      </c>
      <c r="B197" s="234" t="str">
        <f>'aktive Schnittstellen'!D200</f>
        <v>Sales_Control</v>
      </c>
      <c r="C197" s="234" t="s">
        <v>175</v>
      </c>
      <c r="D197" s="230" t="str">
        <f>'aktive Schnittstellen'!F200</f>
        <v xml:space="preserve">WM_CRM_P -&gt; WM_EASYCONNECT_P </v>
      </c>
      <c r="E197" s="235" t="str">
        <f>'aktive Schnittstellen'!BH200</f>
        <v>l</v>
      </c>
      <c r="F197" s="236">
        <f>'aktive Schnittstellen'!BI200</f>
        <v>1</v>
      </c>
      <c r="G197" s="236" t="str">
        <f>'aktive Schnittstellen'!K200</f>
        <v>CRM</v>
      </c>
      <c r="H197" s="236" t="str">
        <f>'aktive Schnittstellen'!Q200</f>
        <v>EASYCONNECT</v>
      </c>
      <c r="I197" s="236" t="s">
        <v>113</v>
      </c>
      <c r="J197" s="236" t="str">
        <f>'aktive Schnittstellen'!H200</f>
        <v>R. Nangue Ngangwa</v>
      </c>
      <c r="K197" s="236" t="str">
        <f>'aktive Schnittstellen'!I200</f>
        <v>J.G. Koch</v>
      </c>
      <c r="L197" s="234" t="s">
        <v>45</v>
      </c>
      <c r="M197" s="234" t="s">
        <v>46</v>
      </c>
      <c r="N197" s="230" t="s">
        <v>122</v>
      </c>
      <c r="O197" s="234" t="s">
        <v>71</v>
      </c>
      <c r="P197" s="237">
        <f>IF(O197=Fixvalues!$B$6,1,IF(O197=Fixvalues!$B$7,1,IF(O197=Fixvalues!$B$3,0.8,IF(O197=Fixvalues!$B$2,0.6,IF(M197=Fixvalues!$A$4,0.5,IF(M197=Fixvalues!$A$3,0.2,0))))))</f>
        <v>0.6</v>
      </c>
      <c r="Q197" s="237"/>
      <c r="R197" s="237" t="s">
        <v>123</v>
      </c>
      <c r="S197" s="283"/>
      <c r="T197" s="294" t="s">
        <v>455</v>
      </c>
      <c r="U197" s="183" t="s">
        <v>456</v>
      </c>
      <c r="V197" s="254" t="str">
        <f>'aktive Schnittstellen'!W200</f>
        <v xml:space="preserve"> | WM_CRM_P | ServiceRequestUpdate_Out |  | WM_EASYCONNECT_P</v>
      </c>
    </row>
    <row r="198" spans="1:22" s="234" customFormat="1" ht="27.6" x14ac:dyDescent="0.25">
      <c r="A198" s="233">
        <f>'aktive Schnittstellen'!A201</f>
        <v>197</v>
      </c>
      <c r="B198" s="234" t="str">
        <f>'aktive Schnittstellen'!D201</f>
        <v>MDM_Material</v>
      </c>
      <c r="C198" s="234" t="s">
        <v>83</v>
      </c>
      <c r="D198" s="230" t="str">
        <f>'aktive Schnittstellen'!F201</f>
        <v>WM_FTP_P -&gt; WM_ERP_P SNFileData3 - Serialnummern (neuer FTP Server) an SAP</v>
      </c>
      <c r="E198" s="235" t="str">
        <f>'aktive Schnittstellen'!BH201</f>
        <v>m</v>
      </c>
      <c r="F198" s="236">
        <f>'aktive Schnittstellen'!BI201</f>
        <v>2</v>
      </c>
      <c r="G198" s="236" t="str">
        <f>'aktive Schnittstellen'!K201</f>
        <v>TRACEABILITY</v>
      </c>
      <c r="H198" s="236" t="str">
        <f>'aktive Schnittstellen'!Q201</f>
        <v>MM</v>
      </c>
      <c r="I198" s="236" t="s">
        <v>53</v>
      </c>
      <c r="J198" s="236" t="str">
        <f>'aktive Schnittstellen'!H201</f>
        <v>R. Nangue Ngangwa</v>
      </c>
      <c r="K198" s="236" t="str">
        <f>'aktive Schnittstellen'!I201</f>
        <v>J. Schlüpmann</v>
      </c>
      <c r="L198" s="234" t="s">
        <v>45</v>
      </c>
      <c r="M198" s="234" t="s">
        <v>46</v>
      </c>
      <c r="N198" s="230" t="s">
        <v>47</v>
      </c>
      <c r="O198" s="234" t="s">
        <v>71</v>
      </c>
      <c r="P198" s="237">
        <f>IF(O198=Fixvalues!$B$6,1,IF(O198=Fixvalues!$B$7,1,IF(O198=Fixvalues!$B$3,0.8,IF(O198=Fixvalues!$B$2,0.6,IF(M198=Fixvalues!$A$4,0.5,IF(M198=Fixvalues!$A$3,0.2,0))))))</f>
        <v>0.6</v>
      </c>
      <c r="Q198" s="237" t="s">
        <v>326</v>
      </c>
      <c r="R198" s="237"/>
      <c r="S198" s="237"/>
      <c r="T198" s="358" t="s">
        <v>194</v>
      </c>
      <c r="U198" s="183" t="s">
        <v>457</v>
      </c>
      <c r="V198" s="254" t="str">
        <f>'aktive Schnittstellen'!W201</f>
        <v xml:space="preserve"> | WM_FTP_P | SNFileData3_Out |  | WM_ERP_P</v>
      </c>
    </row>
    <row r="199" spans="1:22" s="234" customFormat="1" ht="27.6" x14ac:dyDescent="0.25">
      <c r="A199" s="233">
        <f>'aktive Schnittstellen'!A202</f>
        <v>198</v>
      </c>
      <c r="B199" s="234" t="str">
        <f>'aktive Schnittstellen'!D202</f>
        <v>MDM_Material</v>
      </c>
      <c r="C199" s="234" t="s">
        <v>83</v>
      </c>
      <c r="D199" s="230" t="str">
        <f>'aktive Schnittstellen'!F202</f>
        <v>WM_FTP_P -&gt; WM_ERP_P SNFileData - Serialnummern (neuer FTP Server) an SAP</v>
      </c>
      <c r="E199" s="235" t="str">
        <f>'aktive Schnittstellen'!BH202</f>
        <v>m</v>
      </c>
      <c r="F199" s="236">
        <f>'aktive Schnittstellen'!BI202</f>
        <v>2</v>
      </c>
      <c r="G199" s="236" t="str">
        <f>'aktive Schnittstellen'!K202</f>
        <v>TRACEABILITY</v>
      </c>
      <c r="H199" s="236" t="str">
        <f>'aktive Schnittstellen'!Q202</f>
        <v>MM</v>
      </c>
      <c r="I199" s="236" t="s">
        <v>53</v>
      </c>
      <c r="J199" s="236" t="str">
        <f>'aktive Schnittstellen'!H202</f>
        <v>R. Nangue Ngangwa</v>
      </c>
      <c r="K199" s="236" t="str">
        <f>'aktive Schnittstellen'!I202</f>
        <v>J. Schlüpmann</v>
      </c>
      <c r="L199" s="234" t="s">
        <v>45</v>
      </c>
      <c r="M199" s="234" t="s">
        <v>46</v>
      </c>
      <c r="N199" s="230" t="s">
        <v>47</v>
      </c>
      <c r="O199" s="234" t="s">
        <v>79</v>
      </c>
      <c r="P199" s="237">
        <f>IF(O199=Fixvalues!$B$6,1,IF(O199=Fixvalues!$B$7,1,IF(O199=Fixvalues!$B$3,0.8,IF(O199=Fixvalues!$B$2,0.6,IF(M199=Fixvalues!$A$4,0.5,IF(M199=Fixvalues!$A$3,0.2,0))))))</f>
        <v>0.8</v>
      </c>
      <c r="Q199" s="237" t="s">
        <v>326</v>
      </c>
      <c r="R199" s="274"/>
      <c r="S199" s="274"/>
      <c r="T199" s="368"/>
      <c r="U199" s="183" t="s">
        <v>458</v>
      </c>
      <c r="V199" s="254" t="str">
        <f>'aktive Schnittstellen'!W202</f>
        <v xml:space="preserve"> | WM_FTP_P | SNFileData_Out |  | WM_ERP_P</v>
      </c>
    </row>
    <row r="200" spans="1:22" s="234" customFormat="1" ht="26.4" x14ac:dyDescent="0.25">
      <c r="A200" s="233">
        <f>'aktive Schnittstellen'!A203</f>
        <v>199</v>
      </c>
      <c r="B200" s="234" t="str">
        <f>'aktive Schnittstellen'!D203</f>
        <v>Data_Management</v>
      </c>
      <c r="C200" s="234" t="s">
        <v>43</v>
      </c>
      <c r="D200" s="230" t="str">
        <f>'aktive Schnittstellen'!F203</f>
        <v xml:space="preserve">WM_ERP_P -&gt; WM_FTP_P  orderXML </v>
      </c>
      <c r="E200" s="235" t="str">
        <f>'aktive Schnittstellen'!BH203</f>
        <v>h</v>
      </c>
      <c r="F200" s="236">
        <f>'aktive Schnittstellen'!BI203</f>
        <v>2</v>
      </c>
      <c r="G200" s="236" t="str">
        <f>'aktive Schnittstellen'!K203</f>
        <v>CDB</v>
      </c>
      <c r="H200" s="236" t="str">
        <f>'aktive Schnittstellen'!Q203</f>
        <v>GFTP</v>
      </c>
      <c r="I200" s="236" t="s">
        <v>145</v>
      </c>
      <c r="J200" s="236" t="str">
        <f>'aktive Schnittstellen'!H203</f>
        <v>R. Nangue Ngangwa</v>
      </c>
      <c r="K200" s="236" t="str">
        <f>'aktive Schnittstellen'!I203</f>
        <v>J. Isermann</v>
      </c>
      <c r="L200" s="234" t="s">
        <v>45</v>
      </c>
      <c r="M200" s="234" t="s">
        <v>46</v>
      </c>
      <c r="N200" s="230" t="s">
        <v>47</v>
      </c>
      <c r="O200" s="234" t="s">
        <v>71</v>
      </c>
      <c r="P200" s="237">
        <f>IF(O200=Fixvalues!$B$6,1,IF(O200=Fixvalues!$B$7,1,IF(O200=Fixvalues!$B$3,0.8,IF(O200=Fixvalues!$B$2,0.6,IF(M200=Fixvalues!$A$4,0.5,IF(M200=Fixvalues!$A$3,0.2,0))))))</f>
        <v>0.6</v>
      </c>
      <c r="Q200" s="237" t="s">
        <v>459</v>
      </c>
      <c r="R200" s="237"/>
      <c r="S200" s="237"/>
      <c r="T200" s="375" t="s">
        <v>194</v>
      </c>
      <c r="U200" s="181" t="s">
        <v>460</v>
      </c>
      <c r="V200" s="254" t="str">
        <f>'aktive Schnittstellen'!W203</f>
        <v xml:space="preserve"> | WM_ERP_P | OrderXML_Out | | WM_FTP_P</v>
      </c>
    </row>
    <row r="201" spans="1:22" s="234" customFormat="1" ht="52.8" x14ac:dyDescent="0.25">
      <c r="A201" s="233">
        <f>'aktive Schnittstellen'!A204</f>
        <v>200</v>
      </c>
      <c r="B201" s="234" t="str">
        <f>'aktive Schnittstellen'!D204</f>
        <v>Data_Management</v>
      </c>
      <c r="C201" s="234" t="s">
        <v>43</v>
      </c>
      <c r="D201" s="230" t="str">
        <f>'aktive Schnittstellen'!F204</f>
        <v>WM_CDB_P -&gt; WM_FTP_P  Materialnumbers</v>
      </c>
      <c r="E201" s="235" t="str">
        <f>'aktive Schnittstellen'!BH204</f>
        <v>h</v>
      </c>
      <c r="F201" s="236">
        <f>'aktive Schnittstellen'!BI204</f>
        <v>3</v>
      </c>
      <c r="G201" s="236" t="str">
        <f>'aktive Schnittstellen'!K204</f>
        <v>CDB</v>
      </c>
      <c r="H201" s="236" t="str">
        <f>'aktive Schnittstellen'!Q204</f>
        <v>GFTP</v>
      </c>
      <c r="I201" s="236" t="s">
        <v>113</v>
      </c>
      <c r="J201" s="236" t="str">
        <f>'aktive Schnittstellen'!H204</f>
        <v>R. Nangue Ngangwa</v>
      </c>
      <c r="K201" s="236" t="str">
        <f>'aktive Schnittstellen'!I204</f>
        <v>J.G. Koch</v>
      </c>
      <c r="L201" s="234" t="s">
        <v>45</v>
      </c>
      <c r="M201" s="234" t="s">
        <v>461</v>
      </c>
      <c r="N201" s="230"/>
      <c r="P201" s="237">
        <f>IF(O201=Fixvalues!$B$6,1,IF(O201=Fixvalues!$B$7,1,IF(O201=Fixvalues!$B$3,0.8,IF(O201=Fixvalues!$B$2,0.6,IF(M201=Fixvalues!$A$4,0.5,IF(M201=Fixvalues!$A$3,0.2,0))))))</f>
        <v>0</v>
      </c>
      <c r="Q201" s="237"/>
      <c r="R201" s="237"/>
      <c r="S201" s="237"/>
      <c r="T201" s="376" t="s">
        <v>462</v>
      </c>
      <c r="U201" s="181" t="s">
        <v>463</v>
      </c>
      <c r="V201" s="254" t="str">
        <f>'aktive Schnittstellen'!W204</f>
        <v xml:space="preserve"> | WM_CDB_D | PLM_MaterialNumbers_Out | | WM_FTP_P</v>
      </c>
    </row>
    <row r="202" spans="1:22" s="234" customFormat="1" ht="39.6" x14ac:dyDescent="0.25">
      <c r="A202" s="233">
        <f>'aktive Schnittstellen'!A205</f>
        <v>201</v>
      </c>
      <c r="B202" s="234" t="str">
        <f>'aktive Schnittstellen'!D205</f>
        <v>Data_Management</v>
      </c>
      <c r="C202" s="234" t="s">
        <v>43</v>
      </c>
      <c r="D202" s="230" t="str">
        <f>'aktive Schnittstellen'!F205</f>
        <v>WM_KERN_P -&gt; WM_LDMP_P</v>
      </c>
      <c r="E202" s="235" t="str">
        <f>'aktive Schnittstellen'!BH205</f>
        <v>l</v>
      </c>
      <c r="F202" s="236">
        <f>'aktive Schnittstellen'!BI205</f>
        <v>1</v>
      </c>
      <c r="G202" s="236" t="str">
        <f>'aktive Schnittstellen'!K205</f>
        <v>KERN</v>
      </c>
      <c r="H202" s="236" t="str">
        <f>'aktive Schnittstellen'!Q205</f>
        <v>LDMP</v>
      </c>
      <c r="I202" s="273" t="s">
        <v>78</v>
      </c>
      <c r="J202" s="236" t="str">
        <f>'aktive Schnittstellen'!H205</f>
        <v>R. Nangue Ngangwa</v>
      </c>
      <c r="K202" s="236" t="str">
        <f>'aktive Schnittstellen'!I205</f>
        <v>S. Schelp</v>
      </c>
      <c r="L202" s="234" t="s">
        <v>91</v>
      </c>
      <c r="M202" s="234" t="s">
        <v>46</v>
      </c>
      <c r="N202" s="230" t="s">
        <v>47</v>
      </c>
      <c r="O202" s="234" t="s">
        <v>79</v>
      </c>
      <c r="P202" s="237">
        <f>IF(O202=Fixvalues!$B$6,1,IF(O202=Fixvalues!$B$7,1,IF(O202=Fixvalues!$B$3,0.8,IF(O202=Fixvalues!$B$2,0.6,IF(M202=Fixvalues!$A$4,0.5,IF(M202=Fixvalues!$A$3,0.2,0))))))</f>
        <v>0.8</v>
      </c>
      <c r="Q202" s="353" t="s">
        <v>245</v>
      </c>
      <c r="R202" s="289" t="s">
        <v>464</v>
      </c>
      <c r="S202" s="289" t="s">
        <v>465</v>
      </c>
      <c r="T202" s="292" t="s">
        <v>466</v>
      </c>
      <c r="U202" s="183" t="s">
        <v>467</v>
      </c>
      <c r="V202" s="254" t="str">
        <f>'aktive Schnittstellen'!W205</f>
        <v>KERN | FTPServerKERN | KERN2LDMP_Out | | WM_LDMP_P</v>
      </c>
    </row>
    <row r="203" spans="1:22" s="234" customFormat="1" ht="55.2" x14ac:dyDescent="0.25">
      <c r="A203" s="233">
        <f>'aktive Schnittstellen'!A206</f>
        <v>202</v>
      </c>
      <c r="B203" s="234" t="str">
        <f>'aktive Schnittstellen'!D206</f>
        <v>Data_Management</v>
      </c>
      <c r="C203" s="234" t="s">
        <v>43</v>
      </c>
      <c r="D203" s="230" t="str">
        <f>'aktive Schnittstellen'!F206</f>
        <v>WM_CDB_P -&gt; Server_PIM  Step Dateien</v>
      </c>
      <c r="E203" s="235" t="str">
        <f>'aktive Schnittstellen'!BH206</f>
        <v>h</v>
      </c>
      <c r="F203" s="236">
        <f>'aktive Schnittstellen'!BI206</f>
        <v>2</v>
      </c>
      <c r="G203" s="236" t="str">
        <f>'aktive Schnittstellen'!K206</f>
        <v>CDB</v>
      </c>
      <c r="H203" s="236" t="str">
        <f>'aktive Schnittstellen'!Q206</f>
        <v>PIM</v>
      </c>
      <c r="I203" s="236"/>
      <c r="J203" s="236" t="str">
        <f>'aktive Schnittstellen'!H206</f>
        <v>R. Nangue Ngangwa</v>
      </c>
      <c r="K203" s="236" t="str">
        <f>'aktive Schnittstellen'!I206</f>
        <v>H.-M. Hille</v>
      </c>
      <c r="L203" s="234" t="s">
        <v>45</v>
      </c>
      <c r="M203" s="234" t="s">
        <v>46</v>
      </c>
      <c r="N203" s="230" t="s">
        <v>47</v>
      </c>
      <c r="O203" s="234" t="s">
        <v>118</v>
      </c>
      <c r="P203" s="237">
        <f>IF(O203=Fixvalues!$B$6,1,IF(O203=Fixvalues!$B$7,1,IF(O203=Fixvalues!$B$3,0.8,IF(O203=Fixvalues!$B$2,0.6,IF(M203=Fixvalues!$A$4,0.5,IF(M203=Fixvalues!$A$3,0.2,0))))))</f>
        <v>0.5</v>
      </c>
      <c r="Q203" s="237"/>
      <c r="R203" s="237"/>
      <c r="S203" s="237"/>
      <c r="T203" s="358" t="s">
        <v>468</v>
      </c>
      <c r="U203" s="183" t="s">
        <v>469</v>
      </c>
      <c r="V203" s="254" t="str">
        <f>'aktive Schnittstellen'!W206</f>
        <v xml:space="preserve"> | WM_CDB_D | StepsFile_Out | | Server_PIM</v>
      </c>
    </row>
    <row r="204" spans="1:22" s="234" customFormat="1" ht="26.4" x14ac:dyDescent="0.25">
      <c r="A204" s="233">
        <f>'aktive Schnittstellen'!A207</f>
        <v>203</v>
      </c>
      <c r="B204" s="234" t="str">
        <f>'aktive Schnittstellen'!D207</f>
        <v>Data_Management</v>
      </c>
      <c r="C204" s="234" t="s">
        <v>43</v>
      </c>
      <c r="D204" s="230" t="str">
        <f>'aktive Schnittstellen'!F207</f>
        <v>WM_CDB_P -&gt; WM_WMC_P  Step Dateien</v>
      </c>
      <c r="E204" s="235" t="str">
        <f>'aktive Schnittstellen'!BH207</f>
        <v>h</v>
      </c>
      <c r="F204" s="236">
        <f>'aktive Schnittstellen'!BI207</f>
        <v>2</v>
      </c>
      <c r="G204" s="236" t="str">
        <f>'aktive Schnittstellen'!K207</f>
        <v>CDB</v>
      </c>
      <c r="H204" s="236" t="str">
        <f>'aktive Schnittstellen'!Q207</f>
        <v>WMC</v>
      </c>
      <c r="I204" s="236"/>
      <c r="J204" s="236" t="str">
        <f>'aktive Schnittstellen'!H207</f>
        <v>R. Nangue Ngangwa</v>
      </c>
      <c r="K204" s="236" t="str">
        <f>'aktive Schnittstellen'!I207</f>
        <v>H.-M. Hille</v>
      </c>
      <c r="L204" s="234" t="s">
        <v>45</v>
      </c>
      <c r="M204" s="234" t="s">
        <v>46</v>
      </c>
      <c r="N204" s="230" t="s">
        <v>47</v>
      </c>
      <c r="O204" s="234" t="s">
        <v>71</v>
      </c>
      <c r="P204" s="237">
        <f>IF(O204=Fixvalues!$B$6,1,IF(O204=Fixvalues!$B$7,1,IF(O204=Fixvalues!$B$3,0.8,IF(O204=Fixvalues!$B$2,0.6,IF(M204=Fixvalues!$A$4,0.5,IF(M204=Fixvalues!$A$3,0.2,0))))))</f>
        <v>0.6</v>
      </c>
      <c r="Q204" s="237"/>
      <c r="R204" s="237"/>
      <c r="S204" s="237"/>
      <c r="T204" s="375" t="s">
        <v>470</v>
      </c>
      <c r="U204" s="183"/>
      <c r="V204" s="254" t="str">
        <f>'aktive Schnittstellen'!W207</f>
        <v xml:space="preserve"> | WM_CDB_D | StepsFile_Out | | WM_WMC_P</v>
      </c>
    </row>
    <row r="205" spans="1:22" s="234" customFormat="1" ht="26.4" x14ac:dyDescent="0.25">
      <c r="A205" s="233">
        <f>'aktive Schnittstellen'!A208</f>
        <v>204</v>
      </c>
      <c r="B205" s="234" t="str">
        <f>'aktive Schnittstellen'!D208</f>
        <v>Data_Management</v>
      </c>
      <c r="C205" s="234" t="s">
        <v>43</v>
      </c>
      <c r="D205" s="230" t="str">
        <f>'aktive Schnittstellen'!F208</f>
        <v>WM_ERP_P  -&gt; WM_LDMP_P Übergabe ZMATMAS_LDMP</v>
      </c>
      <c r="E205" s="235" t="str">
        <f>'aktive Schnittstellen'!BH208</f>
        <v>m</v>
      </c>
      <c r="F205" s="236">
        <f>'aktive Schnittstellen'!BI208</f>
        <v>2</v>
      </c>
      <c r="G205" s="236" t="str">
        <f>'aktive Schnittstellen'!K208</f>
        <v>ERP</v>
      </c>
      <c r="H205" s="236" t="str">
        <f>'aktive Schnittstellen'!Q208</f>
        <v>LDMP</v>
      </c>
      <c r="I205" s="236" t="s">
        <v>145</v>
      </c>
      <c r="J205" s="236" t="str">
        <f>'aktive Schnittstellen'!H208</f>
        <v>R. Nangue Ngangwa</v>
      </c>
      <c r="K205" s="236" t="str">
        <f>'aktive Schnittstellen'!I208</f>
        <v>M. Redecker</v>
      </c>
      <c r="L205" s="234" t="s">
        <v>45</v>
      </c>
      <c r="M205" s="234" t="s">
        <v>46</v>
      </c>
      <c r="N205" s="230" t="s">
        <v>47</v>
      </c>
      <c r="O205" s="234" t="s">
        <v>79</v>
      </c>
      <c r="P205" s="237">
        <f>IF(O205=Fixvalues!$B$6,1,IF(O205=Fixvalues!$B$7,1,IF(O205=Fixvalues!$B$3,0.8,IF(O205=Fixvalues!$B$2,0.6,IF(M205=Fixvalues!$A$4,0.5,IF(M205=Fixvalues!$A$3,0.2,0))))))</f>
        <v>0.8</v>
      </c>
      <c r="Q205" s="237" t="s">
        <v>471</v>
      </c>
      <c r="R205" s="275" t="s">
        <v>472</v>
      </c>
      <c r="S205" s="278"/>
      <c r="T205" s="368" t="s">
        <v>473</v>
      </c>
      <c r="U205" s="181" t="s">
        <v>474</v>
      </c>
      <c r="V205" s="254" t="str">
        <f>'aktive Schnittstellen'!W208</f>
        <v xml:space="preserve"> | WM_ERP_Q | ZMATMAS_LDMP.MATMAS05.ZMAT05_LDMP  |  | WM_LDMP_P</v>
      </c>
    </row>
    <row r="206" spans="1:22" x14ac:dyDescent="0.25">
      <c r="T206" s="296"/>
      <c r="U206" s="251"/>
    </row>
    <row r="211" spans="13:13" x14ac:dyDescent="0.25">
      <c r="M211"/>
    </row>
  </sheetData>
  <autoFilter ref="A1:AD205" xr:uid="{D74A00C4-4300-4501-804C-86EFD19B5A35}"/>
  <mergeCells count="2">
    <mergeCell ref="U117:U122"/>
    <mergeCell ref="T117:T122"/>
  </mergeCells>
  <phoneticPr fontId="5" type="noConversion"/>
  <conditionalFormatting sqref="P102:Q103 T177 P175:Q175 P112:Q112 S112 P46:Q46 S46 P69:S76 P68:Q68 S68 P205:R205 P138:R138 P134:S134 P133:Q133 S133 P104:S106 P113:S116 P47 R47:S47 R77 P77:P78 R78:S78 P87:P88 R87:S88 P109:S111 P107:P108 R107:S108 P117:P122 R117:S122 P148:S160 P147 R147:S147 P162:S166 P161 R161:S161 P203:S204 P202 R202:S202 P168:S174 P167 R167:S167 P101 R101:S101 P136:S137 P135 R135:S135 P79:S86 P139:S146 P89:S100 P123:S132 P48:S67 P176:S201 P2:S45">
    <cfRule type="dataBar" priority="800">
      <dataBar>
        <cfvo type="percent" val="0"/>
        <cfvo type="percent" val="100"/>
        <color theme="6" tint="0.39997558519241921"/>
      </dataBar>
      <extLst>
        <ext xmlns:x14="http://schemas.microsoft.com/office/spreadsheetml/2009/9/main" uri="{B025F937-C7B1-47D3-B67F-A62EFF666E3E}">
          <x14:id>{4FAA9FE5-A970-4321-B6E4-BE0E8D04C951}</x14:id>
        </ext>
      </extLst>
    </cfRule>
  </conditionalFormatting>
  <conditionalFormatting sqref="Q77">
    <cfRule type="dataBar" priority="10">
      <dataBar>
        <cfvo type="percent" val="0"/>
        <cfvo type="percent" val="100"/>
        <color theme="6" tint="0.39997558519241921"/>
      </dataBar>
      <extLst>
        <ext xmlns:x14="http://schemas.microsoft.com/office/spreadsheetml/2009/9/main" uri="{B025F937-C7B1-47D3-B67F-A62EFF666E3E}">
          <x14:id>{8348270D-781F-4FA3-817A-8CBF634DA7FB}</x14:id>
        </ext>
      </extLst>
    </cfRule>
  </conditionalFormatting>
  <conditionalFormatting sqref="Q107">
    <cfRule type="dataBar" priority="5">
      <dataBar>
        <cfvo type="percent" val="0"/>
        <cfvo type="percent" val="100"/>
        <color theme="6" tint="0.39997558519241921"/>
      </dataBar>
      <extLst>
        <ext xmlns:x14="http://schemas.microsoft.com/office/spreadsheetml/2009/9/main" uri="{B025F937-C7B1-47D3-B67F-A62EFF666E3E}">
          <x14:id>{4FD93EEB-9C47-4BD3-9D27-BECEB8B9B97B}</x14:id>
        </ext>
      </extLst>
    </cfRule>
  </conditionalFormatting>
  <conditionalFormatting sqref="Q108">
    <cfRule type="dataBar" priority="4">
      <dataBar>
        <cfvo type="percent" val="0"/>
        <cfvo type="percent" val="100"/>
        <color theme="6" tint="0.39997558519241921"/>
      </dataBar>
      <extLst>
        <ext xmlns:x14="http://schemas.microsoft.com/office/spreadsheetml/2009/9/main" uri="{B025F937-C7B1-47D3-B67F-A62EFF666E3E}">
          <x14:id>{2CF4842A-AE49-45B9-93D1-272447B087A3}</x14:id>
        </ext>
      </extLst>
    </cfRule>
  </conditionalFormatting>
  <conditionalFormatting sqref="Q147">
    <cfRule type="dataBar" priority="2">
      <dataBar>
        <cfvo type="percent" val="0"/>
        <cfvo type="percent" val="100"/>
        <color theme="6" tint="0.39997558519241921"/>
      </dataBar>
      <extLst>
        <ext xmlns:x14="http://schemas.microsoft.com/office/spreadsheetml/2009/9/main" uri="{B025F937-C7B1-47D3-B67F-A62EFF666E3E}">
          <x14:id>{24D39325-8319-4391-9088-1C37F3D63ADE}</x14:id>
        </ext>
      </extLst>
    </cfRule>
  </conditionalFormatting>
  <conditionalFormatting sqref="Q161">
    <cfRule type="dataBar" priority="1">
      <dataBar>
        <cfvo type="percent" val="0"/>
        <cfvo type="percent" val="100"/>
        <color theme="6" tint="0.39997558519241921"/>
      </dataBar>
      <extLst>
        <ext xmlns:x14="http://schemas.microsoft.com/office/spreadsheetml/2009/9/main" uri="{B025F937-C7B1-47D3-B67F-A62EFF666E3E}">
          <x14:id>{69C30B14-E0F6-479B-9A7A-FF28BF34FCA4}</x14:id>
        </ext>
      </extLst>
    </cfRule>
  </conditionalFormatting>
  <hyperlinks>
    <hyperlink ref="U34" r:id="rId1" display="FTP2ERP_COD_DATEIEN" xr:uid="{3BF9E638-E07D-45F4-AB77-1E07FB6F09D6}"/>
    <hyperlink ref="U52" r:id="rId2" display="FTP2INDICOM_ARCHIVDATEIEN_UPDATE" xr:uid="{7744C44A-C306-4BE9-90DF-28FD69348773}"/>
    <hyperlink ref="U31" r:id="rId3" display="FTP2ERP_CHECK_CUSTOMER_COMPLIANCE" xr:uid="{55499A65-15F2-4144-B2D7-43874C2BD919}"/>
  </hyperlinks>
  <pageMargins left="0.7" right="0.7" top="0.78740157499999996" bottom="0.78740157499999996"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x14:cfRule type="dataBar" id="{4FAA9FE5-A970-4321-B6E4-BE0E8D04C951}">
            <x14:dataBar minLength="0" maxLength="100" gradient="0">
              <x14:cfvo type="percent">
                <xm:f>0</xm:f>
              </x14:cfvo>
              <x14:cfvo type="percent">
                <xm:f>100</xm:f>
              </x14:cfvo>
              <x14:negativeFillColor rgb="FFFF0000"/>
              <x14:axisColor rgb="FF000000"/>
            </x14:dataBar>
          </x14:cfRule>
          <xm:sqref>P102:Q103 T177 P175:Q175 P112:Q112 S112 P46:Q46 S46 P69:S76 P68:Q68 S68 P205:R205 P138:R138 P134:S134 P133:Q133 S133 P104:S106 P113:S116 P47 R47:S47 R77 P77:P78 R78:S78 P87:P88 R87:S88 P109:S111 P107:P108 R107:S108 P117:P122 R117:S122 P148:S160 P147 R147:S147 P162:S166 P161 R161:S161 P203:S204 P202 R202:S202 P168:S174 P167 R167:S167 P101 R101:S101 P136:S137 P135 R135:S135 P79:S86 P139:S146 P89:S100 P123:S132 P48:S67 P176:S201 P2:S45</xm:sqref>
        </x14:conditionalFormatting>
        <x14:conditionalFormatting xmlns:xm="http://schemas.microsoft.com/office/excel/2006/main">
          <x14:cfRule type="dataBar" id="{8348270D-781F-4FA3-817A-8CBF634DA7FB}">
            <x14:dataBar minLength="0" maxLength="100" gradient="0">
              <x14:cfvo type="percent">
                <xm:f>0</xm:f>
              </x14:cfvo>
              <x14:cfvo type="percent">
                <xm:f>100</xm:f>
              </x14:cfvo>
              <x14:negativeFillColor rgb="FFFF0000"/>
              <x14:axisColor rgb="FF000000"/>
            </x14:dataBar>
          </x14:cfRule>
          <xm:sqref>Q77</xm:sqref>
        </x14:conditionalFormatting>
        <x14:conditionalFormatting xmlns:xm="http://schemas.microsoft.com/office/excel/2006/main">
          <x14:cfRule type="dataBar" id="{4FD93EEB-9C47-4BD3-9D27-BECEB8B9B97B}">
            <x14:dataBar minLength="0" maxLength="100" gradient="0">
              <x14:cfvo type="percent">
                <xm:f>0</xm:f>
              </x14:cfvo>
              <x14:cfvo type="percent">
                <xm:f>100</xm:f>
              </x14:cfvo>
              <x14:negativeFillColor rgb="FFFF0000"/>
              <x14:axisColor rgb="FF000000"/>
            </x14:dataBar>
          </x14:cfRule>
          <xm:sqref>Q107</xm:sqref>
        </x14:conditionalFormatting>
        <x14:conditionalFormatting xmlns:xm="http://schemas.microsoft.com/office/excel/2006/main">
          <x14:cfRule type="dataBar" id="{2CF4842A-AE49-45B9-93D1-272447B087A3}">
            <x14:dataBar minLength="0" maxLength="100" gradient="0">
              <x14:cfvo type="percent">
                <xm:f>0</xm:f>
              </x14:cfvo>
              <x14:cfvo type="percent">
                <xm:f>100</xm:f>
              </x14:cfvo>
              <x14:negativeFillColor rgb="FFFF0000"/>
              <x14:axisColor rgb="FF000000"/>
            </x14:dataBar>
          </x14:cfRule>
          <xm:sqref>Q108</xm:sqref>
        </x14:conditionalFormatting>
        <x14:conditionalFormatting xmlns:xm="http://schemas.microsoft.com/office/excel/2006/main">
          <x14:cfRule type="dataBar" id="{24D39325-8319-4391-9088-1C37F3D63ADE}">
            <x14:dataBar minLength="0" maxLength="100" gradient="0">
              <x14:cfvo type="percent">
                <xm:f>0</xm:f>
              </x14:cfvo>
              <x14:cfvo type="percent">
                <xm:f>100</xm:f>
              </x14:cfvo>
              <x14:negativeFillColor rgb="FFFF0000"/>
              <x14:axisColor rgb="FF000000"/>
            </x14:dataBar>
          </x14:cfRule>
          <xm:sqref>Q147</xm:sqref>
        </x14:conditionalFormatting>
        <x14:conditionalFormatting xmlns:xm="http://schemas.microsoft.com/office/excel/2006/main">
          <x14:cfRule type="dataBar" id="{69C30B14-E0F6-479B-9A7A-FF28BF34FCA4}">
            <x14:dataBar minLength="0" maxLength="100" gradient="0">
              <x14:cfvo type="percent">
                <xm:f>0</xm:f>
              </x14:cfvo>
              <x14:cfvo type="percent">
                <xm:f>100</xm:f>
              </x14:cfvo>
              <x14:negativeFillColor rgb="FFFF0000"/>
              <x14:axisColor rgb="FF000000"/>
            </x14:dataBar>
          </x14:cfRule>
          <xm:sqref>Q161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9B9CBBE5-ADA8-4280-A499-E9E0CC055E49}">
          <x14:formula1>
            <xm:f>Fixvalues!$A$2:$A$4</xm:f>
          </x14:formula1>
          <xm:sqref>M2:M205</xm:sqref>
        </x14:dataValidation>
        <x14:dataValidation type="list" allowBlank="1" showInputMessage="1" showErrorMessage="1" xr:uid="{91325623-7681-42BE-9683-65EE042D8CC7}">
          <x14:formula1>
            <xm:f>Fixvalues!$C$2:$C$8</xm:f>
          </x14:formula1>
          <xm:sqref>L2:L205</xm:sqref>
        </x14:dataValidation>
        <x14:dataValidation type="list" allowBlank="1" showInputMessage="1" showErrorMessage="1" xr:uid="{ED5EAFE4-FF21-4E71-BB90-D82A125BF838}">
          <x14:formula1>
            <xm:f>Fixvalues!$D$2:$D$8</xm:f>
          </x14:formula1>
          <xm:sqref>N2:N205</xm:sqref>
        </x14:dataValidation>
        <x14:dataValidation type="list" allowBlank="1" showInputMessage="1" showErrorMessage="1" xr:uid="{2AA0D1E6-400D-43E9-BA7E-BF8559FDF8B8}">
          <x14:formula1>
            <xm:f>Fixvalues!$B$2:$B$7</xm:f>
          </x14:formula1>
          <xm:sqref>O2:O205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I248"/>
  <sheetViews>
    <sheetView tabSelected="1" zoomScale="130" zoomScaleNormal="130" workbookViewId="0">
      <pane xSplit="6" ySplit="4" topLeftCell="G5" activePane="bottomRight" state="frozen"/>
      <selection pane="topRight" activeCell="G1" sqref="G1"/>
      <selection pane="bottomLeft" activeCell="A5" sqref="A5"/>
      <selection pane="bottomRight" activeCell="BA3" sqref="BA3"/>
    </sheetView>
  </sheetViews>
  <sheetFormatPr baseColWidth="10" defaultColWidth="11.44140625" defaultRowHeight="12.75" customHeight="1" x14ac:dyDescent="0.25"/>
  <cols>
    <col min="1" max="1" width="4.88671875" style="50" customWidth="1"/>
    <col min="2" max="2" width="5.44140625" style="50" bestFit="1" customWidth="1"/>
    <col min="3" max="3" width="2.6640625" style="50" bestFit="1" customWidth="1"/>
    <col min="4" max="4" width="16.5546875" style="183" customWidth="1"/>
    <col min="5" max="5" width="14.109375" style="181" customWidth="1"/>
    <col min="6" max="6" width="23.33203125" style="181" customWidth="1"/>
    <col min="7" max="7" width="3.6640625" style="181" bestFit="1" customWidth="1"/>
    <col min="8" max="8" width="16.109375" style="181" customWidth="1"/>
    <col min="9" max="9" width="17.44140625" style="181" customWidth="1"/>
    <col min="10" max="10" width="9.44140625" style="181" bestFit="1" customWidth="1"/>
    <col min="11" max="11" width="12.6640625" style="181" customWidth="1"/>
    <col min="12" max="12" width="18.33203125" style="181" bestFit="1" customWidth="1"/>
    <col min="13" max="13" width="37.33203125" style="183" customWidth="1"/>
    <col min="14" max="14" width="20.6640625" style="183" customWidth="1"/>
    <col min="15" max="15" width="10" style="50" customWidth="1"/>
    <col min="16" max="16" width="6.109375" style="50" customWidth="1"/>
    <col min="17" max="17" width="12.33203125" style="50" customWidth="1"/>
    <col min="18" max="18" width="15.6640625" style="50" customWidth="1"/>
    <col min="19" max="19" width="33.33203125" style="46" customWidth="1"/>
    <col min="20" max="20" width="36.33203125" style="46" customWidth="1"/>
    <col min="21" max="21" width="8.5546875" style="46" customWidth="1"/>
    <col min="22" max="22" width="19.6640625" style="107" customWidth="1"/>
    <col min="23" max="23" width="52.33203125" style="107" customWidth="1"/>
    <col min="24" max="24" width="17.44140625" style="50" customWidth="1"/>
    <col min="25" max="25" width="9.6640625" style="50" customWidth="1"/>
    <col min="26" max="26" width="6.33203125" style="114" customWidth="1"/>
    <col min="27" max="27" width="9.33203125" style="50" customWidth="1"/>
    <col min="28" max="28" width="9.6640625" style="50" customWidth="1"/>
    <col min="29" max="29" width="12.88671875" style="50" customWidth="1"/>
    <col min="30" max="30" width="12.5546875" style="50" customWidth="1"/>
    <col min="31" max="32" width="9.5546875" style="50" customWidth="1"/>
    <col min="33" max="33" width="8.6640625" style="50" customWidth="1"/>
    <col min="34" max="34" width="16" style="50" customWidth="1"/>
    <col min="35" max="35" width="21.5546875" style="193" customWidth="1"/>
    <col min="36" max="36" width="14.33203125" style="193" customWidth="1"/>
    <col min="37" max="37" width="16.6640625" style="50" customWidth="1"/>
    <col min="38" max="38" width="13.33203125" style="50" customWidth="1"/>
    <col min="39" max="39" width="12.33203125" style="50" customWidth="1"/>
    <col min="40" max="40" width="10.44140625" style="50" customWidth="1"/>
    <col min="41" max="41" width="11.88671875" style="50" customWidth="1"/>
    <col min="42" max="42" width="14.5546875" style="50" customWidth="1"/>
    <col min="43" max="43" width="13.33203125" style="50" customWidth="1"/>
    <col min="44" max="44" width="15" style="50" customWidth="1"/>
    <col min="45" max="45" width="12.33203125" style="50" customWidth="1"/>
    <col min="46" max="49" width="11.44140625" style="50"/>
    <col min="50" max="50" width="8.5546875" style="50" bestFit="1" customWidth="1"/>
    <col min="51" max="51" width="5" style="50" bestFit="1" customWidth="1"/>
    <col min="52" max="52" width="4.44140625" style="50" bestFit="1" customWidth="1"/>
    <col min="53" max="53" width="5.109375" style="50" bestFit="1" customWidth="1"/>
    <col min="54" max="54" width="4.33203125" style="50" bestFit="1" customWidth="1"/>
    <col min="55" max="55" width="7.44140625" style="50" bestFit="1" customWidth="1"/>
    <col min="56" max="56" width="11.44140625" style="50"/>
    <col min="57" max="58" width="4.88671875" style="50" bestFit="1" customWidth="1"/>
    <col min="59" max="59" width="6.33203125" style="50" customWidth="1"/>
    <col min="60" max="16374" width="11.44140625" style="50"/>
    <col min="16375" max="16376" width="11.44140625" style="50" bestFit="1" customWidth="1"/>
    <col min="16377" max="16384" width="11.44140625" style="50"/>
  </cols>
  <sheetData>
    <row r="1" spans="1:61" ht="23.4" customHeight="1" x14ac:dyDescent="0.25">
      <c r="A1" s="118">
        <f>MAX($A$3:$A$9275)</f>
        <v>204</v>
      </c>
      <c r="B1" s="390"/>
      <c r="C1" s="390"/>
      <c r="D1" s="390"/>
      <c r="E1" s="174"/>
      <c r="F1" s="175" t="s">
        <v>475</v>
      </c>
      <c r="G1" s="175"/>
      <c r="H1" s="175"/>
      <c r="I1" s="175"/>
      <c r="J1" s="175"/>
      <c r="K1" s="175"/>
      <c r="L1" s="175"/>
      <c r="M1" s="175"/>
      <c r="N1" s="175"/>
      <c r="O1" s="117"/>
      <c r="P1" s="117"/>
      <c r="Q1" s="117"/>
      <c r="R1" s="117"/>
      <c r="S1" s="385" t="s">
        <v>476</v>
      </c>
      <c r="T1" s="386"/>
      <c r="U1" s="386"/>
      <c r="V1" s="386"/>
      <c r="W1" s="115"/>
      <c r="X1" s="115"/>
      <c r="Y1" s="115"/>
      <c r="Z1" s="115"/>
      <c r="AA1" s="115"/>
      <c r="AB1" s="115"/>
      <c r="AC1" s="156"/>
      <c r="AD1" s="115"/>
      <c r="AE1" s="115"/>
      <c r="AF1" s="115"/>
      <c r="AG1" s="115"/>
      <c r="AH1" s="115"/>
      <c r="AI1" s="187"/>
      <c r="AJ1" s="187"/>
      <c r="AK1" s="188"/>
      <c r="AL1" s="197"/>
      <c r="AM1" s="197"/>
      <c r="AN1" s="197"/>
      <c r="AO1" s="197"/>
      <c r="AP1" s="197"/>
      <c r="AQ1" s="197"/>
      <c r="AR1" s="197"/>
      <c r="AS1" s="197"/>
      <c r="AT1" s="197"/>
      <c r="AU1" s="200"/>
      <c r="AV1" s="200"/>
      <c r="AW1" s="200"/>
      <c r="BI1" s="50" t="str">
        <f>CONCATENATE("no grp=",COUNTIF(BI5:BI208,""))</f>
        <v>no grp=0</v>
      </c>
    </row>
    <row r="2" spans="1:61" s="121" customFormat="1" ht="15.6" customHeight="1" x14ac:dyDescent="0.25">
      <c r="A2" s="408" t="s">
        <v>477</v>
      </c>
      <c r="B2" s="409" t="s">
        <v>478</v>
      </c>
      <c r="C2" s="387" t="s">
        <v>479</v>
      </c>
      <c r="D2" s="387"/>
      <c r="E2" s="387"/>
      <c r="F2" s="387"/>
      <c r="G2" s="174"/>
      <c r="H2" s="388" t="s">
        <v>480</v>
      </c>
      <c r="I2" s="388"/>
      <c r="J2" s="176"/>
      <c r="K2" s="389" t="s">
        <v>481</v>
      </c>
      <c r="L2" s="389"/>
      <c r="M2" s="389"/>
      <c r="N2" s="389"/>
      <c r="O2" s="119" t="s">
        <v>482</v>
      </c>
      <c r="P2" s="119"/>
      <c r="Q2" s="387" t="s">
        <v>483</v>
      </c>
      <c r="R2" s="387"/>
      <c r="S2" s="387"/>
      <c r="T2" s="387"/>
      <c r="U2" s="128"/>
      <c r="V2" s="120"/>
      <c r="W2" s="127"/>
      <c r="X2" s="127"/>
      <c r="Y2" s="127"/>
      <c r="Z2" s="127"/>
      <c r="AA2" s="127"/>
      <c r="AB2" s="127"/>
      <c r="AC2" s="120"/>
      <c r="AD2" s="115"/>
      <c r="AE2" s="115"/>
      <c r="AF2" s="115"/>
      <c r="AG2" s="115"/>
      <c r="AH2" s="126" t="s">
        <v>484</v>
      </c>
      <c r="AI2" s="187"/>
      <c r="AJ2" s="187"/>
      <c r="AK2" s="192" t="s">
        <v>485</v>
      </c>
      <c r="AL2" s="198">
        <v>134</v>
      </c>
      <c r="AM2" s="199">
        <v>31</v>
      </c>
      <c r="AN2" s="199">
        <v>22</v>
      </c>
      <c r="AO2" s="199">
        <v>81</v>
      </c>
      <c r="AP2" s="199"/>
      <c r="AQ2" s="199">
        <v>16</v>
      </c>
      <c r="AR2" s="199">
        <v>21</v>
      </c>
      <c r="AS2" s="199">
        <v>5</v>
      </c>
      <c r="AT2" s="199">
        <v>41</v>
      </c>
      <c r="AU2" s="200">
        <v>1</v>
      </c>
      <c r="AV2" s="200">
        <v>44</v>
      </c>
      <c r="AW2" s="200">
        <v>8</v>
      </c>
      <c r="AX2" s="203">
        <f t="shared" ref="AX2:BF2" si="0">COUNTIF(AX5:AX208,"X")</f>
        <v>144</v>
      </c>
      <c r="AY2" s="203">
        <f t="shared" si="0"/>
        <v>21</v>
      </c>
      <c r="AZ2" s="203">
        <f t="shared" si="0"/>
        <v>21</v>
      </c>
      <c r="BA2" s="203">
        <f t="shared" si="0"/>
        <v>5</v>
      </c>
      <c r="BB2" s="203">
        <f t="shared" si="0"/>
        <v>42</v>
      </c>
      <c r="BC2" s="203">
        <f t="shared" si="0"/>
        <v>30</v>
      </c>
      <c r="BD2" s="203">
        <f t="shared" si="0"/>
        <v>8</v>
      </c>
      <c r="BE2" s="203">
        <f t="shared" si="0"/>
        <v>11</v>
      </c>
      <c r="BF2" s="203">
        <f t="shared" si="0"/>
        <v>26</v>
      </c>
      <c r="BI2" s="203" t="str">
        <f>_xlfn.TEXTJOIN("/",TRUE,COUNTIF(BI5:BI208,"1"),COUNTIF(BI5:BI208,"2"),COUNTIF(BI5:BI208,"3"))</f>
        <v>73/70/61</v>
      </c>
    </row>
    <row r="3" spans="1:61" ht="39" customHeight="1" x14ac:dyDescent="0.25">
      <c r="A3" s="408"/>
      <c r="B3" s="409"/>
      <c r="C3" s="118" t="s">
        <v>486</v>
      </c>
      <c r="D3" s="177" t="s">
        <v>487</v>
      </c>
      <c r="E3" s="410" t="s">
        <v>488</v>
      </c>
      <c r="F3" s="410" t="s">
        <v>489</v>
      </c>
      <c r="G3" s="177" t="s">
        <v>490</v>
      </c>
      <c r="H3" s="177" t="s">
        <v>491</v>
      </c>
      <c r="I3" s="177" t="s">
        <v>30</v>
      </c>
      <c r="J3" s="411" t="s">
        <v>492</v>
      </c>
      <c r="K3" s="410" t="s">
        <v>28</v>
      </c>
      <c r="L3" s="412" t="s">
        <v>493</v>
      </c>
      <c r="M3" s="410" t="s">
        <v>494</v>
      </c>
      <c r="N3" s="177" t="s">
        <v>495</v>
      </c>
      <c r="O3" s="154" t="s">
        <v>496</v>
      </c>
      <c r="P3" s="413" t="s">
        <v>497</v>
      </c>
      <c r="Q3" s="414" t="s">
        <v>28</v>
      </c>
      <c r="R3" s="153" t="s">
        <v>493</v>
      </c>
      <c r="S3" s="122" t="s">
        <v>498</v>
      </c>
      <c r="T3" s="122" t="s">
        <v>499</v>
      </c>
      <c r="U3" s="415" t="s">
        <v>500</v>
      </c>
      <c r="V3" s="156" t="s">
        <v>501</v>
      </c>
      <c r="W3" s="416" t="s">
        <v>502</v>
      </c>
      <c r="X3" s="416" t="s">
        <v>503</v>
      </c>
      <c r="Y3" s="416" t="s">
        <v>504</v>
      </c>
      <c r="Z3" s="416" t="s">
        <v>505</v>
      </c>
      <c r="AA3" s="201" t="s">
        <v>506</v>
      </c>
      <c r="AB3" s="145" t="s">
        <v>507</v>
      </c>
      <c r="AC3" s="417" t="s">
        <v>508</v>
      </c>
      <c r="AD3" s="145" t="s">
        <v>509</v>
      </c>
      <c r="AE3" s="145" t="s">
        <v>510</v>
      </c>
      <c r="AF3" s="145" t="s">
        <v>511</v>
      </c>
      <c r="AG3" s="145" t="s">
        <v>512</v>
      </c>
      <c r="AH3" s="145" t="s">
        <v>513</v>
      </c>
      <c r="AI3" s="189" t="s">
        <v>514</v>
      </c>
      <c r="AJ3" s="189" t="s">
        <v>515</v>
      </c>
      <c r="AK3" s="189" t="s">
        <v>516</v>
      </c>
      <c r="AL3" s="201" t="s">
        <v>517</v>
      </c>
      <c r="AM3" s="201" t="s">
        <v>518</v>
      </c>
      <c r="AN3" s="201" t="s">
        <v>519</v>
      </c>
      <c r="AO3" s="201" t="s">
        <v>520</v>
      </c>
      <c r="AP3" s="201" t="s">
        <v>521</v>
      </c>
      <c r="AQ3" s="201" t="s">
        <v>522</v>
      </c>
      <c r="AR3" s="200" t="s">
        <v>523</v>
      </c>
      <c r="AS3" s="200" t="s">
        <v>524</v>
      </c>
      <c r="AT3" s="200" t="s">
        <v>525</v>
      </c>
      <c r="AU3" s="200" t="s">
        <v>526</v>
      </c>
      <c r="AV3" s="200" t="s">
        <v>527</v>
      </c>
      <c r="AW3" s="200" t="s">
        <v>528</v>
      </c>
      <c r="AX3" s="414" t="s">
        <v>529</v>
      </c>
      <c r="AY3" s="414" t="s">
        <v>530</v>
      </c>
      <c r="AZ3" s="414" t="s">
        <v>531</v>
      </c>
      <c r="BA3" s="418" t="s">
        <v>532</v>
      </c>
      <c r="BB3" s="414" t="s">
        <v>504</v>
      </c>
      <c r="BC3" s="206" t="s">
        <v>533</v>
      </c>
      <c r="BD3" s="206" t="s">
        <v>528</v>
      </c>
      <c r="BE3" s="206" t="s">
        <v>534</v>
      </c>
      <c r="BF3" s="206" t="s">
        <v>535</v>
      </c>
      <c r="BG3" s="206" t="s">
        <v>536</v>
      </c>
      <c r="BH3" s="208" t="s">
        <v>24</v>
      </c>
      <c r="BI3" s="50" t="s">
        <v>25</v>
      </c>
    </row>
    <row r="4" spans="1:61" s="124" customFormat="1" ht="9" customHeight="1" x14ac:dyDescent="0.25">
      <c r="A4" s="129">
        <v>0</v>
      </c>
      <c r="B4" s="130"/>
      <c r="C4" s="130"/>
      <c r="D4" s="178"/>
      <c r="E4" s="178"/>
      <c r="F4" s="178"/>
      <c r="G4" s="178"/>
      <c r="H4" s="178"/>
      <c r="I4" s="178"/>
      <c r="J4" s="179"/>
      <c r="K4" s="178"/>
      <c r="L4" s="178"/>
      <c r="M4" s="178"/>
      <c r="N4" s="178"/>
      <c r="O4" s="132"/>
      <c r="P4" s="132"/>
      <c r="Q4" s="130"/>
      <c r="R4" s="130"/>
      <c r="S4" s="123"/>
      <c r="T4" s="130"/>
      <c r="U4" s="130"/>
      <c r="V4" s="130"/>
      <c r="W4" s="131"/>
      <c r="X4" s="131"/>
      <c r="Y4" s="131"/>
      <c r="Z4" s="131"/>
      <c r="AA4" s="131"/>
      <c r="AB4" s="131"/>
      <c r="AC4" s="139"/>
      <c r="AD4" s="115"/>
      <c r="AE4" s="115"/>
      <c r="AF4" s="115"/>
      <c r="AG4" s="115"/>
      <c r="AH4" s="115"/>
      <c r="AI4" s="188"/>
      <c r="AJ4" s="188"/>
      <c r="AK4" s="188"/>
      <c r="AX4" s="205"/>
      <c r="AY4" s="205"/>
      <c r="AZ4" s="205"/>
      <c r="BA4" s="205"/>
      <c r="BB4" s="205"/>
      <c r="BC4" s="205"/>
      <c r="BD4" s="205"/>
      <c r="BE4" s="205"/>
      <c r="BF4" s="205"/>
      <c r="BG4" s="205"/>
      <c r="BH4" s="209"/>
    </row>
    <row r="5" spans="1:61" ht="13.8" x14ac:dyDescent="0.25">
      <c r="A5" s="125">
        <v>1</v>
      </c>
      <c r="B5" s="50" t="s">
        <v>537</v>
      </c>
      <c r="C5" s="50" t="s">
        <v>538</v>
      </c>
      <c r="D5" s="180" t="s">
        <v>539</v>
      </c>
      <c r="E5" s="181" t="s">
        <v>540</v>
      </c>
      <c r="F5" s="181" t="s">
        <v>541</v>
      </c>
      <c r="G5" s="181" t="s">
        <v>542</v>
      </c>
      <c r="H5" s="181" t="s">
        <v>543</v>
      </c>
      <c r="I5" s="181" t="s">
        <v>544</v>
      </c>
      <c r="J5" s="182" t="s">
        <v>545</v>
      </c>
      <c r="K5" s="181" t="s">
        <v>540</v>
      </c>
      <c r="L5" s="181" t="s">
        <v>546</v>
      </c>
      <c r="M5" s="181" t="s">
        <v>547</v>
      </c>
      <c r="N5" s="181"/>
      <c r="O5" s="116" t="s">
        <v>548</v>
      </c>
      <c r="P5" s="116" t="s">
        <v>549</v>
      </c>
      <c r="Q5" s="44" t="s">
        <v>550</v>
      </c>
      <c r="R5" s="44" t="s">
        <v>551</v>
      </c>
      <c r="S5" s="44" t="s">
        <v>552</v>
      </c>
      <c r="T5" s="44"/>
      <c r="U5" s="157" t="s">
        <v>553</v>
      </c>
      <c r="V5" s="133" t="str">
        <f t="shared" ref="V5:V36" si="1">J5&amp;" -&gt; "&amp;P5</f>
        <v>SFTP -&gt; PROXY</v>
      </c>
      <c r="W5" s="146" t="s">
        <v>554</v>
      </c>
      <c r="X5" s="146" t="s">
        <v>555</v>
      </c>
      <c r="Y5" s="146" t="s">
        <v>556</v>
      </c>
      <c r="Z5" s="148" t="s">
        <v>557</v>
      </c>
      <c r="AA5" s="146">
        <v>1</v>
      </c>
      <c r="AB5" s="146" t="s">
        <v>558</v>
      </c>
      <c r="AC5" s="147" t="s">
        <v>559</v>
      </c>
      <c r="AD5" s="147">
        <f>VLOOKUP(S5,Jahr2022!A:F,4,0)</f>
        <v>2738454</v>
      </c>
      <c r="AE5" s="147">
        <f>VLOOKUP(S5,Jahr2022!A:F,5,0)</f>
        <v>2738454</v>
      </c>
      <c r="AF5" s="147">
        <f>VLOOKUP(S5,Jahr2022!A:F,6,0)</f>
        <v>2738454</v>
      </c>
      <c r="AG5" s="147" t="s">
        <v>560</v>
      </c>
      <c r="AH5" s="146">
        <v>10</v>
      </c>
      <c r="AI5" s="194">
        <f>VLOOKUP(M5,Jahre2023Out!A:D,4,0)</f>
        <v>41</v>
      </c>
      <c r="AJ5" s="194" t="e">
        <f>VLOOKUP(S5,Jahre2023In!A:D,4,0)</f>
        <v>#N/A</v>
      </c>
      <c r="AK5" s="195">
        <f t="shared" ref="AK5:AK36" si="2">SUMIF(AI5:AJ5,"&gt;0")</f>
        <v>41</v>
      </c>
      <c r="AL5" s="196" t="str">
        <f t="shared" ref="AL5:AL36" si="3">IFERROR(IF(SEARCH("FTP",$V5)&gt;0,"1",""),"0")</f>
        <v>1</v>
      </c>
      <c r="AM5" s="50" t="str">
        <f>IFERROR(IF(SEARCH("SFTP",$V5)&gt;0,"1",""),"0")</f>
        <v>1</v>
      </c>
      <c r="AN5" s="50" t="str">
        <f t="shared" ref="AN5:AN36" si="4">IFERROR(IF(SEARCH("FTPS",$V5)&gt;0,"1",""),"0")</f>
        <v>0</v>
      </c>
      <c r="AP5" s="50" t="str">
        <f t="shared" ref="AP5:AP68" si="5">IFERROR(IF(SEARCH("Ja",$Y5)&gt;0,"1",""),"0")</f>
        <v>1</v>
      </c>
      <c r="AQ5" s="50" t="str">
        <f t="shared" ref="AQ5:AQ36" si="6">IFERROR(IF(SEARCH("Java Mapping",$X5)&gt;0,"1",""),"0")</f>
        <v>0</v>
      </c>
      <c r="AR5" s="50" t="str">
        <f t="shared" ref="AR5:AR36" si="7">IFERROR(IF(SEARCH("xslt",$X5)&gt;0,"1",""),"0")</f>
        <v>0</v>
      </c>
      <c r="AS5" s="50" t="str">
        <f t="shared" ref="AS5:AS36" si="8">IFERROR(IF(SEARCH("ABAP",$X5)&gt;0,"1",""),"0")</f>
        <v>0</v>
      </c>
      <c r="AT5" s="50" t="str">
        <f t="shared" ref="AT5:AT36" si="9">IFERROR(IF(SEARCH("RFC",$V5)&gt;0,"1",""),"0")</f>
        <v>0</v>
      </c>
      <c r="AW5" s="50">
        <v>1</v>
      </c>
      <c r="AX5" s="204" t="str">
        <f t="shared" ref="AX5:AX68" si="10">IFERROR(IF(SEARCH("Message",$X5)&gt;0,"X"," ")," ")</f>
        <v>X</v>
      </c>
      <c r="AY5" s="204" t="str">
        <f t="shared" ref="AY5:AY68" si="11">IFERROR(IF(SEARCH("XSLT",$X5)&gt;0,"X"," ")," ")</f>
        <v xml:space="preserve"> </v>
      </c>
      <c r="AZ5" s="204" t="str">
        <f t="shared" ref="AZ5:AZ68" si="12">IFERROR(IF(SEARCH("Java",$X5)&gt;0,"X"," ")," ")</f>
        <v xml:space="preserve"> </v>
      </c>
      <c r="BA5" s="204" t="str">
        <f t="shared" ref="BA5:BA68" si="13">IFERROR(IF(SEARCH("ABAP",$X5)&gt;0,"X"," ")," ")</f>
        <v xml:space="preserve"> </v>
      </c>
      <c r="BB5" s="204" t="str">
        <f>IFERROR(IF(SEARCH("Ja",$Y5)&gt;0,"X"," ")," ")</f>
        <v>X</v>
      </c>
      <c r="BC5" s="204" t="str">
        <f>IFERROR(IF(SEARCH("Ja",$Z5)&gt;0,"X"," ")," ")</f>
        <v xml:space="preserve"> </v>
      </c>
      <c r="BD5" s="204" t="str">
        <f>IFERROR(IF($AW5&gt;0,"X"," ")," ")</f>
        <v>X</v>
      </c>
      <c r="BE5" s="204" t="str">
        <f>IFERROR(IF(SEARCH("BE",$AC5)&gt;0,"X"," ")," ")</f>
        <v xml:space="preserve"> </v>
      </c>
      <c r="BF5" s="204" t="str">
        <f>IFERROR(IF(SEARCH("EOIO",$AC5)&gt;0,"X"," ")," ")</f>
        <v xml:space="preserve"> </v>
      </c>
      <c r="BG5" s="207" t="str">
        <f>$AB5</f>
        <v>M</v>
      </c>
      <c r="BH5" s="210" t="str">
        <f>IF(AND(AX5="X",AY5="X",AZ5="X",BB5="X",BD5="X"),"r",IF(OR(BG5="L",BD5="X",AND(BB5="X",BC5="X")),"h",IF(OR(AZ5="X",BB5="X",BC5="X"),"m",IF(AND(AX5=" ",AY5=" ",AZ5=" ",BA5=" ",BB5=" ",BC5=" ",BD5=" ",BG5="S"),"c","l"))))</f>
        <v>h</v>
      </c>
      <c r="BI5" s="50">
        <v>2</v>
      </c>
    </row>
    <row r="6" spans="1:61" ht="13.8" x14ac:dyDescent="0.25">
      <c r="A6" s="125">
        <v>2</v>
      </c>
      <c r="B6" s="50" t="s">
        <v>561</v>
      </c>
      <c r="C6" s="50" t="s">
        <v>553</v>
      </c>
      <c r="D6" s="180" t="s">
        <v>562</v>
      </c>
      <c r="E6" s="181" t="s">
        <v>563</v>
      </c>
      <c r="F6" s="181" t="s">
        <v>564</v>
      </c>
      <c r="G6" s="181" t="s">
        <v>565</v>
      </c>
      <c r="H6" s="181" t="s">
        <v>543</v>
      </c>
      <c r="I6" s="181" t="s">
        <v>566</v>
      </c>
      <c r="J6" s="182" t="s">
        <v>567</v>
      </c>
      <c r="K6" s="181" t="s">
        <v>563</v>
      </c>
      <c r="L6" s="181" t="s">
        <v>568</v>
      </c>
      <c r="M6" s="181" t="s">
        <v>569</v>
      </c>
      <c r="N6" s="181" t="s">
        <v>570</v>
      </c>
      <c r="O6" s="116" t="s">
        <v>548</v>
      </c>
      <c r="P6" s="116" t="s">
        <v>571</v>
      </c>
      <c r="Q6" s="44" t="s">
        <v>572</v>
      </c>
      <c r="R6" s="44" t="s">
        <v>551</v>
      </c>
      <c r="S6" s="44" t="s">
        <v>570</v>
      </c>
      <c r="T6" s="44" t="s">
        <v>570</v>
      </c>
      <c r="U6" s="157" t="s">
        <v>553</v>
      </c>
      <c r="V6" s="133" t="str">
        <f t="shared" si="1"/>
        <v>HTTPS -&gt; IDOC</v>
      </c>
      <c r="W6" s="146" t="s">
        <v>573</v>
      </c>
      <c r="X6" s="146" t="s">
        <v>555</v>
      </c>
      <c r="Y6" s="146" t="s">
        <v>557</v>
      </c>
      <c r="Z6" s="148" t="s">
        <v>557</v>
      </c>
      <c r="AA6" s="146">
        <v>1</v>
      </c>
      <c r="AB6" s="146" t="s">
        <v>574</v>
      </c>
      <c r="AC6" s="147" t="s">
        <v>559</v>
      </c>
      <c r="AD6" s="147">
        <f>VLOOKUP(S6,Jahr2022!A:F,4,0)</f>
        <v>2283</v>
      </c>
      <c r="AE6" s="147">
        <f>VLOOKUP(S6,Jahr2022!A:F,5,0)</f>
        <v>2283</v>
      </c>
      <c r="AF6" s="147">
        <f>VLOOKUP(S6,Jahr2022!A:F,6,0)</f>
        <v>20547</v>
      </c>
      <c r="AG6" s="147" t="s">
        <v>574</v>
      </c>
      <c r="AH6" s="146">
        <v>3730</v>
      </c>
      <c r="AI6" s="194" t="e">
        <f>VLOOKUP(M6,Jahre2023Out!A:D,4,0)</f>
        <v>#N/A</v>
      </c>
      <c r="AJ6" s="194">
        <f>VLOOKUP(S6,Jahre2023In!A:D,4,0)</f>
        <v>8015</v>
      </c>
      <c r="AK6" s="195">
        <f t="shared" si="2"/>
        <v>8015</v>
      </c>
      <c r="AL6" s="196" t="str">
        <f t="shared" si="3"/>
        <v>0</v>
      </c>
      <c r="AM6" s="50" t="str">
        <f t="shared" ref="AM6:AM69" si="14">IFERROR(IF(SEARCH("SFTP",$V6)&gt;0,"1",""),"0")</f>
        <v>0</v>
      </c>
      <c r="AN6" s="50" t="str">
        <f t="shared" si="4"/>
        <v>0</v>
      </c>
      <c r="AP6" s="50" t="str">
        <f t="shared" si="5"/>
        <v>0</v>
      </c>
      <c r="AQ6" s="50" t="str">
        <f t="shared" si="6"/>
        <v>0</v>
      </c>
      <c r="AR6" s="50" t="str">
        <f t="shared" si="7"/>
        <v>0</v>
      </c>
      <c r="AS6" s="50" t="str">
        <f t="shared" si="8"/>
        <v>0</v>
      </c>
      <c r="AT6" s="50" t="str">
        <f t="shared" si="9"/>
        <v>0</v>
      </c>
      <c r="AX6" s="204" t="str">
        <f t="shared" si="10"/>
        <v>X</v>
      </c>
      <c r="AY6" s="204" t="str">
        <f t="shared" si="11"/>
        <v xml:space="preserve"> </v>
      </c>
      <c r="AZ6" s="204" t="str">
        <f t="shared" si="12"/>
        <v xml:space="preserve"> </v>
      </c>
      <c r="BA6" s="204" t="str">
        <f t="shared" si="13"/>
        <v xml:space="preserve"> </v>
      </c>
      <c r="BB6" s="204" t="str">
        <f t="shared" ref="BB6:BB69" si="15">IFERROR(IF(SEARCH("Ja",$Y6)&gt;0,"X"," ")," ")</f>
        <v xml:space="preserve"> </v>
      </c>
      <c r="BC6" s="204" t="str">
        <f t="shared" ref="BC6:BC69" si="16">IFERROR(IF(SEARCH("Ja",$Z6)&gt;0,"X"," ")," ")</f>
        <v xml:space="preserve"> </v>
      </c>
      <c r="BD6" s="204" t="str">
        <f t="shared" ref="BD6:BD69" si="17">IFERROR(IF($AW6&gt;0,"X"," ")," ")</f>
        <v xml:space="preserve"> </v>
      </c>
      <c r="BE6" s="204" t="str">
        <f t="shared" ref="BE6:BE69" si="18">IFERROR(IF(SEARCH("BE",$AC6)&gt;0,"X"," ")," ")</f>
        <v xml:space="preserve"> </v>
      </c>
      <c r="BF6" s="204" t="str">
        <f t="shared" ref="BF6:BF69" si="19">IFERROR(IF(SEARCH("EOIO",$AC6)&gt;0,"X"," ")," ")</f>
        <v xml:space="preserve"> </v>
      </c>
      <c r="BG6" s="207" t="str">
        <f>$AB6</f>
        <v>S</v>
      </c>
      <c r="BH6" s="210" t="str">
        <f t="shared" ref="BH6:BH69" si="20">IF(AND(AX6="X",AY6="X",AZ6="X",BB6="X",BD6="X"),"r",IF(OR(BG6="L",BD6="X",AND(BB6="X",BC6="X")),"h",IF(OR(AZ6="X",BB6="X",BC6="X"),"m",IF(AND(AX6=" ",AY6=" ",AZ6=" ",BA6=" ",BB6=" ",BC6=" ",BD6=" ",BG6="S"),"c","l"))))</f>
        <v>l</v>
      </c>
      <c r="BI6" s="50">
        <v>1</v>
      </c>
    </row>
    <row r="7" spans="1:61" ht="13.8" x14ac:dyDescent="0.25">
      <c r="A7" s="125">
        <v>3</v>
      </c>
      <c r="B7" s="50" t="s">
        <v>561</v>
      </c>
      <c r="C7" s="50" t="s">
        <v>553</v>
      </c>
      <c r="D7" s="180" t="s">
        <v>562</v>
      </c>
      <c r="E7" s="181" t="s">
        <v>563</v>
      </c>
      <c r="F7" s="181" t="s">
        <v>575</v>
      </c>
      <c r="G7" s="181" t="s">
        <v>565</v>
      </c>
      <c r="H7" s="181" t="s">
        <v>543</v>
      </c>
      <c r="I7" s="181" t="s">
        <v>566</v>
      </c>
      <c r="J7" s="182" t="s">
        <v>567</v>
      </c>
      <c r="K7" s="181" t="s">
        <v>563</v>
      </c>
      <c r="L7" s="181" t="s">
        <v>568</v>
      </c>
      <c r="M7" s="181" t="s">
        <v>576</v>
      </c>
      <c r="N7" s="181" t="s">
        <v>577</v>
      </c>
      <c r="O7" s="116" t="s">
        <v>548</v>
      </c>
      <c r="P7" s="116" t="s">
        <v>571</v>
      </c>
      <c r="Q7" s="44" t="s">
        <v>572</v>
      </c>
      <c r="R7" s="44" t="s">
        <v>551</v>
      </c>
      <c r="S7" s="44" t="s">
        <v>577</v>
      </c>
      <c r="T7" s="44" t="s">
        <v>577</v>
      </c>
      <c r="U7" s="157" t="s">
        <v>553</v>
      </c>
      <c r="V7" s="133" t="str">
        <f t="shared" si="1"/>
        <v>HTTPS -&gt; IDOC</v>
      </c>
      <c r="W7" s="146" t="s">
        <v>578</v>
      </c>
      <c r="X7" s="146" t="s">
        <v>555</v>
      </c>
      <c r="Y7" s="146" t="s">
        <v>557</v>
      </c>
      <c r="Z7" s="148" t="s">
        <v>557</v>
      </c>
      <c r="AA7" s="146">
        <v>1</v>
      </c>
      <c r="AB7" s="146" t="s">
        <v>574</v>
      </c>
      <c r="AC7" s="147" t="s">
        <v>559</v>
      </c>
      <c r="AD7" s="147">
        <f>VLOOKUP(S7,Jahr2022!A:F,4,0)</f>
        <v>2089</v>
      </c>
      <c r="AE7" s="147">
        <f>VLOOKUP(S7,Jahr2022!A:F,5,0)</f>
        <v>2091</v>
      </c>
      <c r="AF7" s="147">
        <f>VLOOKUP(S7,Jahr2022!A:F,6,0)</f>
        <v>12540</v>
      </c>
      <c r="AG7" s="147" t="s">
        <v>574</v>
      </c>
      <c r="AH7" s="146">
        <v>627</v>
      </c>
      <c r="AI7" s="194" t="e">
        <f>VLOOKUP(M7,Jahre2023Out!A:D,4,0)</f>
        <v>#N/A</v>
      </c>
      <c r="AJ7" s="194">
        <f>VLOOKUP(S7,Jahre2023In!A:D,4,0)</f>
        <v>974</v>
      </c>
      <c r="AK7" s="195">
        <f t="shared" si="2"/>
        <v>974</v>
      </c>
      <c r="AL7" s="196" t="str">
        <f t="shared" si="3"/>
        <v>0</v>
      </c>
      <c r="AM7" s="50" t="str">
        <f t="shared" si="14"/>
        <v>0</v>
      </c>
      <c r="AN7" s="50" t="str">
        <f t="shared" si="4"/>
        <v>0</v>
      </c>
      <c r="AP7" s="50" t="str">
        <f t="shared" si="5"/>
        <v>0</v>
      </c>
      <c r="AQ7" s="50" t="str">
        <f t="shared" si="6"/>
        <v>0</v>
      </c>
      <c r="AR7" s="50" t="str">
        <f t="shared" si="7"/>
        <v>0</v>
      </c>
      <c r="AS7" s="50" t="str">
        <f t="shared" si="8"/>
        <v>0</v>
      </c>
      <c r="AT7" s="50" t="str">
        <f t="shared" si="9"/>
        <v>0</v>
      </c>
      <c r="AX7" s="204" t="str">
        <f t="shared" si="10"/>
        <v>X</v>
      </c>
      <c r="AY7" s="204" t="str">
        <f t="shared" si="11"/>
        <v xml:space="preserve"> </v>
      </c>
      <c r="AZ7" s="204" t="str">
        <f t="shared" si="12"/>
        <v xml:space="preserve"> </v>
      </c>
      <c r="BA7" s="204" t="str">
        <f t="shared" si="13"/>
        <v xml:space="preserve"> </v>
      </c>
      <c r="BB7" s="204" t="str">
        <f t="shared" si="15"/>
        <v xml:space="preserve"> </v>
      </c>
      <c r="BC7" s="204" t="str">
        <f t="shared" si="16"/>
        <v xml:space="preserve"> </v>
      </c>
      <c r="BD7" s="204" t="str">
        <f t="shared" si="17"/>
        <v xml:space="preserve"> </v>
      </c>
      <c r="BE7" s="204" t="str">
        <f t="shared" si="18"/>
        <v xml:space="preserve"> </v>
      </c>
      <c r="BF7" s="204" t="str">
        <f t="shared" si="19"/>
        <v xml:space="preserve"> </v>
      </c>
      <c r="BG7" s="207" t="str">
        <f t="shared" ref="BG7:BG69" si="21">$AB7</f>
        <v>S</v>
      </c>
      <c r="BH7" s="210" t="str">
        <f t="shared" si="20"/>
        <v>l</v>
      </c>
      <c r="BI7" s="50">
        <v>1</v>
      </c>
    </row>
    <row r="8" spans="1:61" ht="13.8" x14ac:dyDescent="0.25">
      <c r="A8" s="125">
        <v>4</v>
      </c>
      <c r="B8" s="50" t="s">
        <v>561</v>
      </c>
      <c r="C8" s="50" t="s">
        <v>553</v>
      </c>
      <c r="D8" s="180" t="s">
        <v>562</v>
      </c>
      <c r="E8" s="181" t="s">
        <v>563</v>
      </c>
      <c r="F8" s="181" t="s">
        <v>579</v>
      </c>
      <c r="G8" s="181" t="s">
        <v>565</v>
      </c>
      <c r="H8" s="181" t="s">
        <v>543</v>
      </c>
      <c r="I8" s="181" t="s">
        <v>566</v>
      </c>
      <c r="J8" s="182" t="s">
        <v>567</v>
      </c>
      <c r="K8" s="181" t="s">
        <v>563</v>
      </c>
      <c r="L8" s="181" t="s">
        <v>568</v>
      </c>
      <c r="M8" s="181" t="s">
        <v>580</v>
      </c>
      <c r="N8" s="181" t="s">
        <v>581</v>
      </c>
      <c r="O8" s="116" t="s">
        <v>548</v>
      </c>
      <c r="P8" s="116" t="s">
        <v>571</v>
      </c>
      <c r="Q8" s="44" t="s">
        <v>572</v>
      </c>
      <c r="R8" s="44" t="s">
        <v>551</v>
      </c>
      <c r="S8" s="44" t="s">
        <v>581</v>
      </c>
      <c r="T8" s="44" t="s">
        <v>581</v>
      </c>
      <c r="U8" s="157" t="s">
        <v>553</v>
      </c>
      <c r="V8" s="155" t="str">
        <f t="shared" si="1"/>
        <v>HTTPS -&gt; IDOC</v>
      </c>
      <c r="W8" s="146" t="s">
        <v>582</v>
      </c>
      <c r="X8" s="146" t="s">
        <v>555</v>
      </c>
      <c r="Y8" s="146" t="s">
        <v>557</v>
      </c>
      <c r="Z8" s="148" t="s">
        <v>557</v>
      </c>
      <c r="AA8" s="146">
        <v>1</v>
      </c>
      <c r="AB8" s="146" t="s">
        <v>574</v>
      </c>
      <c r="AC8" s="147" t="s">
        <v>559</v>
      </c>
      <c r="AD8" s="147" t="e">
        <f>VLOOKUP(S8,Jahr2022!A:F,4,0)</f>
        <v>#N/A</v>
      </c>
      <c r="AE8" s="147" t="e">
        <f>VLOOKUP(S8,Jahr2022!A:F,5,0)</f>
        <v>#N/A</v>
      </c>
      <c r="AF8" s="147" t="e">
        <f>VLOOKUP(S8,Jahr2022!A:F,6,0)</f>
        <v>#N/A</v>
      </c>
      <c r="AG8" s="147" t="s">
        <v>574</v>
      </c>
      <c r="AH8" s="146">
        <v>0</v>
      </c>
      <c r="AI8" s="194" t="e">
        <f>VLOOKUP(M8,Jahre2023Out!A:D,4,0)</f>
        <v>#N/A</v>
      </c>
      <c r="AJ8" s="194" t="e">
        <f>VLOOKUP(S8,Jahre2023In!A:D,4,0)</f>
        <v>#N/A</v>
      </c>
      <c r="AK8" s="195">
        <f t="shared" si="2"/>
        <v>0</v>
      </c>
      <c r="AL8" s="196" t="str">
        <f t="shared" si="3"/>
        <v>0</v>
      </c>
      <c r="AM8" s="50" t="str">
        <f t="shared" si="14"/>
        <v>0</v>
      </c>
      <c r="AN8" s="50" t="str">
        <f t="shared" si="4"/>
        <v>0</v>
      </c>
      <c r="AP8" s="50" t="str">
        <f t="shared" si="5"/>
        <v>0</v>
      </c>
      <c r="AQ8" s="50" t="str">
        <f t="shared" si="6"/>
        <v>0</v>
      </c>
      <c r="AR8" s="50" t="str">
        <f t="shared" si="7"/>
        <v>0</v>
      </c>
      <c r="AS8" s="50" t="str">
        <f t="shared" si="8"/>
        <v>0</v>
      </c>
      <c r="AT8" s="50" t="str">
        <f t="shared" si="9"/>
        <v>0</v>
      </c>
      <c r="AX8" s="204" t="str">
        <f t="shared" si="10"/>
        <v>X</v>
      </c>
      <c r="AY8" s="204" t="str">
        <f t="shared" si="11"/>
        <v xml:space="preserve"> </v>
      </c>
      <c r="AZ8" s="204" t="str">
        <f t="shared" si="12"/>
        <v xml:space="preserve"> </v>
      </c>
      <c r="BA8" s="204" t="str">
        <f t="shared" si="13"/>
        <v xml:space="preserve"> </v>
      </c>
      <c r="BB8" s="204" t="str">
        <f t="shared" si="15"/>
        <v xml:space="preserve"> </v>
      </c>
      <c r="BC8" s="204" t="str">
        <f t="shared" si="16"/>
        <v xml:space="preserve"> </v>
      </c>
      <c r="BD8" s="204" t="str">
        <f t="shared" si="17"/>
        <v xml:space="preserve"> </v>
      </c>
      <c r="BE8" s="204" t="str">
        <f t="shared" si="18"/>
        <v xml:space="preserve"> </v>
      </c>
      <c r="BF8" s="204" t="str">
        <f t="shared" si="19"/>
        <v xml:space="preserve"> </v>
      </c>
      <c r="BG8" s="207" t="str">
        <f t="shared" si="21"/>
        <v>S</v>
      </c>
      <c r="BH8" s="210" t="str">
        <f t="shared" si="20"/>
        <v>l</v>
      </c>
      <c r="BI8" s="50">
        <v>1</v>
      </c>
    </row>
    <row r="9" spans="1:61" ht="13.8" x14ac:dyDescent="0.25">
      <c r="A9" s="125">
        <v>5</v>
      </c>
      <c r="B9" s="50" t="s">
        <v>561</v>
      </c>
      <c r="C9" s="50" t="s">
        <v>553</v>
      </c>
      <c r="D9" s="180" t="s">
        <v>562</v>
      </c>
      <c r="E9" s="181" t="s">
        <v>563</v>
      </c>
      <c r="F9" s="181" t="s">
        <v>583</v>
      </c>
      <c r="G9" s="181" t="s">
        <v>565</v>
      </c>
      <c r="H9" s="181" t="s">
        <v>543</v>
      </c>
      <c r="I9" s="181" t="s">
        <v>566</v>
      </c>
      <c r="J9" s="182" t="s">
        <v>584</v>
      </c>
      <c r="K9" s="181" t="s">
        <v>572</v>
      </c>
      <c r="L9" s="181" t="s">
        <v>551</v>
      </c>
      <c r="M9" s="181" t="s">
        <v>585</v>
      </c>
      <c r="N9" s="181" t="s">
        <v>586</v>
      </c>
      <c r="O9" s="116" t="s">
        <v>548</v>
      </c>
      <c r="P9" s="116" t="s">
        <v>567</v>
      </c>
      <c r="Q9" s="44" t="s">
        <v>563</v>
      </c>
      <c r="R9" s="44" t="s">
        <v>568</v>
      </c>
      <c r="S9" s="44" t="s">
        <v>586</v>
      </c>
      <c r="T9" s="44" t="s">
        <v>586</v>
      </c>
      <c r="U9" s="157" t="s">
        <v>553</v>
      </c>
      <c r="V9" s="133" t="str">
        <f t="shared" si="1"/>
        <v>IDOC (RFC) -&gt; HTTPS</v>
      </c>
      <c r="W9" s="146" t="s">
        <v>587</v>
      </c>
      <c r="X9" s="146" t="s">
        <v>555</v>
      </c>
      <c r="Y9" s="146" t="s">
        <v>557</v>
      </c>
      <c r="Z9" s="148" t="s">
        <v>557</v>
      </c>
      <c r="AA9" s="146">
        <v>1</v>
      </c>
      <c r="AB9" s="146" t="s">
        <v>574</v>
      </c>
      <c r="AC9" s="147" t="s">
        <v>559</v>
      </c>
      <c r="AD9" s="147">
        <f>VLOOKUP(S9,Jahr2022!A:F,4,0)</f>
        <v>901</v>
      </c>
      <c r="AE9" s="147">
        <f>VLOOKUP(S9,Jahr2022!A:F,5,0)</f>
        <v>62148</v>
      </c>
      <c r="AF9" s="147">
        <f>VLOOKUP(S9,Jahr2022!A:F,6,0)</f>
        <v>508842</v>
      </c>
      <c r="AG9" s="147" t="s">
        <v>574</v>
      </c>
      <c r="AH9" s="146">
        <v>7452</v>
      </c>
      <c r="AI9" s="194">
        <f>VLOOKUP(M9,Jahre2023Out!A:D,4,0)</f>
        <v>15980</v>
      </c>
      <c r="AJ9" s="194" t="e">
        <f>VLOOKUP(S9,Jahre2023In!A:D,4,0)</f>
        <v>#N/A</v>
      </c>
      <c r="AK9" s="195">
        <f t="shared" si="2"/>
        <v>15980</v>
      </c>
      <c r="AL9" s="196" t="str">
        <f t="shared" si="3"/>
        <v>0</v>
      </c>
      <c r="AM9" s="50" t="str">
        <f t="shared" si="14"/>
        <v>0</v>
      </c>
      <c r="AN9" s="50" t="str">
        <f t="shared" si="4"/>
        <v>0</v>
      </c>
      <c r="AP9" s="50" t="str">
        <f t="shared" si="5"/>
        <v>0</v>
      </c>
      <c r="AQ9" s="50" t="str">
        <f t="shared" si="6"/>
        <v>0</v>
      </c>
      <c r="AR9" s="50" t="str">
        <f t="shared" si="7"/>
        <v>0</v>
      </c>
      <c r="AS9" s="50" t="str">
        <f t="shared" si="8"/>
        <v>0</v>
      </c>
      <c r="AT9" s="50" t="str">
        <f t="shared" si="9"/>
        <v>1</v>
      </c>
      <c r="AX9" s="204" t="str">
        <f t="shared" si="10"/>
        <v>X</v>
      </c>
      <c r="AY9" s="204" t="str">
        <f t="shared" si="11"/>
        <v xml:space="preserve"> </v>
      </c>
      <c r="AZ9" s="204" t="str">
        <f t="shared" si="12"/>
        <v xml:space="preserve"> </v>
      </c>
      <c r="BA9" s="204" t="str">
        <f t="shared" si="13"/>
        <v xml:space="preserve"> </v>
      </c>
      <c r="BB9" s="204" t="str">
        <f t="shared" si="15"/>
        <v xml:space="preserve"> </v>
      </c>
      <c r="BC9" s="204" t="str">
        <f t="shared" si="16"/>
        <v xml:space="preserve"> </v>
      </c>
      <c r="BD9" s="204" t="str">
        <f t="shared" si="17"/>
        <v xml:space="preserve"> </v>
      </c>
      <c r="BE9" s="204" t="str">
        <f t="shared" si="18"/>
        <v xml:space="preserve"> </v>
      </c>
      <c r="BF9" s="204" t="str">
        <f t="shared" si="19"/>
        <v xml:space="preserve"> </v>
      </c>
      <c r="BG9" s="207" t="str">
        <f t="shared" si="21"/>
        <v>S</v>
      </c>
      <c r="BH9" s="210" t="str">
        <f t="shared" si="20"/>
        <v>l</v>
      </c>
      <c r="BI9" s="50">
        <v>1</v>
      </c>
    </row>
    <row r="10" spans="1:61" ht="13.8" x14ac:dyDescent="0.25">
      <c r="A10" s="125">
        <v>6</v>
      </c>
      <c r="B10" s="50" t="s">
        <v>561</v>
      </c>
      <c r="C10" s="50" t="s">
        <v>553</v>
      </c>
      <c r="D10" s="180" t="s">
        <v>562</v>
      </c>
      <c r="E10" s="181" t="s">
        <v>563</v>
      </c>
      <c r="F10" s="181" t="s">
        <v>588</v>
      </c>
      <c r="G10" s="181" t="s">
        <v>565</v>
      </c>
      <c r="H10" s="181" t="s">
        <v>543</v>
      </c>
      <c r="I10" s="181" t="s">
        <v>566</v>
      </c>
      <c r="J10" s="182" t="s">
        <v>567</v>
      </c>
      <c r="K10" s="181" t="s">
        <v>563</v>
      </c>
      <c r="L10" s="181" t="s">
        <v>568</v>
      </c>
      <c r="M10" s="181" t="s">
        <v>589</v>
      </c>
      <c r="N10" s="181" t="s">
        <v>590</v>
      </c>
      <c r="O10" s="116" t="s">
        <v>548</v>
      </c>
      <c r="P10" s="116" t="s">
        <v>571</v>
      </c>
      <c r="Q10" s="44" t="s">
        <v>572</v>
      </c>
      <c r="R10" s="44" t="s">
        <v>551</v>
      </c>
      <c r="S10" s="44" t="s">
        <v>590</v>
      </c>
      <c r="T10" s="44" t="s">
        <v>590</v>
      </c>
      <c r="U10" s="157" t="s">
        <v>553</v>
      </c>
      <c r="V10" s="155" t="str">
        <f t="shared" si="1"/>
        <v>HTTPS -&gt; IDOC</v>
      </c>
      <c r="W10" s="146" t="s">
        <v>591</v>
      </c>
      <c r="X10" s="146" t="s">
        <v>555</v>
      </c>
      <c r="Y10" s="146" t="s">
        <v>557</v>
      </c>
      <c r="Z10" s="148" t="s">
        <v>557</v>
      </c>
      <c r="AA10" s="146">
        <v>1</v>
      </c>
      <c r="AB10" s="146" t="s">
        <v>574</v>
      </c>
      <c r="AC10" s="147" t="s">
        <v>559</v>
      </c>
      <c r="AD10" s="147" t="e">
        <f>VLOOKUP(S10,Jahr2022!A:F,4,0)</f>
        <v>#N/A</v>
      </c>
      <c r="AE10" s="147" t="e">
        <f>VLOOKUP(S10,Jahr2022!A:F,5,0)</f>
        <v>#N/A</v>
      </c>
      <c r="AF10" s="147" t="e">
        <f>VLOOKUP(S10,Jahr2022!A:F,6,0)</f>
        <v>#N/A</v>
      </c>
      <c r="AG10" s="147" t="s">
        <v>574</v>
      </c>
      <c r="AH10" s="146">
        <v>0</v>
      </c>
      <c r="AI10" s="194" t="e">
        <f>VLOOKUP(M10,Jahre2023Out!A:D,4,0)</f>
        <v>#N/A</v>
      </c>
      <c r="AJ10" s="194" t="e">
        <f>VLOOKUP(S10,Jahre2023In!A:D,4,0)</f>
        <v>#N/A</v>
      </c>
      <c r="AK10" s="195">
        <f t="shared" si="2"/>
        <v>0</v>
      </c>
      <c r="AL10" s="196" t="str">
        <f t="shared" si="3"/>
        <v>0</v>
      </c>
      <c r="AM10" s="50" t="str">
        <f t="shared" si="14"/>
        <v>0</v>
      </c>
      <c r="AN10" s="50" t="str">
        <f t="shared" si="4"/>
        <v>0</v>
      </c>
      <c r="AP10" s="50" t="str">
        <f t="shared" si="5"/>
        <v>0</v>
      </c>
      <c r="AQ10" s="50" t="str">
        <f t="shared" si="6"/>
        <v>0</v>
      </c>
      <c r="AR10" s="50" t="str">
        <f t="shared" si="7"/>
        <v>0</v>
      </c>
      <c r="AS10" s="50" t="str">
        <f t="shared" si="8"/>
        <v>0</v>
      </c>
      <c r="AT10" s="50" t="str">
        <f t="shared" si="9"/>
        <v>0</v>
      </c>
      <c r="AX10" s="204" t="str">
        <f t="shared" si="10"/>
        <v>X</v>
      </c>
      <c r="AY10" s="204" t="str">
        <f t="shared" si="11"/>
        <v xml:space="preserve"> </v>
      </c>
      <c r="AZ10" s="204" t="str">
        <f t="shared" si="12"/>
        <v xml:space="preserve"> </v>
      </c>
      <c r="BA10" s="204" t="str">
        <f t="shared" si="13"/>
        <v xml:space="preserve"> </v>
      </c>
      <c r="BB10" s="204" t="str">
        <f t="shared" si="15"/>
        <v xml:space="preserve"> </v>
      </c>
      <c r="BC10" s="204" t="str">
        <f t="shared" si="16"/>
        <v xml:space="preserve"> </v>
      </c>
      <c r="BD10" s="204" t="str">
        <f t="shared" si="17"/>
        <v xml:space="preserve"> </v>
      </c>
      <c r="BE10" s="204" t="str">
        <f t="shared" si="18"/>
        <v xml:space="preserve"> </v>
      </c>
      <c r="BF10" s="204" t="str">
        <f t="shared" si="19"/>
        <v xml:space="preserve"> </v>
      </c>
      <c r="BG10" s="207" t="str">
        <f t="shared" si="21"/>
        <v>S</v>
      </c>
      <c r="BH10" s="210" t="str">
        <f t="shared" si="20"/>
        <v>l</v>
      </c>
      <c r="BI10" s="50">
        <v>1</v>
      </c>
    </row>
    <row r="11" spans="1:61" ht="13.8" x14ac:dyDescent="0.25">
      <c r="A11" s="125">
        <v>7</v>
      </c>
      <c r="B11" s="50" t="s">
        <v>561</v>
      </c>
      <c r="C11" s="50" t="s">
        <v>553</v>
      </c>
      <c r="D11" s="180" t="s">
        <v>562</v>
      </c>
      <c r="E11" s="181" t="s">
        <v>563</v>
      </c>
      <c r="F11" s="181" t="s">
        <v>592</v>
      </c>
      <c r="G11" s="181" t="s">
        <v>565</v>
      </c>
      <c r="H11" s="181" t="s">
        <v>543</v>
      </c>
      <c r="I11" s="181" t="s">
        <v>566</v>
      </c>
      <c r="J11" s="182" t="s">
        <v>584</v>
      </c>
      <c r="K11" s="181" t="s">
        <v>572</v>
      </c>
      <c r="L11" s="181" t="s">
        <v>551</v>
      </c>
      <c r="M11" s="181" t="s">
        <v>593</v>
      </c>
      <c r="N11" s="181" t="s">
        <v>594</v>
      </c>
      <c r="O11" s="116" t="s">
        <v>548</v>
      </c>
      <c r="P11" s="116" t="s">
        <v>567</v>
      </c>
      <c r="Q11" s="44" t="s">
        <v>563</v>
      </c>
      <c r="R11" s="44" t="s">
        <v>568</v>
      </c>
      <c r="S11" s="44" t="s">
        <v>594</v>
      </c>
      <c r="T11" s="44" t="s">
        <v>594</v>
      </c>
      <c r="U11" s="157" t="s">
        <v>553</v>
      </c>
      <c r="V11" s="133" t="str">
        <f t="shared" si="1"/>
        <v>IDOC (RFC) -&gt; HTTPS</v>
      </c>
      <c r="W11" s="146" t="s">
        <v>595</v>
      </c>
      <c r="X11" s="146" t="s">
        <v>555</v>
      </c>
      <c r="Y11" s="146" t="s">
        <v>557</v>
      </c>
      <c r="Z11" s="148" t="s">
        <v>557</v>
      </c>
      <c r="AA11" s="146">
        <v>1</v>
      </c>
      <c r="AB11" s="146" t="s">
        <v>574</v>
      </c>
      <c r="AC11" s="147" t="s">
        <v>559</v>
      </c>
      <c r="AD11" s="147">
        <f>VLOOKUP(S11,Jahr2022!A:F,4,0)</f>
        <v>2549</v>
      </c>
      <c r="AE11" s="147">
        <f>VLOOKUP(S11,Jahr2022!A:F,5,0)</f>
        <v>2650</v>
      </c>
      <c r="AF11" s="147">
        <f>VLOOKUP(S11,Jahr2022!A:F,6,0)</f>
        <v>20608</v>
      </c>
      <c r="AG11" s="147" t="s">
        <v>574</v>
      </c>
      <c r="AH11" s="146">
        <v>5838</v>
      </c>
      <c r="AI11" s="194">
        <f>VLOOKUP(M11,Jahre2023Out!A:D,4,0)</f>
        <v>8933</v>
      </c>
      <c r="AJ11" s="194" t="e">
        <f>VLOOKUP(S11,Jahre2023In!A:D,4,0)</f>
        <v>#N/A</v>
      </c>
      <c r="AK11" s="195">
        <f t="shared" si="2"/>
        <v>8933</v>
      </c>
      <c r="AL11" s="196" t="str">
        <f t="shared" si="3"/>
        <v>0</v>
      </c>
      <c r="AM11" s="50" t="str">
        <f t="shared" si="14"/>
        <v>0</v>
      </c>
      <c r="AN11" s="50" t="str">
        <f t="shared" si="4"/>
        <v>0</v>
      </c>
      <c r="AP11" s="50" t="str">
        <f t="shared" si="5"/>
        <v>0</v>
      </c>
      <c r="AQ11" s="50" t="str">
        <f t="shared" si="6"/>
        <v>0</v>
      </c>
      <c r="AR11" s="50" t="str">
        <f t="shared" si="7"/>
        <v>0</v>
      </c>
      <c r="AS11" s="50" t="str">
        <f t="shared" si="8"/>
        <v>0</v>
      </c>
      <c r="AT11" s="50" t="str">
        <f t="shared" si="9"/>
        <v>1</v>
      </c>
      <c r="AX11" s="204" t="str">
        <f t="shared" si="10"/>
        <v>X</v>
      </c>
      <c r="AY11" s="204" t="str">
        <f t="shared" si="11"/>
        <v xml:space="preserve"> </v>
      </c>
      <c r="AZ11" s="204" t="str">
        <f t="shared" si="12"/>
        <v xml:space="preserve"> </v>
      </c>
      <c r="BA11" s="204" t="str">
        <f t="shared" si="13"/>
        <v xml:space="preserve"> </v>
      </c>
      <c r="BB11" s="204" t="str">
        <f t="shared" si="15"/>
        <v xml:space="preserve"> </v>
      </c>
      <c r="BC11" s="204" t="str">
        <f t="shared" si="16"/>
        <v xml:space="preserve"> </v>
      </c>
      <c r="BD11" s="204" t="str">
        <f t="shared" si="17"/>
        <v xml:space="preserve"> </v>
      </c>
      <c r="BE11" s="204" t="str">
        <f t="shared" si="18"/>
        <v xml:space="preserve"> </v>
      </c>
      <c r="BF11" s="204" t="str">
        <f t="shared" si="19"/>
        <v xml:space="preserve"> </v>
      </c>
      <c r="BG11" s="207" t="str">
        <f t="shared" si="21"/>
        <v>S</v>
      </c>
      <c r="BH11" s="210" t="str">
        <f t="shared" si="20"/>
        <v>l</v>
      </c>
      <c r="BI11" s="50">
        <v>1</v>
      </c>
    </row>
    <row r="12" spans="1:61" ht="13.8" x14ac:dyDescent="0.25">
      <c r="A12" s="125">
        <v>8</v>
      </c>
      <c r="B12" s="50" t="s">
        <v>561</v>
      </c>
      <c r="C12" s="50" t="s">
        <v>553</v>
      </c>
      <c r="D12" s="180" t="s">
        <v>562</v>
      </c>
      <c r="E12" s="181" t="s">
        <v>563</v>
      </c>
      <c r="F12" s="181" t="s">
        <v>596</v>
      </c>
      <c r="G12" s="181" t="s">
        <v>565</v>
      </c>
      <c r="H12" s="181" t="s">
        <v>543</v>
      </c>
      <c r="I12" s="181" t="s">
        <v>566</v>
      </c>
      <c r="J12" s="182" t="s">
        <v>567</v>
      </c>
      <c r="K12" s="181" t="s">
        <v>563</v>
      </c>
      <c r="L12" s="181" t="s">
        <v>568</v>
      </c>
      <c r="M12" s="181" t="s">
        <v>597</v>
      </c>
      <c r="N12" s="181" t="s">
        <v>598</v>
      </c>
      <c r="O12" s="116" t="s">
        <v>548</v>
      </c>
      <c r="P12" s="116" t="s">
        <v>571</v>
      </c>
      <c r="Q12" s="44" t="s">
        <v>572</v>
      </c>
      <c r="R12" s="44" t="s">
        <v>551</v>
      </c>
      <c r="S12" s="44" t="s">
        <v>598</v>
      </c>
      <c r="T12" s="44" t="s">
        <v>598</v>
      </c>
      <c r="U12" s="157" t="s">
        <v>553</v>
      </c>
      <c r="V12" s="133" t="str">
        <f t="shared" si="1"/>
        <v>HTTPS -&gt; IDOC</v>
      </c>
      <c r="W12" s="146" t="s">
        <v>599</v>
      </c>
      <c r="X12" s="146" t="s">
        <v>555</v>
      </c>
      <c r="Y12" s="146" t="s">
        <v>557</v>
      </c>
      <c r="Z12" s="148" t="s">
        <v>557</v>
      </c>
      <c r="AA12" s="146">
        <v>1</v>
      </c>
      <c r="AB12" s="146" t="s">
        <v>574</v>
      </c>
      <c r="AC12" s="147" t="s">
        <v>559</v>
      </c>
      <c r="AD12" s="147">
        <f>VLOOKUP(S12,Jahr2022!A:F,4,0)</f>
        <v>5247</v>
      </c>
      <c r="AE12" s="147">
        <f>VLOOKUP(S12,Jahr2022!A:F,5,0)</f>
        <v>29009</v>
      </c>
      <c r="AF12" s="147">
        <f>VLOOKUP(S12,Jahr2022!A:F,6,0)</f>
        <v>130197.98</v>
      </c>
      <c r="AG12" s="147" t="s">
        <v>574</v>
      </c>
      <c r="AH12" s="146">
        <v>3494</v>
      </c>
      <c r="AI12" s="194" t="e">
        <f>VLOOKUP(M12,Jahre2023Out!A:D,4,0)</f>
        <v>#N/A</v>
      </c>
      <c r="AJ12" s="194">
        <f>VLOOKUP(S12,Jahre2023In!A:D,4,0)</f>
        <v>5308</v>
      </c>
      <c r="AK12" s="195">
        <f t="shared" si="2"/>
        <v>5308</v>
      </c>
      <c r="AL12" s="196" t="str">
        <f t="shared" si="3"/>
        <v>0</v>
      </c>
      <c r="AM12" s="50" t="str">
        <f t="shared" si="14"/>
        <v>0</v>
      </c>
      <c r="AN12" s="50" t="str">
        <f t="shared" si="4"/>
        <v>0</v>
      </c>
      <c r="AP12" s="50" t="str">
        <f t="shared" si="5"/>
        <v>0</v>
      </c>
      <c r="AQ12" s="50" t="str">
        <f t="shared" si="6"/>
        <v>0</v>
      </c>
      <c r="AR12" s="50" t="str">
        <f t="shared" si="7"/>
        <v>0</v>
      </c>
      <c r="AS12" s="50" t="str">
        <f t="shared" si="8"/>
        <v>0</v>
      </c>
      <c r="AT12" s="50" t="str">
        <f t="shared" si="9"/>
        <v>0</v>
      </c>
      <c r="AX12" s="204" t="str">
        <f t="shared" si="10"/>
        <v>X</v>
      </c>
      <c r="AY12" s="204" t="str">
        <f t="shared" si="11"/>
        <v xml:space="preserve"> </v>
      </c>
      <c r="AZ12" s="204" t="str">
        <f t="shared" si="12"/>
        <v xml:space="preserve"> </v>
      </c>
      <c r="BA12" s="204" t="str">
        <f t="shared" si="13"/>
        <v xml:space="preserve"> </v>
      </c>
      <c r="BB12" s="204" t="str">
        <f t="shared" si="15"/>
        <v xml:space="preserve"> </v>
      </c>
      <c r="BC12" s="204" t="str">
        <f t="shared" si="16"/>
        <v xml:space="preserve"> </v>
      </c>
      <c r="BD12" s="204" t="str">
        <f t="shared" si="17"/>
        <v xml:space="preserve"> </v>
      </c>
      <c r="BE12" s="204" t="str">
        <f t="shared" si="18"/>
        <v xml:space="preserve"> </v>
      </c>
      <c r="BF12" s="204" t="str">
        <f t="shared" si="19"/>
        <v xml:space="preserve"> </v>
      </c>
      <c r="BG12" s="207" t="str">
        <f t="shared" si="21"/>
        <v>S</v>
      </c>
      <c r="BH12" s="210" t="str">
        <f t="shared" si="20"/>
        <v>l</v>
      </c>
      <c r="BI12" s="50">
        <v>1</v>
      </c>
    </row>
    <row r="13" spans="1:61" ht="13.8" x14ac:dyDescent="0.25">
      <c r="A13" s="125">
        <v>9</v>
      </c>
      <c r="B13" s="50" t="s">
        <v>561</v>
      </c>
      <c r="C13" s="50" t="s">
        <v>553</v>
      </c>
      <c r="D13" s="180" t="s">
        <v>562</v>
      </c>
      <c r="E13" s="181" t="s">
        <v>563</v>
      </c>
      <c r="F13" s="181" t="s">
        <v>600</v>
      </c>
      <c r="G13" s="181" t="s">
        <v>565</v>
      </c>
      <c r="H13" s="181" t="s">
        <v>543</v>
      </c>
      <c r="I13" s="181" t="s">
        <v>566</v>
      </c>
      <c r="J13" s="182" t="s">
        <v>584</v>
      </c>
      <c r="K13" s="181" t="s">
        <v>572</v>
      </c>
      <c r="L13" s="181" t="s">
        <v>551</v>
      </c>
      <c r="M13" s="181" t="s">
        <v>601</v>
      </c>
      <c r="N13" s="181" t="s">
        <v>602</v>
      </c>
      <c r="O13" s="116" t="s">
        <v>548</v>
      </c>
      <c r="P13" s="116" t="s">
        <v>567</v>
      </c>
      <c r="Q13" s="44" t="s">
        <v>563</v>
      </c>
      <c r="R13" s="44" t="s">
        <v>568</v>
      </c>
      <c r="S13" s="44" t="s">
        <v>602</v>
      </c>
      <c r="T13" s="44" t="s">
        <v>602</v>
      </c>
      <c r="U13" s="157" t="s">
        <v>553</v>
      </c>
      <c r="V13" s="133" t="str">
        <f t="shared" si="1"/>
        <v>IDOC (RFC) -&gt; HTTPS</v>
      </c>
      <c r="W13" s="146" t="s">
        <v>603</v>
      </c>
      <c r="X13" s="146" t="s">
        <v>555</v>
      </c>
      <c r="Y13" s="146" t="s">
        <v>557</v>
      </c>
      <c r="Z13" s="148" t="s">
        <v>557</v>
      </c>
      <c r="AA13" s="146">
        <v>1</v>
      </c>
      <c r="AB13" s="146" t="s">
        <v>574</v>
      </c>
      <c r="AC13" s="147" t="s">
        <v>559</v>
      </c>
      <c r="AD13" s="147">
        <f>VLOOKUP(S13,Jahr2022!A:F,4,0)</f>
        <v>27780</v>
      </c>
      <c r="AE13" s="147">
        <f>VLOOKUP(S13,Jahr2022!A:F,5,0)</f>
        <v>105657</v>
      </c>
      <c r="AF13" s="147">
        <f>VLOOKUP(S13,Jahr2022!A:F,6,0)</f>
        <v>359723</v>
      </c>
      <c r="AG13" s="147" t="s">
        <v>574</v>
      </c>
      <c r="AH13" s="146">
        <v>3874</v>
      </c>
      <c r="AI13" s="194">
        <f>VLOOKUP(M13,Jahre2023Out!A:D,4,0)</f>
        <v>8039</v>
      </c>
      <c r="AJ13" s="194" t="e">
        <f>VLOOKUP(S13,Jahre2023In!A:D,4,0)</f>
        <v>#N/A</v>
      </c>
      <c r="AK13" s="195">
        <f t="shared" si="2"/>
        <v>8039</v>
      </c>
      <c r="AL13" s="196" t="str">
        <f t="shared" si="3"/>
        <v>0</v>
      </c>
      <c r="AM13" s="50" t="str">
        <f t="shared" si="14"/>
        <v>0</v>
      </c>
      <c r="AN13" s="50" t="str">
        <f t="shared" si="4"/>
        <v>0</v>
      </c>
      <c r="AP13" s="50" t="str">
        <f t="shared" si="5"/>
        <v>0</v>
      </c>
      <c r="AQ13" s="50" t="str">
        <f t="shared" si="6"/>
        <v>0</v>
      </c>
      <c r="AR13" s="50" t="str">
        <f t="shared" si="7"/>
        <v>0</v>
      </c>
      <c r="AS13" s="50" t="str">
        <f t="shared" si="8"/>
        <v>0</v>
      </c>
      <c r="AT13" s="50" t="str">
        <f t="shared" si="9"/>
        <v>1</v>
      </c>
      <c r="AX13" s="204" t="str">
        <f t="shared" si="10"/>
        <v>X</v>
      </c>
      <c r="AY13" s="204" t="str">
        <f t="shared" si="11"/>
        <v xml:space="preserve"> </v>
      </c>
      <c r="AZ13" s="204" t="str">
        <f t="shared" si="12"/>
        <v xml:space="preserve"> </v>
      </c>
      <c r="BA13" s="204" t="str">
        <f t="shared" si="13"/>
        <v xml:space="preserve"> </v>
      </c>
      <c r="BB13" s="204" t="str">
        <f t="shared" si="15"/>
        <v xml:space="preserve"> </v>
      </c>
      <c r="BC13" s="204" t="str">
        <f t="shared" si="16"/>
        <v xml:space="preserve"> </v>
      </c>
      <c r="BD13" s="204" t="str">
        <f t="shared" si="17"/>
        <v xml:space="preserve"> </v>
      </c>
      <c r="BE13" s="204" t="str">
        <f t="shared" si="18"/>
        <v xml:space="preserve"> </v>
      </c>
      <c r="BF13" s="204" t="str">
        <f t="shared" si="19"/>
        <v xml:space="preserve"> </v>
      </c>
      <c r="BG13" s="207" t="str">
        <f t="shared" si="21"/>
        <v>S</v>
      </c>
      <c r="BH13" s="210" t="str">
        <f t="shared" si="20"/>
        <v>l</v>
      </c>
      <c r="BI13" s="50">
        <v>1</v>
      </c>
    </row>
    <row r="14" spans="1:61" ht="13.8" x14ac:dyDescent="0.25">
      <c r="A14" s="125">
        <v>10</v>
      </c>
      <c r="B14" s="50" t="s">
        <v>561</v>
      </c>
      <c r="C14" s="50" t="s">
        <v>553</v>
      </c>
      <c r="D14" s="180" t="s">
        <v>562</v>
      </c>
      <c r="E14" s="181" t="s">
        <v>563</v>
      </c>
      <c r="F14" s="181" t="s">
        <v>604</v>
      </c>
      <c r="G14" s="181" t="s">
        <v>565</v>
      </c>
      <c r="H14" s="181" t="s">
        <v>543</v>
      </c>
      <c r="I14" s="181" t="s">
        <v>566</v>
      </c>
      <c r="J14" s="182" t="s">
        <v>584</v>
      </c>
      <c r="K14" s="181" t="s">
        <v>572</v>
      </c>
      <c r="L14" s="181" t="s">
        <v>551</v>
      </c>
      <c r="M14" s="181" t="s">
        <v>605</v>
      </c>
      <c r="N14" s="181" t="s">
        <v>606</v>
      </c>
      <c r="O14" s="116" t="s">
        <v>548</v>
      </c>
      <c r="P14" s="116" t="s">
        <v>567</v>
      </c>
      <c r="Q14" s="44" t="s">
        <v>563</v>
      </c>
      <c r="R14" s="44" t="s">
        <v>568</v>
      </c>
      <c r="S14" s="44" t="s">
        <v>606</v>
      </c>
      <c r="T14" s="44" t="s">
        <v>606</v>
      </c>
      <c r="U14" s="157" t="s">
        <v>553</v>
      </c>
      <c r="V14" s="133" t="str">
        <f t="shared" si="1"/>
        <v>IDOC (RFC) -&gt; HTTPS</v>
      </c>
      <c r="W14" s="146" t="s">
        <v>607</v>
      </c>
      <c r="X14" s="146" t="s">
        <v>555</v>
      </c>
      <c r="Y14" s="146" t="s">
        <v>557</v>
      </c>
      <c r="Z14" s="148" t="s">
        <v>557</v>
      </c>
      <c r="AA14" s="146">
        <v>1</v>
      </c>
      <c r="AB14" s="146" t="s">
        <v>574</v>
      </c>
      <c r="AC14" s="147" t="s">
        <v>559</v>
      </c>
      <c r="AD14" s="147">
        <f>VLOOKUP(S14,Jahr2022!A:F,4,0)</f>
        <v>894</v>
      </c>
      <c r="AE14" s="147">
        <f>VLOOKUP(S14,Jahr2022!A:F,5,0)</f>
        <v>1006</v>
      </c>
      <c r="AF14" s="147">
        <f>VLOOKUP(S14,Jahr2022!A:F,6,0)</f>
        <v>22488</v>
      </c>
      <c r="AG14" s="147" t="s">
        <v>608</v>
      </c>
      <c r="AH14" s="146">
        <v>8330</v>
      </c>
      <c r="AI14" s="194" t="e">
        <f>VLOOKUP(M14,Jahre2023Out!A:D,4,0)</f>
        <v>#N/A</v>
      </c>
      <c r="AJ14" s="194" t="e">
        <f>VLOOKUP(S14,Jahre2023In!A:D,4,0)</f>
        <v>#N/A</v>
      </c>
      <c r="AK14" s="195">
        <f t="shared" si="2"/>
        <v>0</v>
      </c>
      <c r="AL14" s="196" t="str">
        <f t="shared" si="3"/>
        <v>0</v>
      </c>
      <c r="AM14" s="50" t="str">
        <f t="shared" si="14"/>
        <v>0</v>
      </c>
      <c r="AN14" s="50" t="str">
        <f t="shared" si="4"/>
        <v>0</v>
      </c>
      <c r="AP14" s="50" t="str">
        <f t="shared" si="5"/>
        <v>0</v>
      </c>
      <c r="AQ14" s="50" t="str">
        <f t="shared" si="6"/>
        <v>0</v>
      </c>
      <c r="AR14" s="50" t="str">
        <f t="shared" si="7"/>
        <v>0</v>
      </c>
      <c r="AS14" s="50" t="str">
        <f t="shared" si="8"/>
        <v>0</v>
      </c>
      <c r="AT14" s="50" t="str">
        <f t="shared" si="9"/>
        <v>1</v>
      </c>
      <c r="AX14" s="204" t="str">
        <f t="shared" si="10"/>
        <v>X</v>
      </c>
      <c r="AY14" s="204" t="str">
        <f t="shared" si="11"/>
        <v xml:space="preserve"> </v>
      </c>
      <c r="AZ14" s="204" t="str">
        <f t="shared" si="12"/>
        <v xml:space="preserve"> </v>
      </c>
      <c r="BA14" s="204" t="str">
        <f t="shared" si="13"/>
        <v xml:space="preserve"> </v>
      </c>
      <c r="BB14" s="204" t="str">
        <f t="shared" si="15"/>
        <v xml:space="preserve"> </v>
      </c>
      <c r="BC14" s="204" t="str">
        <f t="shared" si="16"/>
        <v xml:space="preserve"> </v>
      </c>
      <c r="BD14" s="204" t="str">
        <f t="shared" si="17"/>
        <v xml:space="preserve"> </v>
      </c>
      <c r="BE14" s="204" t="str">
        <f t="shared" si="18"/>
        <v xml:space="preserve"> </v>
      </c>
      <c r="BF14" s="204" t="str">
        <f t="shared" si="19"/>
        <v xml:space="preserve"> </v>
      </c>
      <c r="BG14" s="207" t="str">
        <f t="shared" si="21"/>
        <v>S</v>
      </c>
      <c r="BH14" s="210" t="str">
        <f t="shared" si="20"/>
        <v>l</v>
      </c>
      <c r="BI14" s="50">
        <v>1</v>
      </c>
    </row>
    <row r="15" spans="1:61" ht="13.8" x14ac:dyDescent="0.25">
      <c r="A15" s="125">
        <v>11</v>
      </c>
      <c r="B15" s="50" t="s">
        <v>561</v>
      </c>
      <c r="C15" s="50" t="s">
        <v>553</v>
      </c>
      <c r="D15" s="180" t="s">
        <v>562</v>
      </c>
      <c r="E15" s="181" t="s">
        <v>563</v>
      </c>
      <c r="F15" s="181" t="s">
        <v>609</v>
      </c>
      <c r="G15" s="181" t="s">
        <v>565</v>
      </c>
      <c r="H15" s="181" t="s">
        <v>543</v>
      </c>
      <c r="I15" s="181" t="s">
        <v>566</v>
      </c>
      <c r="J15" s="182" t="s">
        <v>584</v>
      </c>
      <c r="K15" s="181" t="s">
        <v>572</v>
      </c>
      <c r="L15" s="181" t="s">
        <v>551</v>
      </c>
      <c r="M15" s="181" t="s">
        <v>610</v>
      </c>
      <c r="N15" s="181" t="s">
        <v>611</v>
      </c>
      <c r="O15" s="116" t="s">
        <v>548</v>
      </c>
      <c r="P15" s="116" t="s">
        <v>567</v>
      </c>
      <c r="Q15" s="44" t="s">
        <v>563</v>
      </c>
      <c r="R15" s="44" t="s">
        <v>568</v>
      </c>
      <c r="S15" s="136" t="s">
        <v>611</v>
      </c>
      <c r="T15" s="136" t="s">
        <v>611</v>
      </c>
      <c r="U15" s="157" t="s">
        <v>553</v>
      </c>
      <c r="V15" s="135" t="str">
        <f t="shared" si="1"/>
        <v>IDOC (RFC) -&gt; HTTPS</v>
      </c>
      <c r="W15" s="146" t="s">
        <v>612</v>
      </c>
      <c r="X15" s="146" t="s">
        <v>555</v>
      </c>
      <c r="Y15" s="146" t="s">
        <v>557</v>
      </c>
      <c r="Z15" s="148" t="s">
        <v>557</v>
      </c>
      <c r="AA15" s="146">
        <v>1</v>
      </c>
      <c r="AB15" s="146" t="s">
        <v>574</v>
      </c>
      <c r="AC15" s="147" t="s">
        <v>559</v>
      </c>
      <c r="AD15" s="147">
        <f>VLOOKUP(S15,Jahr2022!A:F,4,0)</f>
        <v>923</v>
      </c>
      <c r="AE15" s="147">
        <f>VLOOKUP(S15,Jahr2022!A:F,5,0)</f>
        <v>43170</v>
      </c>
      <c r="AF15" s="147">
        <f>VLOOKUP(S15,Jahr2022!A:F,6,0)</f>
        <v>7034090</v>
      </c>
      <c r="AG15" s="147" t="s">
        <v>574</v>
      </c>
      <c r="AH15" s="146">
        <v>24498</v>
      </c>
      <c r="AI15" s="194" t="e">
        <f>VLOOKUP(M15,Jahre2023Out!A:D,4,0)</f>
        <v>#N/A</v>
      </c>
      <c r="AJ15" s="194" t="e">
        <f>VLOOKUP(S15,Jahre2023In!A:D,4,0)</f>
        <v>#N/A</v>
      </c>
      <c r="AK15" s="195">
        <f t="shared" si="2"/>
        <v>0</v>
      </c>
      <c r="AL15" s="196" t="str">
        <f t="shared" si="3"/>
        <v>0</v>
      </c>
      <c r="AM15" s="50" t="str">
        <f t="shared" si="14"/>
        <v>0</v>
      </c>
      <c r="AN15" s="50" t="str">
        <f t="shared" si="4"/>
        <v>0</v>
      </c>
      <c r="AP15" s="50" t="str">
        <f t="shared" si="5"/>
        <v>0</v>
      </c>
      <c r="AQ15" s="50" t="str">
        <f t="shared" si="6"/>
        <v>0</v>
      </c>
      <c r="AR15" s="50" t="str">
        <f t="shared" si="7"/>
        <v>0</v>
      </c>
      <c r="AS15" s="50" t="str">
        <f t="shared" si="8"/>
        <v>0</v>
      </c>
      <c r="AT15" s="50" t="str">
        <f t="shared" si="9"/>
        <v>1</v>
      </c>
      <c r="AX15" s="204" t="str">
        <f t="shared" si="10"/>
        <v>X</v>
      </c>
      <c r="AY15" s="204" t="str">
        <f t="shared" si="11"/>
        <v xml:space="preserve"> </v>
      </c>
      <c r="AZ15" s="204" t="str">
        <f t="shared" si="12"/>
        <v xml:space="preserve"> </v>
      </c>
      <c r="BA15" s="204" t="str">
        <f t="shared" si="13"/>
        <v xml:space="preserve"> </v>
      </c>
      <c r="BB15" s="204" t="str">
        <f t="shared" si="15"/>
        <v xml:space="preserve"> </v>
      </c>
      <c r="BC15" s="204" t="str">
        <f t="shared" si="16"/>
        <v xml:space="preserve"> </v>
      </c>
      <c r="BD15" s="204" t="str">
        <f t="shared" si="17"/>
        <v xml:space="preserve"> </v>
      </c>
      <c r="BE15" s="204" t="str">
        <f t="shared" si="18"/>
        <v xml:space="preserve"> </v>
      </c>
      <c r="BF15" s="204" t="str">
        <f t="shared" si="19"/>
        <v xml:space="preserve"> </v>
      </c>
      <c r="BG15" s="207" t="str">
        <f t="shared" si="21"/>
        <v>S</v>
      </c>
      <c r="BH15" s="210" t="str">
        <f t="shared" si="20"/>
        <v>l</v>
      </c>
      <c r="BI15" s="50">
        <v>1</v>
      </c>
    </row>
    <row r="16" spans="1:61" ht="13.8" x14ac:dyDescent="0.25">
      <c r="A16" s="125">
        <v>12</v>
      </c>
      <c r="B16" s="50" t="s">
        <v>561</v>
      </c>
      <c r="C16" s="50" t="s">
        <v>553</v>
      </c>
      <c r="D16" s="180" t="s">
        <v>562</v>
      </c>
      <c r="E16" s="181" t="s">
        <v>563</v>
      </c>
      <c r="F16" s="181" t="s">
        <v>613</v>
      </c>
      <c r="G16" s="181" t="s">
        <v>565</v>
      </c>
      <c r="H16" s="181" t="s">
        <v>543</v>
      </c>
      <c r="I16" s="181" t="s">
        <v>566</v>
      </c>
      <c r="J16" s="182" t="s">
        <v>567</v>
      </c>
      <c r="K16" s="181" t="s">
        <v>563</v>
      </c>
      <c r="L16" s="181" t="s">
        <v>568</v>
      </c>
      <c r="M16" s="181" t="s">
        <v>614</v>
      </c>
      <c r="N16" s="181" t="s">
        <v>615</v>
      </c>
      <c r="O16" s="116" t="s">
        <v>548</v>
      </c>
      <c r="P16" s="116" t="s">
        <v>571</v>
      </c>
      <c r="Q16" s="44" t="s">
        <v>572</v>
      </c>
      <c r="R16" s="44" t="s">
        <v>551</v>
      </c>
      <c r="S16" s="44" t="s">
        <v>615</v>
      </c>
      <c r="T16" s="44" t="s">
        <v>615</v>
      </c>
      <c r="U16" s="157" t="s">
        <v>553</v>
      </c>
      <c r="V16" s="133" t="str">
        <f t="shared" si="1"/>
        <v>HTTPS -&gt; IDOC</v>
      </c>
      <c r="W16" s="146" t="s">
        <v>616</v>
      </c>
      <c r="X16" s="146" t="s">
        <v>555</v>
      </c>
      <c r="Y16" s="146" t="s">
        <v>557</v>
      </c>
      <c r="Z16" s="148" t="s">
        <v>557</v>
      </c>
      <c r="AA16" s="146">
        <v>1</v>
      </c>
      <c r="AB16" s="146" t="s">
        <v>574</v>
      </c>
      <c r="AC16" s="147" t="s">
        <v>559</v>
      </c>
      <c r="AD16" s="147">
        <f>VLOOKUP(S16,Jahr2022!A:F,4,0)</f>
        <v>6287</v>
      </c>
      <c r="AE16" s="147">
        <f>VLOOKUP(S16,Jahr2022!A:F,5,0)</f>
        <v>6609</v>
      </c>
      <c r="AF16" s="147">
        <f>VLOOKUP(S16,Jahr2022!A:F,6,0)</f>
        <v>12896</v>
      </c>
      <c r="AG16" s="147" t="s">
        <v>574</v>
      </c>
      <c r="AH16" s="146">
        <v>459</v>
      </c>
      <c r="AI16" s="194" t="e">
        <f>VLOOKUP(M16,Jahre2023Out!A:D,4,0)</f>
        <v>#N/A</v>
      </c>
      <c r="AJ16" s="194">
        <f>VLOOKUP(S16,Jahre2023In!A:D,4,0)</f>
        <v>394</v>
      </c>
      <c r="AK16" s="195">
        <f t="shared" si="2"/>
        <v>394</v>
      </c>
      <c r="AL16" s="196" t="str">
        <f t="shared" si="3"/>
        <v>0</v>
      </c>
      <c r="AM16" s="50" t="str">
        <f t="shared" si="14"/>
        <v>0</v>
      </c>
      <c r="AN16" s="50" t="str">
        <f t="shared" si="4"/>
        <v>0</v>
      </c>
      <c r="AP16" s="50" t="str">
        <f t="shared" si="5"/>
        <v>0</v>
      </c>
      <c r="AQ16" s="50" t="str">
        <f t="shared" si="6"/>
        <v>0</v>
      </c>
      <c r="AR16" s="50" t="str">
        <f t="shared" si="7"/>
        <v>0</v>
      </c>
      <c r="AS16" s="50" t="str">
        <f t="shared" si="8"/>
        <v>0</v>
      </c>
      <c r="AT16" s="50" t="str">
        <f t="shared" si="9"/>
        <v>0</v>
      </c>
      <c r="AX16" s="204" t="str">
        <f t="shared" si="10"/>
        <v>X</v>
      </c>
      <c r="AY16" s="204" t="str">
        <f t="shared" si="11"/>
        <v xml:space="preserve"> </v>
      </c>
      <c r="AZ16" s="204" t="str">
        <f t="shared" si="12"/>
        <v xml:space="preserve"> </v>
      </c>
      <c r="BA16" s="204" t="str">
        <f t="shared" si="13"/>
        <v xml:space="preserve"> </v>
      </c>
      <c r="BB16" s="204" t="str">
        <f t="shared" si="15"/>
        <v xml:space="preserve"> </v>
      </c>
      <c r="BC16" s="204" t="str">
        <f t="shared" si="16"/>
        <v xml:space="preserve"> </v>
      </c>
      <c r="BD16" s="204" t="str">
        <f t="shared" si="17"/>
        <v xml:space="preserve"> </v>
      </c>
      <c r="BE16" s="204" t="str">
        <f t="shared" si="18"/>
        <v xml:space="preserve"> </v>
      </c>
      <c r="BF16" s="204" t="str">
        <f t="shared" si="19"/>
        <v xml:space="preserve"> </v>
      </c>
      <c r="BG16" s="207" t="str">
        <f t="shared" si="21"/>
        <v>S</v>
      </c>
      <c r="BH16" s="210" t="str">
        <f t="shared" si="20"/>
        <v>l</v>
      </c>
      <c r="BI16" s="50">
        <v>1</v>
      </c>
    </row>
    <row r="17" spans="1:61" ht="13.8" x14ac:dyDescent="0.25">
      <c r="A17" s="125">
        <v>13</v>
      </c>
      <c r="B17" s="50" t="s">
        <v>561</v>
      </c>
      <c r="C17" s="50" t="s">
        <v>553</v>
      </c>
      <c r="D17" s="180" t="s">
        <v>562</v>
      </c>
      <c r="E17" s="181" t="s">
        <v>563</v>
      </c>
      <c r="F17" s="181" t="s">
        <v>617</v>
      </c>
      <c r="G17" s="181" t="s">
        <v>565</v>
      </c>
      <c r="H17" s="181" t="s">
        <v>543</v>
      </c>
      <c r="I17" s="181" t="s">
        <v>566</v>
      </c>
      <c r="J17" s="182" t="s">
        <v>584</v>
      </c>
      <c r="K17" s="181" t="s">
        <v>572</v>
      </c>
      <c r="L17" s="181" t="s">
        <v>551</v>
      </c>
      <c r="M17" s="181" t="s">
        <v>618</v>
      </c>
      <c r="N17" s="181" t="s">
        <v>619</v>
      </c>
      <c r="O17" s="116" t="s">
        <v>548</v>
      </c>
      <c r="P17" s="116" t="s">
        <v>567</v>
      </c>
      <c r="Q17" s="44" t="s">
        <v>563</v>
      </c>
      <c r="R17" s="44" t="s">
        <v>568</v>
      </c>
      <c r="S17" s="44" t="s">
        <v>619</v>
      </c>
      <c r="T17" s="44" t="s">
        <v>619</v>
      </c>
      <c r="U17" s="157" t="s">
        <v>553</v>
      </c>
      <c r="V17" s="133" t="str">
        <f t="shared" si="1"/>
        <v>IDOC (RFC) -&gt; HTTPS</v>
      </c>
      <c r="W17" s="146" t="s">
        <v>620</v>
      </c>
      <c r="X17" s="146" t="s">
        <v>555</v>
      </c>
      <c r="Y17" s="146" t="s">
        <v>557</v>
      </c>
      <c r="Z17" s="148" t="s">
        <v>557</v>
      </c>
      <c r="AA17" s="146">
        <v>1</v>
      </c>
      <c r="AB17" s="146" t="s">
        <v>574</v>
      </c>
      <c r="AC17" s="147" t="s">
        <v>559</v>
      </c>
      <c r="AD17" s="147">
        <f>VLOOKUP(S17,Jahr2022!A:F,4,0)</f>
        <v>87538</v>
      </c>
      <c r="AE17" s="147">
        <f>VLOOKUP(S17,Jahr2022!A:F,5,0)</f>
        <v>87538</v>
      </c>
      <c r="AF17" s="147">
        <f>VLOOKUP(S17,Jahr2022!A:F,6,0)</f>
        <v>87538</v>
      </c>
      <c r="AG17" s="147" t="s">
        <v>574</v>
      </c>
      <c r="AH17" s="146">
        <v>267</v>
      </c>
      <c r="AI17" s="194" t="e">
        <f>VLOOKUP(M17,Jahre2023Out!A:D,4,0)</f>
        <v>#N/A</v>
      </c>
      <c r="AJ17" s="194" t="e">
        <f>VLOOKUP(S17,Jahre2023In!A:D,4,0)</f>
        <v>#N/A</v>
      </c>
      <c r="AK17" s="195">
        <f t="shared" si="2"/>
        <v>0</v>
      </c>
      <c r="AL17" s="196" t="str">
        <f t="shared" si="3"/>
        <v>0</v>
      </c>
      <c r="AM17" s="50" t="str">
        <f t="shared" si="14"/>
        <v>0</v>
      </c>
      <c r="AN17" s="50" t="str">
        <f t="shared" si="4"/>
        <v>0</v>
      </c>
      <c r="AP17" s="50" t="str">
        <f t="shared" si="5"/>
        <v>0</v>
      </c>
      <c r="AQ17" s="50" t="str">
        <f t="shared" si="6"/>
        <v>0</v>
      </c>
      <c r="AR17" s="50" t="str">
        <f t="shared" si="7"/>
        <v>0</v>
      </c>
      <c r="AS17" s="50" t="str">
        <f t="shared" si="8"/>
        <v>0</v>
      </c>
      <c r="AT17" s="50" t="str">
        <f t="shared" si="9"/>
        <v>1</v>
      </c>
      <c r="AX17" s="204" t="str">
        <f t="shared" si="10"/>
        <v>X</v>
      </c>
      <c r="AY17" s="204" t="str">
        <f t="shared" si="11"/>
        <v xml:space="preserve"> </v>
      </c>
      <c r="AZ17" s="204" t="str">
        <f t="shared" si="12"/>
        <v xml:space="preserve"> </v>
      </c>
      <c r="BA17" s="204" t="str">
        <f t="shared" si="13"/>
        <v xml:space="preserve"> </v>
      </c>
      <c r="BB17" s="204" t="str">
        <f t="shared" si="15"/>
        <v xml:space="preserve"> </v>
      </c>
      <c r="BC17" s="204" t="str">
        <f t="shared" si="16"/>
        <v xml:space="preserve"> </v>
      </c>
      <c r="BD17" s="204" t="str">
        <f t="shared" si="17"/>
        <v xml:space="preserve"> </v>
      </c>
      <c r="BE17" s="204" t="str">
        <f t="shared" si="18"/>
        <v xml:space="preserve"> </v>
      </c>
      <c r="BF17" s="204" t="str">
        <f t="shared" si="19"/>
        <v xml:space="preserve"> </v>
      </c>
      <c r="BG17" s="207" t="str">
        <f t="shared" si="21"/>
        <v>S</v>
      </c>
      <c r="BH17" s="210" t="str">
        <f t="shared" si="20"/>
        <v>l</v>
      </c>
      <c r="BI17" s="50">
        <v>1</v>
      </c>
    </row>
    <row r="18" spans="1:61" ht="13.8" x14ac:dyDescent="0.25">
      <c r="A18" s="125">
        <v>14</v>
      </c>
      <c r="B18" s="50" t="s">
        <v>561</v>
      </c>
      <c r="C18" s="50" t="s">
        <v>538</v>
      </c>
      <c r="D18" s="180" t="s">
        <v>621</v>
      </c>
      <c r="E18" s="181" t="s">
        <v>622</v>
      </c>
      <c r="F18" s="181" t="s">
        <v>623</v>
      </c>
      <c r="G18" s="181" t="s">
        <v>565</v>
      </c>
      <c r="H18" s="181" t="s">
        <v>624</v>
      </c>
      <c r="J18" s="182" t="s">
        <v>625</v>
      </c>
      <c r="K18" s="181" t="s">
        <v>626</v>
      </c>
      <c r="L18" s="181" t="s">
        <v>627</v>
      </c>
      <c r="M18" s="181" t="s">
        <v>628</v>
      </c>
      <c r="N18" s="181"/>
      <c r="O18" s="116" t="s">
        <v>548</v>
      </c>
      <c r="P18" s="116" t="s">
        <v>629</v>
      </c>
      <c r="Q18" s="44" t="s">
        <v>630</v>
      </c>
      <c r="R18" s="44" t="s">
        <v>631</v>
      </c>
      <c r="S18" s="44" t="s">
        <v>632</v>
      </c>
      <c r="T18" s="44"/>
      <c r="U18" s="157" t="s">
        <v>553</v>
      </c>
      <c r="V18" s="133" t="str">
        <f t="shared" si="1"/>
        <v>FTP -&gt; FTPS</v>
      </c>
      <c r="W18" s="146" t="s">
        <v>633</v>
      </c>
      <c r="X18" s="147" t="s">
        <v>557</v>
      </c>
      <c r="Y18" s="147" t="s">
        <v>557</v>
      </c>
      <c r="Z18" s="149" t="s">
        <v>557</v>
      </c>
      <c r="AA18" s="146">
        <v>1</v>
      </c>
      <c r="AB18" s="146" t="s">
        <v>574</v>
      </c>
      <c r="AC18" s="147" t="s">
        <v>559</v>
      </c>
      <c r="AD18" s="147">
        <f>VLOOKUP(S18,Jahr2022!A:F,4,0)</f>
        <v>5430</v>
      </c>
      <c r="AE18" s="147">
        <f>VLOOKUP(S18,Jahr2022!A:F,5,0)</f>
        <v>5430</v>
      </c>
      <c r="AF18" s="147">
        <f>VLOOKUP(S18,Jahr2022!A:F,6,0)</f>
        <v>5430</v>
      </c>
      <c r="AG18" s="147" t="s">
        <v>574</v>
      </c>
      <c r="AH18" s="146">
        <v>369</v>
      </c>
      <c r="AI18" s="194">
        <f>VLOOKUP(M18,Jahre2023Out!A:D,4,0)</f>
        <v>365</v>
      </c>
      <c r="AJ18" s="194" t="e">
        <f>VLOOKUP(S18,Jahre2023In!A:D,4,0)</f>
        <v>#N/A</v>
      </c>
      <c r="AK18" s="195">
        <f t="shared" si="2"/>
        <v>365</v>
      </c>
      <c r="AL18" s="196" t="str">
        <f t="shared" si="3"/>
        <v>1</v>
      </c>
      <c r="AM18" s="50" t="str">
        <f t="shared" si="14"/>
        <v>0</v>
      </c>
      <c r="AN18" s="50" t="str">
        <f t="shared" si="4"/>
        <v>1</v>
      </c>
      <c r="AP18" s="50" t="str">
        <f t="shared" si="5"/>
        <v>0</v>
      </c>
      <c r="AQ18" s="50" t="str">
        <f t="shared" si="6"/>
        <v>0</v>
      </c>
      <c r="AR18" s="50" t="str">
        <f t="shared" si="7"/>
        <v>0</v>
      </c>
      <c r="AS18" s="50" t="str">
        <f t="shared" si="8"/>
        <v>0</v>
      </c>
      <c r="AT18" s="50" t="str">
        <f t="shared" si="9"/>
        <v>0</v>
      </c>
      <c r="AX18" s="204" t="str">
        <f t="shared" si="10"/>
        <v xml:space="preserve"> </v>
      </c>
      <c r="AY18" s="204" t="str">
        <f t="shared" si="11"/>
        <v xml:space="preserve"> </v>
      </c>
      <c r="AZ18" s="204" t="str">
        <f t="shared" si="12"/>
        <v xml:space="preserve"> </v>
      </c>
      <c r="BA18" s="204" t="str">
        <f t="shared" si="13"/>
        <v xml:space="preserve"> </v>
      </c>
      <c r="BB18" s="204" t="str">
        <f t="shared" si="15"/>
        <v xml:space="preserve"> </v>
      </c>
      <c r="BC18" s="204" t="str">
        <f t="shared" si="16"/>
        <v xml:space="preserve"> </v>
      </c>
      <c r="BD18" s="204" t="str">
        <f t="shared" si="17"/>
        <v xml:space="preserve"> </v>
      </c>
      <c r="BE18" s="204" t="str">
        <f t="shared" si="18"/>
        <v xml:space="preserve"> </v>
      </c>
      <c r="BF18" s="204" t="str">
        <f t="shared" si="19"/>
        <v xml:space="preserve"> </v>
      </c>
      <c r="BG18" s="207" t="str">
        <f t="shared" si="21"/>
        <v>S</v>
      </c>
      <c r="BH18" s="210" t="str">
        <f t="shared" si="20"/>
        <v>c</v>
      </c>
      <c r="BI18" s="50">
        <v>1</v>
      </c>
    </row>
    <row r="19" spans="1:61" ht="13.8" x14ac:dyDescent="0.25">
      <c r="A19" s="125">
        <v>15</v>
      </c>
      <c r="B19" s="50" t="s">
        <v>561</v>
      </c>
      <c r="C19" s="50" t="s">
        <v>538</v>
      </c>
      <c r="D19" s="180" t="s">
        <v>634</v>
      </c>
      <c r="E19" s="181" t="s">
        <v>635</v>
      </c>
      <c r="F19" s="181" t="s">
        <v>636</v>
      </c>
      <c r="G19" s="181" t="s">
        <v>565</v>
      </c>
      <c r="H19" s="181" t="s">
        <v>543</v>
      </c>
      <c r="I19" s="181" t="s">
        <v>637</v>
      </c>
      <c r="J19" s="182" t="s">
        <v>549</v>
      </c>
      <c r="K19" s="181" t="s">
        <v>145</v>
      </c>
      <c r="L19" s="181" t="s">
        <v>551</v>
      </c>
      <c r="M19" s="181" t="s">
        <v>638</v>
      </c>
      <c r="N19" s="181" t="s">
        <v>289</v>
      </c>
      <c r="O19" s="116" t="s">
        <v>548</v>
      </c>
      <c r="P19" s="116" t="s">
        <v>625</v>
      </c>
      <c r="Q19" s="44" t="s">
        <v>635</v>
      </c>
      <c r="R19" s="44" t="s">
        <v>639</v>
      </c>
      <c r="S19" s="136" t="s">
        <v>640</v>
      </c>
      <c r="T19" s="136" t="s">
        <v>641</v>
      </c>
      <c r="U19" s="157" t="s">
        <v>553</v>
      </c>
      <c r="V19" s="135" t="str">
        <f t="shared" si="1"/>
        <v>PROXY -&gt; FTP</v>
      </c>
      <c r="W19" s="146" t="s">
        <v>642</v>
      </c>
      <c r="X19" s="146" t="s">
        <v>530</v>
      </c>
      <c r="Y19" s="146" t="s">
        <v>557</v>
      </c>
      <c r="Z19" s="148" t="s">
        <v>557</v>
      </c>
      <c r="AA19" s="146">
        <v>1</v>
      </c>
      <c r="AB19" s="146" t="s">
        <v>574</v>
      </c>
      <c r="AC19" s="147" t="s">
        <v>559</v>
      </c>
      <c r="AD19" s="147">
        <f>VLOOKUP(S19,Jahr2022!A:F,4,0)</f>
        <v>14418</v>
      </c>
      <c r="AE19" s="147">
        <f>VLOOKUP(S19,Jahr2022!A:F,5,0)</f>
        <v>546118</v>
      </c>
      <c r="AF19" s="147">
        <f>VLOOKUP(S19,Jahr2022!A:F,6,0)</f>
        <v>61887052</v>
      </c>
      <c r="AG19" s="147" t="s">
        <v>643</v>
      </c>
      <c r="AH19" s="146">
        <v>20834</v>
      </c>
      <c r="AI19" s="194">
        <f>VLOOKUP(M19,Jahre2023Out!A:D,4,0)</f>
        <v>20458</v>
      </c>
      <c r="AJ19" s="194" t="e">
        <f>VLOOKUP(S19,Jahre2023In!A:D,4,0)</f>
        <v>#N/A</v>
      </c>
      <c r="AK19" s="195">
        <f t="shared" si="2"/>
        <v>20458</v>
      </c>
      <c r="AL19" s="196" t="str">
        <f t="shared" si="3"/>
        <v>1</v>
      </c>
      <c r="AM19" s="50" t="str">
        <f t="shared" si="14"/>
        <v>0</v>
      </c>
      <c r="AN19" s="50" t="str">
        <f t="shared" si="4"/>
        <v>0</v>
      </c>
      <c r="AP19" s="50" t="str">
        <f t="shared" si="5"/>
        <v>0</v>
      </c>
      <c r="AQ19" s="50" t="str">
        <f t="shared" si="6"/>
        <v>0</v>
      </c>
      <c r="AR19" s="50" t="str">
        <f t="shared" si="7"/>
        <v>1</v>
      </c>
      <c r="AS19" s="50" t="str">
        <f t="shared" si="8"/>
        <v>0</v>
      </c>
      <c r="AT19" s="50" t="str">
        <f t="shared" si="9"/>
        <v>0</v>
      </c>
      <c r="AX19" s="204" t="str">
        <f t="shared" si="10"/>
        <v xml:space="preserve"> </v>
      </c>
      <c r="AY19" s="204" t="str">
        <f t="shared" si="11"/>
        <v>X</v>
      </c>
      <c r="AZ19" s="204" t="str">
        <f t="shared" si="12"/>
        <v xml:space="preserve"> </v>
      </c>
      <c r="BA19" s="204" t="str">
        <f t="shared" si="13"/>
        <v xml:space="preserve"> </v>
      </c>
      <c r="BB19" s="204" t="str">
        <f t="shared" si="15"/>
        <v xml:space="preserve"> </v>
      </c>
      <c r="BC19" s="204" t="str">
        <f t="shared" si="16"/>
        <v xml:space="preserve"> </v>
      </c>
      <c r="BD19" s="204" t="str">
        <f t="shared" si="17"/>
        <v xml:space="preserve"> </v>
      </c>
      <c r="BE19" s="204" t="str">
        <f t="shared" si="18"/>
        <v xml:space="preserve"> </v>
      </c>
      <c r="BF19" s="204" t="str">
        <f t="shared" si="19"/>
        <v xml:space="preserve"> </v>
      </c>
      <c r="BG19" s="207" t="str">
        <f t="shared" si="21"/>
        <v>S</v>
      </c>
      <c r="BH19" s="210" t="str">
        <f t="shared" si="20"/>
        <v>l</v>
      </c>
      <c r="BI19" s="50">
        <v>1</v>
      </c>
    </row>
    <row r="20" spans="1:61" ht="13.8" x14ac:dyDescent="0.25">
      <c r="A20" s="125">
        <v>16</v>
      </c>
      <c r="B20" s="50" t="s">
        <v>561</v>
      </c>
      <c r="C20" s="50" t="s">
        <v>644</v>
      </c>
      <c r="D20" s="180" t="s">
        <v>645</v>
      </c>
      <c r="E20" s="181" t="s">
        <v>646</v>
      </c>
      <c r="F20" s="181" t="s">
        <v>647</v>
      </c>
      <c r="G20" s="181" t="s">
        <v>565</v>
      </c>
      <c r="H20" s="181" t="s">
        <v>648</v>
      </c>
      <c r="I20" s="181" t="s">
        <v>649</v>
      </c>
      <c r="J20" s="182" t="s">
        <v>650</v>
      </c>
      <c r="K20" s="181" t="s">
        <v>646</v>
      </c>
      <c r="L20" s="181" t="s">
        <v>651</v>
      </c>
      <c r="M20" s="181" t="s">
        <v>652</v>
      </c>
      <c r="N20" s="181"/>
      <c r="O20" s="116" t="s">
        <v>548</v>
      </c>
      <c r="P20" s="116" t="s">
        <v>549</v>
      </c>
      <c r="Q20" s="44" t="s">
        <v>44</v>
      </c>
      <c r="R20" s="44" t="s">
        <v>551</v>
      </c>
      <c r="S20" s="44" t="s">
        <v>653</v>
      </c>
      <c r="T20" s="44"/>
      <c r="U20" s="157" t="s">
        <v>553</v>
      </c>
      <c r="V20" s="133" t="str">
        <f t="shared" si="1"/>
        <v>JDBC -&gt; PROXY</v>
      </c>
      <c r="W20" s="146" t="s">
        <v>654</v>
      </c>
      <c r="X20" s="146" t="s">
        <v>555</v>
      </c>
      <c r="Y20" s="146" t="s">
        <v>557</v>
      </c>
      <c r="Z20" s="148" t="s">
        <v>557</v>
      </c>
      <c r="AA20" s="146">
        <v>2</v>
      </c>
      <c r="AB20" s="146" t="s">
        <v>558</v>
      </c>
      <c r="AC20" s="147" t="s">
        <v>535</v>
      </c>
      <c r="AD20" s="147">
        <f>VLOOKUP(S20,Jahr2022!A:F,4,0)</f>
        <v>145939312</v>
      </c>
      <c r="AE20" s="147">
        <f>VLOOKUP(S20,Jahr2022!A:F,5,0)</f>
        <v>145939312</v>
      </c>
      <c r="AF20" s="147">
        <f>VLOOKUP(S20,Jahr2022!A:F,6,0)</f>
        <v>145939312</v>
      </c>
      <c r="AG20" s="147" t="s">
        <v>655</v>
      </c>
      <c r="AH20" s="146">
        <v>714</v>
      </c>
      <c r="AI20" s="194">
        <f>VLOOKUP(M20,Jahre2023Out!A:D,4,0)</f>
        <v>726</v>
      </c>
      <c r="AJ20" s="194" t="e">
        <f>VLOOKUP(S20,Jahre2023In!A:D,4,0)</f>
        <v>#N/A</v>
      </c>
      <c r="AK20" s="195">
        <f t="shared" si="2"/>
        <v>726</v>
      </c>
      <c r="AL20" s="196" t="str">
        <f t="shared" si="3"/>
        <v>0</v>
      </c>
      <c r="AM20" s="50" t="str">
        <f t="shared" si="14"/>
        <v>0</v>
      </c>
      <c r="AN20" s="50" t="str">
        <f t="shared" si="4"/>
        <v>0</v>
      </c>
      <c r="AP20" s="50" t="str">
        <f t="shared" si="5"/>
        <v>0</v>
      </c>
      <c r="AQ20" s="50" t="str">
        <f t="shared" si="6"/>
        <v>0</v>
      </c>
      <c r="AR20" s="50" t="str">
        <f t="shared" si="7"/>
        <v>0</v>
      </c>
      <c r="AS20" s="50" t="str">
        <f t="shared" si="8"/>
        <v>0</v>
      </c>
      <c r="AT20" s="50" t="str">
        <f t="shared" si="9"/>
        <v>0</v>
      </c>
      <c r="AX20" s="204" t="str">
        <f t="shared" si="10"/>
        <v>X</v>
      </c>
      <c r="AY20" s="204" t="str">
        <f t="shared" si="11"/>
        <v xml:space="preserve"> </v>
      </c>
      <c r="AZ20" s="204" t="str">
        <f t="shared" si="12"/>
        <v xml:space="preserve"> </v>
      </c>
      <c r="BA20" s="204" t="str">
        <f t="shared" si="13"/>
        <v xml:space="preserve"> </v>
      </c>
      <c r="BB20" s="204" t="str">
        <f t="shared" si="15"/>
        <v xml:space="preserve"> </v>
      </c>
      <c r="BC20" s="204" t="str">
        <f t="shared" si="16"/>
        <v xml:space="preserve"> </v>
      </c>
      <c r="BD20" s="204" t="str">
        <f t="shared" si="17"/>
        <v xml:space="preserve"> </v>
      </c>
      <c r="BE20" s="204" t="str">
        <f t="shared" si="18"/>
        <v xml:space="preserve"> </v>
      </c>
      <c r="BF20" s="204" t="str">
        <f t="shared" si="19"/>
        <v>X</v>
      </c>
      <c r="BG20" s="207" t="str">
        <f t="shared" si="21"/>
        <v>M</v>
      </c>
      <c r="BH20" s="210" t="str">
        <f t="shared" si="20"/>
        <v>l</v>
      </c>
      <c r="BI20" s="50">
        <v>3</v>
      </c>
    </row>
    <row r="21" spans="1:61" ht="13.8" x14ac:dyDescent="0.25">
      <c r="A21" s="125">
        <v>17</v>
      </c>
      <c r="B21" s="50" t="s">
        <v>561</v>
      </c>
      <c r="C21" s="50" t="s">
        <v>644</v>
      </c>
      <c r="D21" s="180" t="s">
        <v>656</v>
      </c>
      <c r="E21" s="181" t="s">
        <v>657</v>
      </c>
      <c r="F21" s="181" t="s">
        <v>658</v>
      </c>
      <c r="G21" s="181" t="s">
        <v>565</v>
      </c>
      <c r="H21" s="181" t="s">
        <v>659</v>
      </c>
      <c r="I21" s="181" t="s">
        <v>660</v>
      </c>
      <c r="J21" s="182" t="s">
        <v>549</v>
      </c>
      <c r="L21" s="181" t="s">
        <v>551</v>
      </c>
      <c r="M21" s="181" t="s">
        <v>661</v>
      </c>
      <c r="N21" s="181" t="s">
        <v>289</v>
      </c>
      <c r="O21" s="116" t="s">
        <v>548</v>
      </c>
      <c r="P21" s="116" t="s">
        <v>549</v>
      </c>
      <c r="Q21" s="44" t="s">
        <v>657</v>
      </c>
      <c r="R21" s="44" t="s">
        <v>662</v>
      </c>
      <c r="S21" s="44" t="s">
        <v>663</v>
      </c>
      <c r="T21" s="44" t="s">
        <v>289</v>
      </c>
      <c r="U21" s="157" t="s">
        <v>553</v>
      </c>
      <c r="V21" s="133" t="str">
        <f t="shared" si="1"/>
        <v>PROXY -&gt; PROXY</v>
      </c>
      <c r="W21" s="146" t="s">
        <v>664</v>
      </c>
      <c r="X21" s="146" t="s">
        <v>555</v>
      </c>
      <c r="Y21" s="146" t="s">
        <v>557</v>
      </c>
      <c r="Z21" s="148" t="s">
        <v>557</v>
      </c>
      <c r="AA21" s="146">
        <v>1</v>
      </c>
      <c r="AB21" s="146" t="s">
        <v>574</v>
      </c>
      <c r="AC21" s="147" t="s">
        <v>559</v>
      </c>
      <c r="AD21" s="147" t="e">
        <f>VLOOKUP(S21,Jahr2022!A:F,4,0)</f>
        <v>#N/A</v>
      </c>
      <c r="AE21" s="147" t="e">
        <f>VLOOKUP(S21,Jahr2022!A:F,5,0)</f>
        <v>#N/A</v>
      </c>
      <c r="AF21" s="147" t="e">
        <f>VLOOKUP(S21,Jahr2022!A:F,6,0)</f>
        <v>#N/A</v>
      </c>
      <c r="AG21" s="147" t="s">
        <v>643</v>
      </c>
      <c r="AH21" s="146">
        <v>694</v>
      </c>
      <c r="AI21" s="194">
        <f>VLOOKUP(M21,Jahre2023Out!A:D,4,0)</f>
        <v>785</v>
      </c>
      <c r="AJ21" s="194" t="e">
        <f>VLOOKUP(S21,Jahre2023In!A:D,4,0)</f>
        <v>#N/A</v>
      </c>
      <c r="AK21" s="195">
        <f t="shared" si="2"/>
        <v>785</v>
      </c>
      <c r="AL21" s="196" t="str">
        <f t="shared" si="3"/>
        <v>0</v>
      </c>
      <c r="AM21" s="50" t="str">
        <f t="shared" si="14"/>
        <v>0</v>
      </c>
      <c r="AN21" s="50" t="str">
        <f t="shared" si="4"/>
        <v>0</v>
      </c>
      <c r="AP21" s="50" t="str">
        <f t="shared" si="5"/>
        <v>0</v>
      </c>
      <c r="AQ21" s="50" t="str">
        <f t="shared" si="6"/>
        <v>0</v>
      </c>
      <c r="AR21" s="50" t="str">
        <f t="shared" si="7"/>
        <v>0</v>
      </c>
      <c r="AS21" s="50" t="str">
        <f t="shared" si="8"/>
        <v>0</v>
      </c>
      <c r="AT21" s="50" t="str">
        <f t="shared" si="9"/>
        <v>0</v>
      </c>
      <c r="AX21" s="204" t="str">
        <f t="shared" si="10"/>
        <v>X</v>
      </c>
      <c r="AY21" s="204" t="str">
        <f t="shared" si="11"/>
        <v xml:space="preserve"> </v>
      </c>
      <c r="AZ21" s="204" t="str">
        <f t="shared" si="12"/>
        <v xml:space="preserve"> </v>
      </c>
      <c r="BA21" s="204" t="str">
        <f t="shared" si="13"/>
        <v xml:space="preserve"> </v>
      </c>
      <c r="BB21" s="204" t="str">
        <f t="shared" si="15"/>
        <v xml:space="preserve"> </v>
      </c>
      <c r="BC21" s="204" t="str">
        <f t="shared" si="16"/>
        <v xml:space="preserve"> </v>
      </c>
      <c r="BD21" s="204" t="str">
        <f t="shared" si="17"/>
        <v xml:space="preserve"> </v>
      </c>
      <c r="BE21" s="204" t="str">
        <f t="shared" si="18"/>
        <v xml:space="preserve"> </v>
      </c>
      <c r="BF21" s="204" t="str">
        <f t="shared" si="19"/>
        <v xml:space="preserve"> </v>
      </c>
      <c r="BG21" s="207" t="str">
        <f t="shared" si="21"/>
        <v>S</v>
      </c>
      <c r="BH21" s="210" t="str">
        <f t="shared" si="20"/>
        <v>l</v>
      </c>
      <c r="BI21" s="50">
        <v>1</v>
      </c>
    </row>
    <row r="22" spans="1:61" ht="13.8" x14ac:dyDescent="0.25">
      <c r="A22" s="125">
        <v>18</v>
      </c>
      <c r="B22" s="50" t="s">
        <v>561</v>
      </c>
      <c r="C22" s="50" t="s">
        <v>644</v>
      </c>
      <c r="D22" s="180" t="s">
        <v>656</v>
      </c>
      <c r="E22" s="181" t="s">
        <v>657</v>
      </c>
      <c r="F22" s="181" t="s">
        <v>665</v>
      </c>
      <c r="G22" s="181" t="s">
        <v>565</v>
      </c>
      <c r="H22" s="181" t="s">
        <v>659</v>
      </c>
      <c r="I22" s="181" t="s">
        <v>660</v>
      </c>
      <c r="J22" s="182" t="s">
        <v>549</v>
      </c>
      <c r="K22" s="181" t="s">
        <v>657</v>
      </c>
      <c r="L22" s="181" t="s">
        <v>662</v>
      </c>
      <c r="M22" s="181" t="s">
        <v>666</v>
      </c>
      <c r="N22" s="181" t="s">
        <v>289</v>
      </c>
      <c r="O22" s="116" t="s">
        <v>548</v>
      </c>
      <c r="P22" s="116" t="s">
        <v>549</v>
      </c>
      <c r="Q22" s="44" t="s">
        <v>145</v>
      </c>
      <c r="R22" s="44" t="s">
        <v>551</v>
      </c>
      <c r="S22" s="44" t="s">
        <v>667</v>
      </c>
      <c r="T22" s="44" t="s">
        <v>289</v>
      </c>
      <c r="U22" s="157" t="s">
        <v>553</v>
      </c>
      <c r="V22" s="133" t="str">
        <f t="shared" si="1"/>
        <v>PROXY -&gt; PROXY</v>
      </c>
      <c r="W22" s="146" t="s">
        <v>668</v>
      </c>
      <c r="X22" s="146" t="s">
        <v>555</v>
      </c>
      <c r="Y22" s="146" t="s">
        <v>557</v>
      </c>
      <c r="Z22" s="148" t="s">
        <v>557</v>
      </c>
      <c r="AA22" s="146">
        <v>1</v>
      </c>
      <c r="AB22" s="146" t="s">
        <v>574</v>
      </c>
      <c r="AC22" s="147" t="s">
        <v>559</v>
      </c>
      <c r="AD22" s="147" t="e">
        <f>VLOOKUP(S22,Jahr2022!A:F,4,0)</f>
        <v>#N/A</v>
      </c>
      <c r="AE22" s="147" t="e">
        <f>VLOOKUP(S22,Jahr2022!A:F,5,0)</f>
        <v>#N/A</v>
      </c>
      <c r="AF22" s="147" t="e">
        <f>VLOOKUP(S22,Jahr2022!A:F,6,0)</f>
        <v>#N/A</v>
      </c>
      <c r="AG22" s="147" t="s">
        <v>643</v>
      </c>
      <c r="AH22" s="146">
        <v>696</v>
      </c>
      <c r="AI22" s="194">
        <f>VLOOKUP(M22,Jahre2023Out!A:D,4,0)</f>
        <v>786</v>
      </c>
      <c r="AJ22" s="194" t="e">
        <f>VLOOKUP(S22,Jahre2023In!A:D,4,0)</f>
        <v>#N/A</v>
      </c>
      <c r="AK22" s="195">
        <f t="shared" si="2"/>
        <v>786</v>
      </c>
      <c r="AL22" s="196" t="str">
        <f t="shared" si="3"/>
        <v>0</v>
      </c>
      <c r="AM22" s="50" t="str">
        <f t="shared" si="14"/>
        <v>0</v>
      </c>
      <c r="AN22" s="50" t="str">
        <f t="shared" si="4"/>
        <v>0</v>
      </c>
      <c r="AP22" s="50" t="str">
        <f t="shared" si="5"/>
        <v>0</v>
      </c>
      <c r="AQ22" s="50" t="str">
        <f t="shared" si="6"/>
        <v>0</v>
      </c>
      <c r="AR22" s="50" t="str">
        <f t="shared" si="7"/>
        <v>0</v>
      </c>
      <c r="AS22" s="50" t="str">
        <f t="shared" si="8"/>
        <v>0</v>
      </c>
      <c r="AT22" s="50" t="str">
        <f t="shared" si="9"/>
        <v>0</v>
      </c>
      <c r="AX22" s="204" t="str">
        <f t="shared" si="10"/>
        <v>X</v>
      </c>
      <c r="AY22" s="204" t="str">
        <f t="shared" si="11"/>
        <v xml:space="preserve"> </v>
      </c>
      <c r="AZ22" s="204" t="str">
        <f t="shared" si="12"/>
        <v xml:space="preserve"> </v>
      </c>
      <c r="BA22" s="204" t="str">
        <f t="shared" si="13"/>
        <v xml:space="preserve"> </v>
      </c>
      <c r="BB22" s="204" t="str">
        <f t="shared" si="15"/>
        <v xml:space="preserve"> </v>
      </c>
      <c r="BC22" s="204" t="str">
        <f t="shared" si="16"/>
        <v xml:space="preserve"> </v>
      </c>
      <c r="BD22" s="204" t="str">
        <f t="shared" si="17"/>
        <v xml:space="preserve"> </v>
      </c>
      <c r="BE22" s="204" t="str">
        <f t="shared" si="18"/>
        <v xml:space="preserve"> </v>
      </c>
      <c r="BF22" s="204" t="str">
        <f t="shared" si="19"/>
        <v xml:space="preserve"> </v>
      </c>
      <c r="BG22" s="207" t="str">
        <f t="shared" si="21"/>
        <v>S</v>
      </c>
      <c r="BH22" s="210" t="str">
        <f t="shared" si="20"/>
        <v>l</v>
      </c>
      <c r="BI22" s="50">
        <v>1</v>
      </c>
    </row>
    <row r="23" spans="1:61" ht="13.8" x14ac:dyDescent="0.25">
      <c r="A23" s="125">
        <v>19</v>
      </c>
      <c r="B23" s="50" t="s">
        <v>561</v>
      </c>
      <c r="C23" s="50" t="s">
        <v>538</v>
      </c>
      <c r="D23" s="180" t="s">
        <v>669</v>
      </c>
      <c r="E23" s="181" t="s">
        <v>670</v>
      </c>
      <c r="F23" s="181" t="s">
        <v>671</v>
      </c>
      <c r="G23" s="181" t="s">
        <v>565</v>
      </c>
      <c r="H23" s="181" t="s">
        <v>672</v>
      </c>
      <c r="J23" s="182" t="s">
        <v>549</v>
      </c>
      <c r="K23" s="181" t="s">
        <v>673</v>
      </c>
      <c r="L23" s="181" t="s">
        <v>551</v>
      </c>
      <c r="M23" s="181" t="s">
        <v>674</v>
      </c>
      <c r="N23" s="181"/>
      <c r="O23" s="116" t="s">
        <v>548</v>
      </c>
      <c r="P23" s="116" t="s">
        <v>650</v>
      </c>
      <c r="Q23" s="44" t="s">
        <v>670</v>
      </c>
      <c r="R23" s="44" t="s">
        <v>675</v>
      </c>
      <c r="S23" s="136" t="s">
        <v>676</v>
      </c>
      <c r="T23" s="136"/>
      <c r="U23" s="157" t="s">
        <v>553</v>
      </c>
      <c r="V23" s="135" t="str">
        <f t="shared" si="1"/>
        <v>PROXY -&gt; JDBC</v>
      </c>
      <c r="W23" s="146" t="s">
        <v>677</v>
      </c>
      <c r="X23" s="146" t="s">
        <v>555</v>
      </c>
      <c r="Y23" s="146" t="s">
        <v>557</v>
      </c>
      <c r="Z23" s="148" t="s">
        <v>557</v>
      </c>
      <c r="AA23" s="146">
        <v>1</v>
      </c>
      <c r="AB23" s="146" t="s">
        <v>574</v>
      </c>
      <c r="AC23" s="147" t="s">
        <v>559</v>
      </c>
      <c r="AD23" s="147">
        <f>VLOOKUP(S23,Jahr2022!A:F,4,0)</f>
        <v>718661</v>
      </c>
      <c r="AE23" s="147">
        <f>VLOOKUP(S23,Jahr2022!A:F,5,0)</f>
        <v>4730751</v>
      </c>
      <c r="AF23" s="147">
        <f>VLOOKUP(S23,Jahr2022!A:F,6,0)</f>
        <v>18130140</v>
      </c>
      <c r="AG23" s="147" t="s">
        <v>560</v>
      </c>
      <c r="AH23" s="146">
        <v>404</v>
      </c>
      <c r="AI23" s="194">
        <f>VLOOKUP(M23,Jahre2023Out!A:D,4,0)</f>
        <v>392</v>
      </c>
      <c r="AJ23" s="194" t="e">
        <f>VLOOKUP(S23,Jahre2023In!A:D,4,0)</f>
        <v>#N/A</v>
      </c>
      <c r="AK23" s="195">
        <f t="shared" si="2"/>
        <v>392</v>
      </c>
      <c r="AL23" s="196" t="str">
        <f t="shared" si="3"/>
        <v>0</v>
      </c>
      <c r="AM23" s="50" t="str">
        <f t="shared" si="14"/>
        <v>0</v>
      </c>
      <c r="AN23" s="50" t="str">
        <f t="shared" si="4"/>
        <v>0</v>
      </c>
      <c r="AP23" s="50" t="str">
        <f t="shared" si="5"/>
        <v>0</v>
      </c>
      <c r="AQ23" s="50" t="str">
        <f t="shared" si="6"/>
        <v>0</v>
      </c>
      <c r="AR23" s="50" t="str">
        <f t="shared" si="7"/>
        <v>0</v>
      </c>
      <c r="AS23" s="50" t="str">
        <f t="shared" si="8"/>
        <v>0</v>
      </c>
      <c r="AT23" s="50" t="str">
        <f t="shared" si="9"/>
        <v>0</v>
      </c>
      <c r="AX23" s="204" t="str">
        <f t="shared" si="10"/>
        <v>X</v>
      </c>
      <c r="AY23" s="204" t="str">
        <f t="shared" si="11"/>
        <v xml:space="preserve"> </v>
      </c>
      <c r="AZ23" s="204" t="str">
        <f t="shared" si="12"/>
        <v xml:space="preserve"> </v>
      </c>
      <c r="BA23" s="204" t="str">
        <f t="shared" si="13"/>
        <v xml:space="preserve"> </v>
      </c>
      <c r="BB23" s="204" t="str">
        <f t="shared" si="15"/>
        <v xml:space="preserve"> </v>
      </c>
      <c r="BC23" s="204" t="str">
        <f t="shared" si="16"/>
        <v xml:space="preserve"> </v>
      </c>
      <c r="BD23" s="204" t="str">
        <f t="shared" si="17"/>
        <v xml:space="preserve"> </v>
      </c>
      <c r="BE23" s="204" t="str">
        <f t="shared" si="18"/>
        <v xml:space="preserve"> </v>
      </c>
      <c r="BF23" s="204" t="str">
        <f t="shared" si="19"/>
        <v xml:space="preserve"> </v>
      </c>
      <c r="BG23" s="207" t="str">
        <f t="shared" si="21"/>
        <v>S</v>
      </c>
      <c r="BH23" s="210" t="str">
        <f t="shared" si="20"/>
        <v>l</v>
      </c>
      <c r="BI23" s="50">
        <v>3</v>
      </c>
    </row>
    <row r="24" spans="1:61" ht="13.8" x14ac:dyDescent="0.25">
      <c r="A24" s="125">
        <v>20</v>
      </c>
      <c r="B24" s="50" t="s">
        <v>561</v>
      </c>
      <c r="C24" s="50" t="s">
        <v>538</v>
      </c>
      <c r="D24" s="180" t="s">
        <v>678</v>
      </c>
      <c r="E24" s="181" t="s">
        <v>657</v>
      </c>
      <c r="F24" s="181" t="s">
        <v>679</v>
      </c>
      <c r="G24" s="181" t="s">
        <v>565</v>
      </c>
      <c r="H24" s="181" t="s">
        <v>659</v>
      </c>
      <c r="I24" s="181" t="s">
        <v>289</v>
      </c>
      <c r="J24" s="182" t="s">
        <v>549</v>
      </c>
      <c r="K24" s="181" t="s">
        <v>657</v>
      </c>
      <c r="L24" s="181" t="s">
        <v>662</v>
      </c>
      <c r="M24" s="181" t="s">
        <v>680</v>
      </c>
      <c r="N24" s="181" t="s">
        <v>289</v>
      </c>
      <c r="O24" s="116" t="s">
        <v>548</v>
      </c>
      <c r="P24" s="116" t="s">
        <v>549</v>
      </c>
      <c r="Q24" s="44" t="s">
        <v>44</v>
      </c>
      <c r="R24" s="44" t="s">
        <v>551</v>
      </c>
      <c r="S24" s="44" t="s">
        <v>681</v>
      </c>
      <c r="T24" s="44" t="s">
        <v>289</v>
      </c>
      <c r="U24" s="157" t="s">
        <v>553</v>
      </c>
      <c r="V24" s="133" t="str">
        <f t="shared" si="1"/>
        <v>PROXY -&gt; PROXY</v>
      </c>
      <c r="W24" s="146" t="s">
        <v>682</v>
      </c>
      <c r="X24" s="146" t="s">
        <v>555</v>
      </c>
      <c r="Y24" s="146" t="s">
        <v>557</v>
      </c>
      <c r="Z24" s="148" t="s">
        <v>557</v>
      </c>
      <c r="AA24" s="146">
        <v>1</v>
      </c>
      <c r="AB24" s="146" t="s">
        <v>574</v>
      </c>
      <c r="AC24" s="147" t="s">
        <v>559</v>
      </c>
      <c r="AD24" s="147" t="e">
        <f>VLOOKUP(S24,Jahr2022!A:F,4,0)</f>
        <v>#N/A</v>
      </c>
      <c r="AE24" s="147" t="e">
        <f>VLOOKUP(S24,Jahr2022!A:F,5,0)</f>
        <v>#N/A</v>
      </c>
      <c r="AF24" s="147" t="e">
        <f>VLOOKUP(S24,Jahr2022!A:F,6,0)</f>
        <v>#N/A</v>
      </c>
      <c r="AG24" s="147" t="s">
        <v>643</v>
      </c>
      <c r="AH24" s="146">
        <v>24</v>
      </c>
      <c r="AI24" s="194">
        <f>VLOOKUP(M24,Jahre2023Out!A:D,4,0)</f>
        <v>24</v>
      </c>
      <c r="AJ24" s="194" t="e">
        <f>VLOOKUP(S24,Jahre2023In!A:D,4,0)</f>
        <v>#N/A</v>
      </c>
      <c r="AK24" s="195">
        <f t="shared" si="2"/>
        <v>24</v>
      </c>
      <c r="AL24" s="196" t="str">
        <f t="shared" si="3"/>
        <v>0</v>
      </c>
      <c r="AM24" s="50" t="str">
        <f t="shared" si="14"/>
        <v>0</v>
      </c>
      <c r="AN24" s="50" t="str">
        <f t="shared" si="4"/>
        <v>0</v>
      </c>
      <c r="AP24" s="50" t="str">
        <f t="shared" si="5"/>
        <v>0</v>
      </c>
      <c r="AQ24" s="50" t="str">
        <f t="shared" si="6"/>
        <v>0</v>
      </c>
      <c r="AR24" s="50" t="str">
        <f t="shared" si="7"/>
        <v>0</v>
      </c>
      <c r="AS24" s="50" t="str">
        <f t="shared" si="8"/>
        <v>0</v>
      </c>
      <c r="AT24" s="50" t="str">
        <f t="shared" si="9"/>
        <v>0</v>
      </c>
      <c r="AX24" s="204" t="str">
        <f t="shared" si="10"/>
        <v>X</v>
      </c>
      <c r="AY24" s="204" t="str">
        <f t="shared" si="11"/>
        <v xml:space="preserve"> </v>
      </c>
      <c r="AZ24" s="204" t="str">
        <f t="shared" si="12"/>
        <v xml:space="preserve"> </v>
      </c>
      <c r="BA24" s="204" t="str">
        <f t="shared" si="13"/>
        <v xml:space="preserve"> </v>
      </c>
      <c r="BB24" s="204" t="str">
        <f t="shared" si="15"/>
        <v xml:space="preserve"> </v>
      </c>
      <c r="BC24" s="204" t="str">
        <f t="shared" si="16"/>
        <v xml:space="preserve"> </v>
      </c>
      <c r="BD24" s="204" t="str">
        <f t="shared" si="17"/>
        <v xml:space="preserve"> </v>
      </c>
      <c r="BE24" s="204" t="str">
        <f t="shared" si="18"/>
        <v xml:space="preserve"> </v>
      </c>
      <c r="BF24" s="204" t="str">
        <f t="shared" si="19"/>
        <v xml:space="preserve"> </v>
      </c>
      <c r="BG24" s="207" t="str">
        <f t="shared" si="21"/>
        <v>S</v>
      </c>
      <c r="BH24" s="210" t="str">
        <f t="shared" si="20"/>
        <v>l</v>
      </c>
      <c r="BI24" s="50">
        <v>1</v>
      </c>
    </row>
    <row r="25" spans="1:61" ht="13.8" x14ac:dyDescent="0.25">
      <c r="A25" s="125">
        <v>21</v>
      </c>
      <c r="B25" s="50" t="s">
        <v>561</v>
      </c>
      <c r="C25" s="50" t="s">
        <v>538</v>
      </c>
      <c r="D25" s="180" t="s">
        <v>678</v>
      </c>
      <c r="E25" s="181" t="s">
        <v>657</v>
      </c>
      <c r="F25" s="181" t="s">
        <v>683</v>
      </c>
      <c r="G25" s="181" t="s">
        <v>565</v>
      </c>
      <c r="H25" s="181" t="s">
        <v>659</v>
      </c>
      <c r="I25" s="181" t="s">
        <v>289</v>
      </c>
      <c r="J25" s="182" t="s">
        <v>549</v>
      </c>
      <c r="K25" s="181" t="s">
        <v>44</v>
      </c>
      <c r="L25" s="181" t="s">
        <v>551</v>
      </c>
      <c r="M25" s="181" t="s">
        <v>684</v>
      </c>
      <c r="N25" s="181" t="s">
        <v>289</v>
      </c>
      <c r="O25" s="116" t="s">
        <v>548</v>
      </c>
      <c r="P25" s="116" t="s">
        <v>549</v>
      </c>
      <c r="Q25" s="44" t="s">
        <v>657</v>
      </c>
      <c r="R25" s="44" t="s">
        <v>662</v>
      </c>
      <c r="S25" s="44" t="s">
        <v>685</v>
      </c>
      <c r="T25" s="44" t="s">
        <v>289</v>
      </c>
      <c r="U25" s="157" t="s">
        <v>553</v>
      </c>
      <c r="V25" s="133" t="str">
        <f t="shared" si="1"/>
        <v>PROXY -&gt; PROXY</v>
      </c>
      <c r="W25" s="146" t="s">
        <v>686</v>
      </c>
      <c r="X25" s="146" t="s">
        <v>555</v>
      </c>
      <c r="Y25" s="146" t="s">
        <v>557</v>
      </c>
      <c r="Z25" s="148" t="s">
        <v>557</v>
      </c>
      <c r="AA25" s="146">
        <v>1</v>
      </c>
      <c r="AB25" s="146" t="s">
        <v>574</v>
      </c>
      <c r="AC25" s="147" t="s">
        <v>559</v>
      </c>
      <c r="AD25" s="147" t="e">
        <f>VLOOKUP(S25,Jahr2022!A:F,4,0)</f>
        <v>#N/A</v>
      </c>
      <c r="AE25" s="147" t="e">
        <f>VLOOKUP(S25,Jahr2022!A:F,5,0)</f>
        <v>#N/A</v>
      </c>
      <c r="AF25" s="147" t="e">
        <f>VLOOKUP(S25,Jahr2022!A:F,6,0)</f>
        <v>#N/A</v>
      </c>
      <c r="AG25" s="147" t="s">
        <v>643</v>
      </c>
      <c r="AH25" s="146">
        <v>24</v>
      </c>
      <c r="AI25" s="194">
        <f>VLOOKUP(M25,Jahre2023Out!A:D,4,0)</f>
        <v>23</v>
      </c>
      <c r="AJ25" s="194" t="e">
        <f>VLOOKUP(S25,Jahre2023In!A:D,4,0)</f>
        <v>#N/A</v>
      </c>
      <c r="AK25" s="195">
        <f t="shared" si="2"/>
        <v>23</v>
      </c>
      <c r="AL25" s="196" t="str">
        <f t="shared" si="3"/>
        <v>0</v>
      </c>
      <c r="AM25" s="50" t="str">
        <f t="shared" si="14"/>
        <v>0</v>
      </c>
      <c r="AN25" s="50" t="str">
        <f t="shared" si="4"/>
        <v>0</v>
      </c>
      <c r="AP25" s="50" t="str">
        <f t="shared" si="5"/>
        <v>0</v>
      </c>
      <c r="AQ25" s="50" t="str">
        <f t="shared" si="6"/>
        <v>0</v>
      </c>
      <c r="AR25" s="50" t="str">
        <f t="shared" si="7"/>
        <v>0</v>
      </c>
      <c r="AS25" s="50" t="str">
        <f t="shared" si="8"/>
        <v>0</v>
      </c>
      <c r="AT25" s="50" t="str">
        <f t="shared" si="9"/>
        <v>0</v>
      </c>
      <c r="AX25" s="204" t="str">
        <f t="shared" si="10"/>
        <v>X</v>
      </c>
      <c r="AY25" s="204" t="str">
        <f t="shared" si="11"/>
        <v xml:space="preserve"> </v>
      </c>
      <c r="AZ25" s="204" t="str">
        <f t="shared" si="12"/>
        <v xml:space="preserve"> </v>
      </c>
      <c r="BA25" s="204" t="str">
        <f t="shared" si="13"/>
        <v xml:space="preserve"> </v>
      </c>
      <c r="BB25" s="204" t="str">
        <f t="shared" si="15"/>
        <v xml:space="preserve"> </v>
      </c>
      <c r="BC25" s="204" t="str">
        <f t="shared" si="16"/>
        <v xml:space="preserve"> </v>
      </c>
      <c r="BD25" s="204" t="str">
        <f t="shared" si="17"/>
        <v xml:space="preserve"> </v>
      </c>
      <c r="BE25" s="204" t="str">
        <f t="shared" si="18"/>
        <v xml:space="preserve"> </v>
      </c>
      <c r="BF25" s="204" t="str">
        <f t="shared" si="19"/>
        <v xml:space="preserve"> </v>
      </c>
      <c r="BG25" s="207" t="str">
        <f t="shared" si="21"/>
        <v>S</v>
      </c>
      <c r="BH25" s="210" t="str">
        <f t="shared" si="20"/>
        <v>l</v>
      </c>
      <c r="BI25" s="50">
        <v>1</v>
      </c>
    </row>
    <row r="26" spans="1:61" ht="13.8" x14ac:dyDescent="0.25">
      <c r="A26" s="125">
        <v>22</v>
      </c>
      <c r="B26" s="50" t="s">
        <v>561</v>
      </c>
      <c r="C26" s="50" t="s">
        <v>538</v>
      </c>
      <c r="D26" s="180" t="s">
        <v>687</v>
      </c>
      <c r="E26" s="181" t="s">
        <v>670</v>
      </c>
      <c r="F26" s="181" t="s">
        <v>688</v>
      </c>
      <c r="G26" s="181" t="s">
        <v>565</v>
      </c>
      <c r="H26" s="181" t="s">
        <v>672</v>
      </c>
      <c r="J26" s="182" t="s">
        <v>549</v>
      </c>
      <c r="K26" s="181" t="s">
        <v>529</v>
      </c>
      <c r="L26" s="181" t="s">
        <v>551</v>
      </c>
      <c r="M26" s="181" t="s">
        <v>689</v>
      </c>
      <c r="N26" s="181"/>
      <c r="O26" s="116" t="s">
        <v>548</v>
      </c>
      <c r="P26" s="116" t="s">
        <v>650</v>
      </c>
      <c r="Q26" s="44" t="s">
        <v>670</v>
      </c>
      <c r="R26" s="44" t="s">
        <v>675</v>
      </c>
      <c r="S26" s="44" t="s">
        <v>690</v>
      </c>
      <c r="T26" s="44"/>
      <c r="U26" s="157" t="s">
        <v>553</v>
      </c>
      <c r="V26" s="133" t="str">
        <f t="shared" si="1"/>
        <v>PROXY -&gt; JDBC</v>
      </c>
      <c r="W26" s="146" t="s">
        <v>691</v>
      </c>
      <c r="X26" s="146" t="s">
        <v>555</v>
      </c>
      <c r="Y26" s="146" t="s">
        <v>557</v>
      </c>
      <c r="Z26" s="148" t="s">
        <v>557</v>
      </c>
      <c r="AA26" s="146">
        <v>1</v>
      </c>
      <c r="AB26" s="146" t="s">
        <v>574</v>
      </c>
      <c r="AC26" s="147" t="s">
        <v>535</v>
      </c>
      <c r="AD26" s="147">
        <f>VLOOKUP(S26,Jahr2022!A:F,4,0)</f>
        <v>406</v>
      </c>
      <c r="AE26" s="147">
        <f>VLOOKUP(S26,Jahr2022!A:F,5,0)</f>
        <v>410</v>
      </c>
      <c r="AF26" s="147">
        <f>VLOOKUP(S26,Jahr2022!A:F,6,0)</f>
        <v>8964.9500000000007</v>
      </c>
      <c r="AG26" s="147" t="s">
        <v>608</v>
      </c>
      <c r="AH26" s="146">
        <v>12578</v>
      </c>
      <c r="AI26" s="194" t="e">
        <f>VLOOKUP(M26,Jahre2023Out!A:D,4,0)</f>
        <v>#N/A</v>
      </c>
      <c r="AJ26" s="194">
        <f>VLOOKUP(S26,Jahre2023In!A:D,4,0)</f>
        <v>13155</v>
      </c>
      <c r="AK26" s="195">
        <f t="shared" si="2"/>
        <v>13155</v>
      </c>
      <c r="AL26" s="196" t="str">
        <f t="shared" si="3"/>
        <v>0</v>
      </c>
      <c r="AM26" s="50" t="str">
        <f t="shared" si="14"/>
        <v>0</v>
      </c>
      <c r="AN26" s="50" t="str">
        <f t="shared" si="4"/>
        <v>0</v>
      </c>
      <c r="AP26" s="50" t="str">
        <f t="shared" si="5"/>
        <v>0</v>
      </c>
      <c r="AQ26" s="50" t="str">
        <f t="shared" si="6"/>
        <v>0</v>
      </c>
      <c r="AR26" s="50" t="str">
        <f t="shared" si="7"/>
        <v>0</v>
      </c>
      <c r="AS26" s="50" t="str">
        <f t="shared" si="8"/>
        <v>0</v>
      </c>
      <c r="AT26" s="50" t="str">
        <f t="shared" si="9"/>
        <v>0</v>
      </c>
      <c r="AX26" s="204" t="str">
        <f t="shared" si="10"/>
        <v>X</v>
      </c>
      <c r="AY26" s="204" t="str">
        <f t="shared" si="11"/>
        <v xml:space="preserve"> </v>
      </c>
      <c r="AZ26" s="204" t="str">
        <f t="shared" si="12"/>
        <v xml:space="preserve"> </v>
      </c>
      <c r="BA26" s="204" t="str">
        <f t="shared" si="13"/>
        <v xml:space="preserve"> </v>
      </c>
      <c r="BB26" s="204" t="str">
        <f t="shared" si="15"/>
        <v xml:space="preserve"> </v>
      </c>
      <c r="BC26" s="204" t="str">
        <f t="shared" si="16"/>
        <v xml:space="preserve"> </v>
      </c>
      <c r="BD26" s="204" t="str">
        <f t="shared" si="17"/>
        <v xml:space="preserve"> </v>
      </c>
      <c r="BE26" s="204" t="str">
        <f t="shared" si="18"/>
        <v xml:space="preserve"> </v>
      </c>
      <c r="BF26" s="204" t="str">
        <f t="shared" si="19"/>
        <v>X</v>
      </c>
      <c r="BG26" s="207" t="str">
        <f t="shared" si="21"/>
        <v>S</v>
      </c>
      <c r="BH26" s="210" t="str">
        <f t="shared" si="20"/>
        <v>l</v>
      </c>
      <c r="BI26" s="50">
        <v>3</v>
      </c>
    </row>
    <row r="27" spans="1:61" ht="13.8" x14ac:dyDescent="0.25">
      <c r="A27" s="125">
        <v>23</v>
      </c>
      <c r="B27" s="50" t="s">
        <v>561</v>
      </c>
      <c r="C27" s="50" t="s">
        <v>538</v>
      </c>
      <c r="D27" s="180" t="s">
        <v>687</v>
      </c>
      <c r="E27" s="181" t="s">
        <v>670</v>
      </c>
      <c r="F27" s="181" t="s">
        <v>692</v>
      </c>
      <c r="G27" s="181" t="s">
        <v>565</v>
      </c>
      <c r="H27" s="181" t="s">
        <v>672</v>
      </c>
      <c r="J27" s="182" t="s">
        <v>567</v>
      </c>
      <c r="K27" s="181" t="s">
        <v>670</v>
      </c>
      <c r="L27" s="181" t="s">
        <v>675</v>
      </c>
      <c r="M27" s="181" t="s">
        <v>693</v>
      </c>
      <c r="N27" s="181"/>
      <c r="O27" s="116" t="s">
        <v>548</v>
      </c>
      <c r="P27" s="116" t="s">
        <v>549</v>
      </c>
      <c r="Q27" s="44" t="s">
        <v>529</v>
      </c>
      <c r="R27" s="44" t="s">
        <v>551</v>
      </c>
      <c r="S27" s="44" t="s">
        <v>694</v>
      </c>
      <c r="T27" s="44"/>
      <c r="U27" s="157" t="s">
        <v>553</v>
      </c>
      <c r="V27" s="133" t="str">
        <f t="shared" si="1"/>
        <v>HTTPS -&gt; PROXY</v>
      </c>
      <c r="W27" s="146" t="s">
        <v>695</v>
      </c>
      <c r="X27" s="146" t="s">
        <v>555</v>
      </c>
      <c r="Y27" s="146" t="s">
        <v>557</v>
      </c>
      <c r="Z27" s="148" t="s">
        <v>557</v>
      </c>
      <c r="AA27" s="146">
        <v>1</v>
      </c>
      <c r="AB27" s="146" t="s">
        <v>574</v>
      </c>
      <c r="AC27" s="147" t="s">
        <v>559</v>
      </c>
      <c r="AD27" s="147">
        <f>VLOOKUP(S27,Jahr2022!A:F,4,0)</f>
        <v>177</v>
      </c>
      <c r="AE27" s="147">
        <f>VLOOKUP(S27,Jahr2022!A:F,5,0)</f>
        <v>181</v>
      </c>
      <c r="AF27" s="147">
        <f>VLOOKUP(S27,Jahr2022!A:F,6,0)</f>
        <v>4452</v>
      </c>
      <c r="AG27" s="147" t="s">
        <v>608</v>
      </c>
      <c r="AH27" s="146">
        <v>25156</v>
      </c>
      <c r="AI27" s="194" t="e">
        <f>VLOOKUP(M27,Jahre2023Out!A:D,4,0)</f>
        <v>#N/A</v>
      </c>
      <c r="AJ27" s="194">
        <f>VLOOKUP(S27,Jahre2023In!A:D,4,0)</f>
        <v>13159</v>
      </c>
      <c r="AK27" s="195">
        <f t="shared" si="2"/>
        <v>13159</v>
      </c>
      <c r="AL27" s="196" t="str">
        <f t="shared" si="3"/>
        <v>0</v>
      </c>
      <c r="AM27" s="50" t="str">
        <f t="shared" si="14"/>
        <v>0</v>
      </c>
      <c r="AN27" s="50" t="str">
        <f t="shared" si="4"/>
        <v>0</v>
      </c>
      <c r="AP27" s="50" t="str">
        <f t="shared" si="5"/>
        <v>0</v>
      </c>
      <c r="AQ27" s="50" t="str">
        <f t="shared" si="6"/>
        <v>0</v>
      </c>
      <c r="AR27" s="50" t="str">
        <f t="shared" si="7"/>
        <v>0</v>
      </c>
      <c r="AS27" s="50" t="str">
        <f t="shared" si="8"/>
        <v>0</v>
      </c>
      <c r="AT27" s="50" t="str">
        <f t="shared" si="9"/>
        <v>0</v>
      </c>
      <c r="AX27" s="204" t="str">
        <f t="shared" si="10"/>
        <v>X</v>
      </c>
      <c r="AY27" s="204" t="str">
        <f t="shared" si="11"/>
        <v xml:space="preserve"> </v>
      </c>
      <c r="AZ27" s="204" t="str">
        <f t="shared" si="12"/>
        <v xml:space="preserve"> </v>
      </c>
      <c r="BA27" s="204" t="str">
        <f t="shared" si="13"/>
        <v xml:space="preserve"> </v>
      </c>
      <c r="BB27" s="204" t="str">
        <f t="shared" si="15"/>
        <v xml:space="preserve"> </v>
      </c>
      <c r="BC27" s="204" t="str">
        <f t="shared" si="16"/>
        <v xml:space="preserve"> </v>
      </c>
      <c r="BD27" s="204" t="str">
        <f t="shared" si="17"/>
        <v xml:space="preserve"> </v>
      </c>
      <c r="BE27" s="204" t="str">
        <f t="shared" si="18"/>
        <v xml:space="preserve"> </v>
      </c>
      <c r="BF27" s="204" t="str">
        <f t="shared" si="19"/>
        <v xml:space="preserve"> </v>
      </c>
      <c r="BG27" s="207" t="str">
        <f t="shared" si="21"/>
        <v>S</v>
      </c>
      <c r="BH27" s="210" t="str">
        <f t="shared" si="20"/>
        <v>l</v>
      </c>
      <c r="BI27" s="50">
        <v>1</v>
      </c>
    </row>
    <row r="28" spans="1:61" ht="13.8" x14ac:dyDescent="0.25">
      <c r="A28" s="125">
        <v>24</v>
      </c>
      <c r="B28" s="50" t="s">
        <v>561</v>
      </c>
      <c r="C28" s="50" t="s">
        <v>538</v>
      </c>
      <c r="D28" s="180" t="s">
        <v>687</v>
      </c>
      <c r="E28" s="181" t="s">
        <v>670</v>
      </c>
      <c r="F28" s="181" t="s">
        <v>696</v>
      </c>
      <c r="G28" s="181" t="s">
        <v>565</v>
      </c>
      <c r="H28" s="181" t="s">
        <v>672</v>
      </c>
      <c r="J28" s="182" t="s">
        <v>549</v>
      </c>
      <c r="K28" s="181" t="s">
        <v>529</v>
      </c>
      <c r="L28" s="181" t="s">
        <v>551</v>
      </c>
      <c r="M28" s="181" t="s">
        <v>697</v>
      </c>
      <c r="N28" s="181"/>
      <c r="O28" s="116" t="s">
        <v>548</v>
      </c>
      <c r="P28" s="116" t="s">
        <v>650</v>
      </c>
      <c r="Q28" s="44" t="s">
        <v>670</v>
      </c>
      <c r="R28" s="44" t="s">
        <v>675</v>
      </c>
      <c r="S28" s="44" t="s">
        <v>698</v>
      </c>
      <c r="T28" s="44"/>
      <c r="U28" s="157" t="s">
        <v>574</v>
      </c>
      <c r="V28" s="133" t="str">
        <f t="shared" si="1"/>
        <v>PROXY -&gt; JDBC</v>
      </c>
      <c r="W28" s="146" t="s">
        <v>699</v>
      </c>
      <c r="X28" s="146" t="s">
        <v>555</v>
      </c>
      <c r="Y28" s="146" t="s">
        <v>557</v>
      </c>
      <c r="Z28" s="148" t="s">
        <v>557</v>
      </c>
      <c r="AA28" s="146">
        <v>1</v>
      </c>
      <c r="AB28" s="146" t="s">
        <v>574</v>
      </c>
      <c r="AC28" s="147" t="s">
        <v>700</v>
      </c>
      <c r="AD28" s="147">
        <f>VLOOKUP(S28,Jahr2022!A:F,4,0)</f>
        <v>1489</v>
      </c>
      <c r="AE28" s="147">
        <f>VLOOKUP(S28,Jahr2022!A:F,5,0)</f>
        <v>3017</v>
      </c>
      <c r="AF28" s="147">
        <f>VLOOKUP(S28,Jahr2022!A:F,6,0)</f>
        <v>41565</v>
      </c>
      <c r="AG28" s="147" t="s">
        <v>574</v>
      </c>
      <c r="AH28" s="146">
        <v>12578</v>
      </c>
      <c r="AI28" s="194">
        <f>VLOOKUP(M28,Jahre2023Out!A:D,4,0)</f>
        <v>13156</v>
      </c>
      <c r="AJ28" s="194">
        <f>VLOOKUP(S28,Jahre2023In!A:D,4,0)</f>
        <v>13156</v>
      </c>
      <c r="AK28" s="195">
        <f t="shared" si="2"/>
        <v>26312</v>
      </c>
      <c r="AL28" s="196" t="str">
        <f t="shared" si="3"/>
        <v>0</v>
      </c>
      <c r="AM28" s="50" t="str">
        <f t="shared" si="14"/>
        <v>0</v>
      </c>
      <c r="AN28" s="50" t="str">
        <f t="shared" si="4"/>
        <v>0</v>
      </c>
      <c r="AP28" s="50" t="str">
        <f t="shared" si="5"/>
        <v>0</v>
      </c>
      <c r="AQ28" s="50" t="str">
        <f t="shared" si="6"/>
        <v>0</v>
      </c>
      <c r="AR28" s="50" t="str">
        <f t="shared" si="7"/>
        <v>0</v>
      </c>
      <c r="AS28" s="50" t="str">
        <f t="shared" si="8"/>
        <v>0</v>
      </c>
      <c r="AT28" s="50" t="str">
        <f t="shared" si="9"/>
        <v>0</v>
      </c>
      <c r="AX28" s="204" t="str">
        <f t="shared" si="10"/>
        <v>X</v>
      </c>
      <c r="AY28" s="204" t="str">
        <f t="shared" si="11"/>
        <v xml:space="preserve"> </v>
      </c>
      <c r="AZ28" s="204" t="str">
        <f t="shared" si="12"/>
        <v xml:space="preserve"> </v>
      </c>
      <c r="BA28" s="204" t="str">
        <f t="shared" si="13"/>
        <v xml:space="preserve"> </v>
      </c>
      <c r="BB28" s="204" t="str">
        <f t="shared" si="15"/>
        <v xml:space="preserve"> </v>
      </c>
      <c r="BC28" s="204" t="str">
        <f t="shared" si="16"/>
        <v xml:space="preserve"> </v>
      </c>
      <c r="BD28" s="204" t="str">
        <f t="shared" si="17"/>
        <v xml:space="preserve"> </v>
      </c>
      <c r="BE28" s="204" t="str">
        <f t="shared" si="18"/>
        <v>X</v>
      </c>
      <c r="BF28" s="204" t="str">
        <f t="shared" si="19"/>
        <v xml:space="preserve"> </v>
      </c>
      <c r="BG28" s="207" t="str">
        <f t="shared" si="21"/>
        <v>S</v>
      </c>
      <c r="BH28" s="210" t="str">
        <f t="shared" si="20"/>
        <v>l</v>
      </c>
      <c r="BI28" s="50">
        <v>3</v>
      </c>
    </row>
    <row r="29" spans="1:61" ht="13.8" x14ac:dyDescent="0.25">
      <c r="A29" s="125">
        <v>25</v>
      </c>
      <c r="B29" s="50" t="s">
        <v>561</v>
      </c>
      <c r="C29" s="50" t="s">
        <v>553</v>
      </c>
      <c r="D29" s="180" t="s">
        <v>701</v>
      </c>
      <c r="E29" s="181" t="s">
        <v>702</v>
      </c>
      <c r="F29" s="181" t="s">
        <v>703</v>
      </c>
      <c r="G29" s="181" t="s">
        <v>565</v>
      </c>
      <c r="H29" s="181" t="s">
        <v>543</v>
      </c>
      <c r="I29" s="181" t="s">
        <v>704</v>
      </c>
      <c r="J29" s="182" t="s">
        <v>549</v>
      </c>
      <c r="K29" s="181" t="s">
        <v>550</v>
      </c>
      <c r="L29" s="181" t="s">
        <v>551</v>
      </c>
      <c r="M29" s="181" t="s">
        <v>705</v>
      </c>
      <c r="N29" s="181"/>
      <c r="O29" s="116" t="s">
        <v>548</v>
      </c>
      <c r="P29" s="116" t="s">
        <v>625</v>
      </c>
      <c r="Q29" s="44" t="s">
        <v>113</v>
      </c>
      <c r="R29" s="44" t="s">
        <v>706</v>
      </c>
      <c r="S29" s="44" t="s">
        <v>707</v>
      </c>
      <c r="T29" s="44" t="s">
        <v>708</v>
      </c>
      <c r="U29" s="157" t="s">
        <v>553</v>
      </c>
      <c r="V29" s="133" t="str">
        <f t="shared" si="1"/>
        <v>PROXY -&gt; FTP</v>
      </c>
      <c r="W29" s="146" t="s">
        <v>709</v>
      </c>
      <c r="X29" s="146" t="s">
        <v>530</v>
      </c>
      <c r="Y29" s="146" t="s">
        <v>557</v>
      </c>
      <c r="Z29" s="148" t="s">
        <v>556</v>
      </c>
      <c r="AA29" s="146">
        <v>1</v>
      </c>
      <c r="AB29" s="146" t="s">
        <v>558</v>
      </c>
      <c r="AC29" s="147" t="s">
        <v>535</v>
      </c>
      <c r="AD29" s="147">
        <f>VLOOKUP(S29,Jahr2022!A:F,4,0)</f>
        <v>6761</v>
      </c>
      <c r="AE29" s="147">
        <f>VLOOKUP(S29,Jahr2022!A:F,5,0)</f>
        <v>164117</v>
      </c>
      <c r="AF29" s="147">
        <f>VLOOKUP(S29,Jahr2022!A:F,6,0)</f>
        <v>562851</v>
      </c>
      <c r="AG29" s="147" t="s">
        <v>574</v>
      </c>
      <c r="AH29" s="146">
        <v>5671</v>
      </c>
      <c r="AI29" s="194">
        <f>VLOOKUP(M29,Jahre2023Out!A:D,4,0)</f>
        <v>6748</v>
      </c>
      <c r="AJ29" s="194" t="e">
        <f>VLOOKUP(S29,Jahre2023In!A:D,4,0)</f>
        <v>#N/A</v>
      </c>
      <c r="AK29" s="195">
        <f t="shared" si="2"/>
        <v>6748</v>
      </c>
      <c r="AL29" s="196" t="str">
        <f t="shared" si="3"/>
        <v>1</v>
      </c>
      <c r="AM29" s="50" t="str">
        <f t="shared" si="14"/>
        <v>0</v>
      </c>
      <c r="AN29" s="50" t="str">
        <f t="shared" si="4"/>
        <v>0</v>
      </c>
      <c r="AP29" s="50" t="str">
        <f t="shared" si="5"/>
        <v>0</v>
      </c>
      <c r="AQ29" s="50" t="str">
        <f t="shared" si="6"/>
        <v>0</v>
      </c>
      <c r="AR29" s="50" t="str">
        <f t="shared" si="7"/>
        <v>1</v>
      </c>
      <c r="AS29" s="50" t="str">
        <f t="shared" si="8"/>
        <v>0</v>
      </c>
      <c r="AT29" s="50" t="str">
        <f t="shared" si="9"/>
        <v>0</v>
      </c>
      <c r="AX29" s="204" t="str">
        <f t="shared" si="10"/>
        <v xml:space="preserve"> </v>
      </c>
      <c r="AY29" s="204" t="str">
        <f t="shared" si="11"/>
        <v>X</v>
      </c>
      <c r="AZ29" s="204" t="str">
        <f t="shared" si="12"/>
        <v xml:space="preserve"> </v>
      </c>
      <c r="BA29" s="204" t="str">
        <f t="shared" si="13"/>
        <v xml:space="preserve"> </v>
      </c>
      <c r="BB29" s="204" t="str">
        <f t="shared" si="15"/>
        <v xml:space="preserve"> </v>
      </c>
      <c r="BC29" s="204" t="str">
        <f t="shared" si="16"/>
        <v>X</v>
      </c>
      <c r="BD29" s="204" t="str">
        <f t="shared" si="17"/>
        <v xml:space="preserve"> </v>
      </c>
      <c r="BE29" s="204" t="str">
        <f t="shared" si="18"/>
        <v xml:space="preserve"> </v>
      </c>
      <c r="BF29" s="204" t="str">
        <f t="shared" si="19"/>
        <v>X</v>
      </c>
      <c r="BG29" s="207" t="str">
        <f t="shared" si="21"/>
        <v>M</v>
      </c>
      <c r="BH29" s="210" t="str">
        <f t="shared" si="20"/>
        <v>m</v>
      </c>
      <c r="BI29" s="50">
        <v>3</v>
      </c>
    </row>
    <row r="30" spans="1:61" ht="13.8" x14ac:dyDescent="0.25">
      <c r="A30" s="125">
        <v>26</v>
      </c>
      <c r="B30" s="50" t="s">
        <v>561</v>
      </c>
      <c r="C30" s="50" t="s">
        <v>538</v>
      </c>
      <c r="D30" s="180" t="s">
        <v>710</v>
      </c>
      <c r="E30" s="181" t="s">
        <v>711</v>
      </c>
      <c r="F30" s="181" t="s">
        <v>712</v>
      </c>
      <c r="G30" s="181" t="s">
        <v>565</v>
      </c>
      <c r="H30" s="181" t="s">
        <v>713</v>
      </c>
      <c r="I30" s="181" t="s">
        <v>714</v>
      </c>
      <c r="J30" s="182" t="s">
        <v>549</v>
      </c>
      <c r="K30" s="181" t="s">
        <v>657</v>
      </c>
      <c r="L30" s="181" t="s">
        <v>662</v>
      </c>
      <c r="M30" s="181" t="s">
        <v>715</v>
      </c>
      <c r="N30" s="181"/>
      <c r="O30" s="116" t="s">
        <v>548</v>
      </c>
      <c r="P30" s="116" t="s">
        <v>545</v>
      </c>
      <c r="Q30" s="44" t="s">
        <v>711</v>
      </c>
      <c r="R30" s="44" t="s">
        <v>716</v>
      </c>
      <c r="S30" s="44" t="s">
        <v>717</v>
      </c>
      <c r="T30" s="44"/>
      <c r="U30" s="157" t="s">
        <v>553</v>
      </c>
      <c r="V30" s="133" t="str">
        <f t="shared" si="1"/>
        <v>PROXY -&gt; SFTP</v>
      </c>
      <c r="W30" s="146" t="s">
        <v>718</v>
      </c>
      <c r="X30" s="146" t="s">
        <v>557</v>
      </c>
      <c r="Y30" s="146" t="s">
        <v>557</v>
      </c>
      <c r="Z30" s="148" t="s">
        <v>557</v>
      </c>
      <c r="AA30" s="146">
        <v>1</v>
      </c>
      <c r="AB30" s="146" t="s">
        <v>574</v>
      </c>
      <c r="AC30" s="147" t="s">
        <v>559</v>
      </c>
      <c r="AD30" s="147">
        <f>VLOOKUP(S30,Jahr2022!A:F,4,0)</f>
        <v>1089155</v>
      </c>
      <c r="AE30" s="147">
        <f>VLOOKUP(S30,Jahr2022!A:F,5,0)</f>
        <v>1089155</v>
      </c>
      <c r="AF30" s="147">
        <f>VLOOKUP(S30,Jahr2022!A:F,6,0)</f>
        <v>1089155</v>
      </c>
      <c r="AG30" s="147" t="s">
        <v>560</v>
      </c>
      <c r="AH30" s="146">
        <v>280</v>
      </c>
      <c r="AI30" s="194">
        <f>VLOOKUP(M30,Jahre2023Out!A:D,4,0)</f>
        <v>364</v>
      </c>
      <c r="AJ30" s="194" t="e">
        <f>VLOOKUP(S30,Jahre2023In!A:D,4,0)</f>
        <v>#N/A</v>
      </c>
      <c r="AK30" s="195">
        <f t="shared" si="2"/>
        <v>364</v>
      </c>
      <c r="AL30" s="196" t="str">
        <f t="shared" si="3"/>
        <v>1</v>
      </c>
      <c r="AM30" s="50" t="str">
        <f t="shared" si="14"/>
        <v>1</v>
      </c>
      <c r="AN30" s="50" t="str">
        <f t="shared" si="4"/>
        <v>0</v>
      </c>
      <c r="AP30" s="50" t="str">
        <f t="shared" si="5"/>
        <v>0</v>
      </c>
      <c r="AQ30" s="50" t="str">
        <f t="shared" si="6"/>
        <v>0</v>
      </c>
      <c r="AR30" s="50" t="str">
        <f t="shared" si="7"/>
        <v>0</v>
      </c>
      <c r="AS30" s="50" t="str">
        <f t="shared" si="8"/>
        <v>0</v>
      </c>
      <c r="AT30" s="50" t="str">
        <f t="shared" si="9"/>
        <v>0</v>
      </c>
      <c r="AX30" s="204" t="str">
        <f t="shared" si="10"/>
        <v xml:space="preserve"> </v>
      </c>
      <c r="AY30" s="204" t="str">
        <f t="shared" si="11"/>
        <v xml:space="preserve"> </v>
      </c>
      <c r="AZ30" s="204" t="str">
        <f t="shared" si="12"/>
        <v xml:space="preserve"> </v>
      </c>
      <c r="BA30" s="204" t="str">
        <f t="shared" si="13"/>
        <v xml:space="preserve"> </v>
      </c>
      <c r="BB30" s="204" t="str">
        <f t="shared" si="15"/>
        <v xml:space="preserve"> </v>
      </c>
      <c r="BC30" s="204" t="str">
        <f t="shared" si="16"/>
        <v xml:space="preserve"> </v>
      </c>
      <c r="BD30" s="204" t="str">
        <f t="shared" si="17"/>
        <v xml:space="preserve"> </v>
      </c>
      <c r="BE30" s="204" t="str">
        <f t="shared" si="18"/>
        <v xml:space="preserve"> </v>
      </c>
      <c r="BF30" s="204" t="str">
        <f t="shared" si="19"/>
        <v xml:space="preserve"> </v>
      </c>
      <c r="BG30" s="207" t="str">
        <f t="shared" si="21"/>
        <v>S</v>
      </c>
      <c r="BH30" s="210" t="str">
        <f t="shared" si="20"/>
        <v>c</v>
      </c>
      <c r="BI30" s="50">
        <v>1</v>
      </c>
    </row>
    <row r="31" spans="1:61" ht="13.8" x14ac:dyDescent="0.25">
      <c r="A31" s="125">
        <v>27</v>
      </c>
      <c r="B31" s="50" t="s">
        <v>561</v>
      </c>
      <c r="C31" s="50" t="s">
        <v>644</v>
      </c>
      <c r="D31" s="180" t="s">
        <v>719</v>
      </c>
      <c r="E31" s="181" t="s">
        <v>702</v>
      </c>
      <c r="F31" s="181" t="s">
        <v>720</v>
      </c>
      <c r="G31" s="181" t="s">
        <v>565</v>
      </c>
      <c r="H31" s="181" t="s">
        <v>721</v>
      </c>
      <c r="I31" s="181" t="s">
        <v>704</v>
      </c>
      <c r="J31" s="182" t="s">
        <v>549</v>
      </c>
      <c r="K31" s="181" t="s">
        <v>722</v>
      </c>
      <c r="L31" s="181" t="s">
        <v>723</v>
      </c>
      <c r="M31" s="181" t="s">
        <v>724</v>
      </c>
      <c r="N31" s="181"/>
      <c r="O31" s="116" t="s">
        <v>548</v>
      </c>
      <c r="P31" s="116" t="s">
        <v>567</v>
      </c>
      <c r="Q31" s="44" t="s">
        <v>113</v>
      </c>
      <c r="R31" s="44" t="s">
        <v>706</v>
      </c>
      <c r="S31" s="44" t="s">
        <v>725</v>
      </c>
      <c r="T31" s="44" t="s">
        <v>289</v>
      </c>
      <c r="U31" s="157" t="s">
        <v>553</v>
      </c>
      <c r="V31" s="133" t="str">
        <f t="shared" si="1"/>
        <v>PROXY -&gt; HTTPS</v>
      </c>
      <c r="W31" s="146" t="s">
        <v>726</v>
      </c>
      <c r="X31" s="146" t="s">
        <v>530</v>
      </c>
      <c r="Y31" s="146" t="s">
        <v>557</v>
      </c>
      <c r="Z31" s="148" t="s">
        <v>556</v>
      </c>
      <c r="AA31" s="146">
        <v>1</v>
      </c>
      <c r="AB31" s="146" t="s">
        <v>558</v>
      </c>
      <c r="AC31" s="147" t="s">
        <v>535</v>
      </c>
      <c r="AD31" s="147">
        <f>VLOOKUP(S31,Jahr2022!A:F,4,0)</f>
        <v>16055</v>
      </c>
      <c r="AE31" s="147">
        <f>VLOOKUP(S31,Jahr2022!A:F,5,0)</f>
        <v>1558805</v>
      </c>
      <c r="AF31" s="147">
        <f>VLOOKUP(S31,Jahr2022!A:F,6,0)</f>
        <v>5660019</v>
      </c>
      <c r="AG31" s="147" t="s">
        <v>558</v>
      </c>
      <c r="AH31" s="146">
        <v>4151</v>
      </c>
      <c r="AI31" s="194">
        <f>VLOOKUP(M31,Jahre2023Out!A:D,4,0)</f>
        <v>5599</v>
      </c>
      <c r="AJ31" s="194" t="e">
        <f>VLOOKUP(S31,Jahre2023In!A:D,4,0)</f>
        <v>#N/A</v>
      </c>
      <c r="AK31" s="195">
        <f t="shared" si="2"/>
        <v>5599</v>
      </c>
      <c r="AL31" s="196" t="str">
        <f t="shared" si="3"/>
        <v>0</v>
      </c>
      <c r="AM31" s="50" t="str">
        <f t="shared" si="14"/>
        <v>0</v>
      </c>
      <c r="AN31" s="50" t="str">
        <f t="shared" si="4"/>
        <v>0</v>
      </c>
      <c r="AP31" s="50" t="str">
        <f t="shared" si="5"/>
        <v>0</v>
      </c>
      <c r="AQ31" s="50" t="str">
        <f t="shared" si="6"/>
        <v>0</v>
      </c>
      <c r="AR31" s="50" t="str">
        <f t="shared" si="7"/>
        <v>1</v>
      </c>
      <c r="AS31" s="50" t="str">
        <f t="shared" si="8"/>
        <v>0</v>
      </c>
      <c r="AT31" s="50" t="str">
        <f t="shared" si="9"/>
        <v>0</v>
      </c>
      <c r="AX31" s="204" t="str">
        <f t="shared" si="10"/>
        <v xml:space="preserve"> </v>
      </c>
      <c r="AY31" s="204" t="str">
        <f t="shared" si="11"/>
        <v>X</v>
      </c>
      <c r="AZ31" s="204" t="str">
        <f t="shared" si="12"/>
        <v xml:space="preserve"> </v>
      </c>
      <c r="BA31" s="204" t="str">
        <f t="shared" si="13"/>
        <v xml:space="preserve"> </v>
      </c>
      <c r="BB31" s="204" t="str">
        <f t="shared" si="15"/>
        <v xml:space="preserve"> </v>
      </c>
      <c r="BC31" s="204" t="str">
        <f t="shared" si="16"/>
        <v>X</v>
      </c>
      <c r="BD31" s="204" t="str">
        <f t="shared" si="17"/>
        <v xml:space="preserve"> </v>
      </c>
      <c r="BE31" s="204" t="str">
        <f t="shared" si="18"/>
        <v xml:space="preserve"> </v>
      </c>
      <c r="BF31" s="204" t="str">
        <f t="shared" si="19"/>
        <v>X</v>
      </c>
      <c r="BG31" s="207" t="str">
        <f t="shared" si="21"/>
        <v>M</v>
      </c>
      <c r="BH31" s="210" t="str">
        <f t="shared" si="20"/>
        <v>m</v>
      </c>
      <c r="BI31" s="50">
        <v>3</v>
      </c>
    </row>
    <row r="32" spans="1:61" ht="13.8" x14ac:dyDescent="0.25">
      <c r="A32" s="125">
        <v>28</v>
      </c>
      <c r="B32" s="50" t="s">
        <v>561</v>
      </c>
      <c r="C32" s="50" t="s">
        <v>644</v>
      </c>
      <c r="D32" s="180" t="s">
        <v>719</v>
      </c>
      <c r="E32" s="181" t="s">
        <v>702</v>
      </c>
      <c r="F32" s="181" t="s">
        <v>727</v>
      </c>
      <c r="G32" s="181" t="s">
        <v>565</v>
      </c>
      <c r="H32" s="181" t="s">
        <v>721</v>
      </c>
      <c r="I32" s="181" t="s">
        <v>704</v>
      </c>
      <c r="J32" s="182" t="s">
        <v>549</v>
      </c>
      <c r="K32" s="181" t="s">
        <v>722</v>
      </c>
      <c r="L32" s="181" t="s">
        <v>723</v>
      </c>
      <c r="M32" s="181" t="s">
        <v>728</v>
      </c>
      <c r="N32" s="181"/>
      <c r="O32" s="116" t="s">
        <v>548</v>
      </c>
      <c r="P32" s="116" t="s">
        <v>567</v>
      </c>
      <c r="Q32" s="44" t="s">
        <v>113</v>
      </c>
      <c r="R32" s="44" t="s">
        <v>706</v>
      </c>
      <c r="S32" s="44" t="s">
        <v>729</v>
      </c>
      <c r="T32" s="44" t="s">
        <v>289</v>
      </c>
      <c r="U32" s="157" t="s">
        <v>553</v>
      </c>
      <c r="V32" s="133" t="str">
        <f t="shared" si="1"/>
        <v>PROXY -&gt; HTTPS</v>
      </c>
      <c r="W32" s="146" t="s">
        <v>730</v>
      </c>
      <c r="X32" s="146" t="s">
        <v>555</v>
      </c>
      <c r="Y32" s="146" t="s">
        <v>556</v>
      </c>
      <c r="Z32" s="148" t="s">
        <v>556</v>
      </c>
      <c r="AA32" s="146">
        <v>1</v>
      </c>
      <c r="AB32" s="146" t="s">
        <v>643</v>
      </c>
      <c r="AC32" s="147" t="s">
        <v>535</v>
      </c>
      <c r="AD32" s="147">
        <f>VLOOKUP(S32,Jahr2022!A:F,4,0)</f>
        <v>1688</v>
      </c>
      <c r="AE32" s="147">
        <f>VLOOKUP(S32,Jahr2022!A:F,5,0)</f>
        <v>2108</v>
      </c>
      <c r="AF32" s="147">
        <f>VLOOKUP(S32,Jahr2022!A:F,6,0)</f>
        <v>25046</v>
      </c>
      <c r="AG32" s="147" t="s">
        <v>574</v>
      </c>
      <c r="AH32" s="146">
        <v>2348</v>
      </c>
      <c r="AI32" s="194">
        <f>VLOOKUP(M32,Jahre2023Out!A:D,4,0)</f>
        <v>3014</v>
      </c>
      <c r="AJ32" s="194" t="e">
        <f>VLOOKUP(S32,Jahre2023In!A:D,4,0)</f>
        <v>#N/A</v>
      </c>
      <c r="AK32" s="195">
        <f t="shared" si="2"/>
        <v>3014</v>
      </c>
      <c r="AL32" s="196" t="str">
        <f t="shared" si="3"/>
        <v>0</v>
      </c>
      <c r="AM32" s="50" t="str">
        <f t="shared" si="14"/>
        <v>0</v>
      </c>
      <c r="AN32" s="50" t="str">
        <f t="shared" si="4"/>
        <v>0</v>
      </c>
      <c r="AP32" s="50" t="str">
        <f t="shared" si="5"/>
        <v>1</v>
      </c>
      <c r="AQ32" s="50" t="str">
        <f t="shared" si="6"/>
        <v>0</v>
      </c>
      <c r="AR32" s="50" t="str">
        <f t="shared" si="7"/>
        <v>0</v>
      </c>
      <c r="AS32" s="50" t="str">
        <f t="shared" si="8"/>
        <v>0</v>
      </c>
      <c r="AT32" s="50" t="str">
        <f t="shared" si="9"/>
        <v>0</v>
      </c>
      <c r="AX32" s="204" t="str">
        <f t="shared" si="10"/>
        <v>X</v>
      </c>
      <c r="AY32" s="204" t="str">
        <f t="shared" si="11"/>
        <v xml:space="preserve"> </v>
      </c>
      <c r="AZ32" s="204" t="str">
        <f t="shared" si="12"/>
        <v xml:space="preserve"> </v>
      </c>
      <c r="BA32" s="204" t="str">
        <f t="shared" si="13"/>
        <v xml:space="preserve"> </v>
      </c>
      <c r="BB32" s="204" t="str">
        <f t="shared" si="15"/>
        <v>X</v>
      </c>
      <c r="BC32" s="204" t="str">
        <f t="shared" si="16"/>
        <v>X</v>
      </c>
      <c r="BD32" s="204" t="str">
        <f t="shared" si="17"/>
        <v xml:space="preserve"> </v>
      </c>
      <c r="BE32" s="204" t="str">
        <f t="shared" si="18"/>
        <v xml:space="preserve"> </v>
      </c>
      <c r="BF32" s="204" t="str">
        <f t="shared" si="19"/>
        <v>X</v>
      </c>
      <c r="BG32" s="207" t="str">
        <f t="shared" si="21"/>
        <v>L</v>
      </c>
      <c r="BH32" s="210" t="str">
        <f t="shared" si="20"/>
        <v>h</v>
      </c>
      <c r="BI32" s="50">
        <v>3</v>
      </c>
    </row>
    <row r="33" spans="1:61" ht="13.8" x14ac:dyDescent="0.25">
      <c r="A33" s="125">
        <v>29</v>
      </c>
      <c r="B33" s="50" t="s">
        <v>561</v>
      </c>
      <c r="C33" s="50" t="s">
        <v>538</v>
      </c>
      <c r="D33" s="180" t="s">
        <v>634</v>
      </c>
      <c r="E33" s="181" t="s">
        <v>731</v>
      </c>
      <c r="F33" s="181" t="s">
        <v>732</v>
      </c>
      <c r="G33" s="181" t="s">
        <v>565</v>
      </c>
      <c r="H33" s="181" t="s">
        <v>543</v>
      </c>
      <c r="I33" s="181" t="s">
        <v>733</v>
      </c>
      <c r="J33" s="182" t="s">
        <v>625</v>
      </c>
      <c r="K33" s="181" t="s">
        <v>625</v>
      </c>
      <c r="L33" s="181" t="s">
        <v>551</v>
      </c>
      <c r="M33" s="181" t="s">
        <v>734</v>
      </c>
      <c r="N33" s="181" t="s">
        <v>735</v>
      </c>
      <c r="O33" s="116" t="s">
        <v>548</v>
      </c>
      <c r="P33" s="116" t="s">
        <v>625</v>
      </c>
      <c r="Q33" s="44" t="s">
        <v>731</v>
      </c>
      <c r="R33" s="44" t="s">
        <v>736</v>
      </c>
      <c r="S33" s="44" t="s">
        <v>737</v>
      </c>
      <c r="T33" s="44" t="s">
        <v>735</v>
      </c>
      <c r="U33" s="157" t="s">
        <v>553</v>
      </c>
      <c r="V33" s="133" t="str">
        <f t="shared" si="1"/>
        <v>FTP -&gt; FTP</v>
      </c>
      <c r="W33" s="146" t="s">
        <v>738</v>
      </c>
      <c r="X33" s="146" t="s">
        <v>557</v>
      </c>
      <c r="Y33" s="146" t="s">
        <v>557</v>
      </c>
      <c r="Z33" s="148" t="s">
        <v>557</v>
      </c>
      <c r="AA33" s="146">
        <v>1</v>
      </c>
      <c r="AB33" s="146" t="s">
        <v>574</v>
      </c>
      <c r="AC33" s="147" t="s">
        <v>559</v>
      </c>
      <c r="AD33" s="147">
        <f>VLOOKUP(S33,Jahr2022!A:F,4,0)</f>
        <v>81282</v>
      </c>
      <c r="AE33" s="147">
        <f>VLOOKUP(S33,Jahr2022!A:F,5,0)</f>
        <v>81282</v>
      </c>
      <c r="AF33" s="147">
        <f>VLOOKUP(S33,Jahr2022!A:F,6,0)</f>
        <v>81282</v>
      </c>
      <c r="AG33" s="147" t="s">
        <v>574</v>
      </c>
      <c r="AH33" s="146">
        <v>365</v>
      </c>
      <c r="AI33" s="194">
        <f>VLOOKUP(M33,Jahre2023Out!A:D,4,0)</f>
        <v>366</v>
      </c>
      <c r="AJ33" s="194" t="e">
        <f>VLOOKUP(S33,Jahre2023In!A:D,4,0)</f>
        <v>#N/A</v>
      </c>
      <c r="AK33" s="195">
        <f t="shared" si="2"/>
        <v>366</v>
      </c>
      <c r="AL33" s="196" t="str">
        <f t="shared" si="3"/>
        <v>1</v>
      </c>
      <c r="AM33" s="50" t="str">
        <f t="shared" si="14"/>
        <v>0</v>
      </c>
      <c r="AN33" s="50" t="str">
        <f t="shared" si="4"/>
        <v>0</v>
      </c>
      <c r="AP33" s="50" t="str">
        <f t="shared" si="5"/>
        <v>0</v>
      </c>
      <c r="AQ33" s="50" t="str">
        <f t="shared" si="6"/>
        <v>0</v>
      </c>
      <c r="AR33" s="50" t="str">
        <f t="shared" si="7"/>
        <v>0</v>
      </c>
      <c r="AS33" s="50" t="str">
        <f t="shared" si="8"/>
        <v>0</v>
      </c>
      <c r="AT33" s="50" t="str">
        <f t="shared" si="9"/>
        <v>0</v>
      </c>
      <c r="AX33" s="204" t="str">
        <f t="shared" si="10"/>
        <v xml:space="preserve"> </v>
      </c>
      <c r="AY33" s="204" t="str">
        <f t="shared" si="11"/>
        <v xml:space="preserve"> </v>
      </c>
      <c r="AZ33" s="204" t="str">
        <f t="shared" si="12"/>
        <v xml:space="preserve"> </v>
      </c>
      <c r="BA33" s="204" t="str">
        <f t="shared" si="13"/>
        <v xml:space="preserve"> </v>
      </c>
      <c r="BB33" s="204" t="str">
        <f t="shared" si="15"/>
        <v xml:space="preserve"> </v>
      </c>
      <c r="BC33" s="204" t="str">
        <f t="shared" si="16"/>
        <v xml:space="preserve"> </v>
      </c>
      <c r="BD33" s="204" t="str">
        <f t="shared" si="17"/>
        <v xml:space="preserve"> </v>
      </c>
      <c r="BE33" s="204" t="str">
        <f t="shared" si="18"/>
        <v xml:space="preserve"> </v>
      </c>
      <c r="BF33" s="204" t="str">
        <f t="shared" si="19"/>
        <v xml:space="preserve"> </v>
      </c>
      <c r="BG33" s="207" t="str">
        <f t="shared" si="21"/>
        <v>S</v>
      </c>
      <c r="BH33" s="210" t="str">
        <f t="shared" si="20"/>
        <v>c</v>
      </c>
      <c r="BI33" s="50">
        <v>1</v>
      </c>
    </row>
    <row r="34" spans="1:61" ht="13.8" x14ac:dyDescent="0.25">
      <c r="A34" s="125">
        <v>30</v>
      </c>
      <c r="B34" s="50" t="s">
        <v>561</v>
      </c>
      <c r="C34" s="50" t="s">
        <v>644</v>
      </c>
      <c r="D34" s="180" t="s">
        <v>739</v>
      </c>
      <c r="E34" s="181" t="s">
        <v>740</v>
      </c>
      <c r="F34" s="181" t="s">
        <v>741</v>
      </c>
      <c r="H34" s="181" t="s">
        <v>544</v>
      </c>
      <c r="I34" s="181" t="s">
        <v>742</v>
      </c>
      <c r="J34" s="182" t="s">
        <v>629</v>
      </c>
      <c r="K34" s="181" t="s">
        <v>743</v>
      </c>
      <c r="L34" s="181" t="s">
        <v>631</v>
      </c>
      <c r="M34" s="181" t="s">
        <v>744</v>
      </c>
      <c r="N34" s="181" t="s">
        <v>745</v>
      </c>
      <c r="O34" s="116" t="s">
        <v>548</v>
      </c>
      <c r="P34" s="116" t="s">
        <v>549</v>
      </c>
      <c r="Q34" s="44" t="s">
        <v>44</v>
      </c>
      <c r="R34" s="44" t="s">
        <v>551</v>
      </c>
      <c r="S34" s="44" t="s">
        <v>746</v>
      </c>
      <c r="T34" s="44"/>
      <c r="U34" s="157" t="s">
        <v>553</v>
      </c>
      <c r="V34" s="133" t="str">
        <f t="shared" si="1"/>
        <v>FTPS -&gt; PROXY</v>
      </c>
      <c r="W34" s="146" t="s">
        <v>747</v>
      </c>
      <c r="X34" s="146" t="s">
        <v>555</v>
      </c>
      <c r="Y34" s="146" t="s">
        <v>557</v>
      </c>
      <c r="Z34" s="148" t="s">
        <v>557</v>
      </c>
      <c r="AA34" s="146">
        <v>1</v>
      </c>
      <c r="AB34" s="146" t="s">
        <v>574</v>
      </c>
      <c r="AC34" s="147" t="s">
        <v>559</v>
      </c>
      <c r="AD34" s="147" t="e">
        <f>VLOOKUP(S34,Jahr2022!A:F,4,0)</f>
        <v>#N/A</v>
      </c>
      <c r="AE34" s="147" t="e">
        <f>VLOOKUP(S34,Jahr2022!A:F,5,0)</f>
        <v>#N/A</v>
      </c>
      <c r="AF34" s="147" t="e">
        <f>VLOOKUP(S34,Jahr2022!A:F,6,0)</f>
        <v>#N/A</v>
      </c>
      <c r="AG34" s="147" t="s">
        <v>643</v>
      </c>
      <c r="AH34" s="146">
        <v>12</v>
      </c>
      <c r="AI34" s="194">
        <f>VLOOKUP(M34,Jahre2023Out!A:D,4,0)</f>
        <v>3</v>
      </c>
      <c r="AJ34" s="194" t="e">
        <f>VLOOKUP(S34,Jahre2023In!A:D,4,0)</f>
        <v>#N/A</v>
      </c>
      <c r="AK34" s="195">
        <f t="shared" si="2"/>
        <v>3</v>
      </c>
      <c r="AL34" s="196" t="str">
        <f t="shared" si="3"/>
        <v>1</v>
      </c>
      <c r="AM34" s="50" t="str">
        <f t="shared" si="14"/>
        <v>0</v>
      </c>
      <c r="AN34" s="50" t="str">
        <f t="shared" si="4"/>
        <v>1</v>
      </c>
      <c r="AP34" s="50" t="str">
        <f t="shared" si="5"/>
        <v>0</v>
      </c>
      <c r="AQ34" s="50" t="str">
        <f t="shared" si="6"/>
        <v>0</v>
      </c>
      <c r="AR34" s="50" t="str">
        <f t="shared" si="7"/>
        <v>0</v>
      </c>
      <c r="AS34" s="50" t="str">
        <f t="shared" si="8"/>
        <v>0</v>
      </c>
      <c r="AT34" s="50" t="str">
        <f t="shared" si="9"/>
        <v>0</v>
      </c>
      <c r="AX34" s="204" t="str">
        <f t="shared" si="10"/>
        <v>X</v>
      </c>
      <c r="AY34" s="204" t="str">
        <f t="shared" si="11"/>
        <v xml:space="preserve"> </v>
      </c>
      <c r="AZ34" s="204" t="str">
        <f t="shared" si="12"/>
        <v xml:space="preserve"> </v>
      </c>
      <c r="BA34" s="204" t="str">
        <f t="shared" si="13"/>
        <v xml:space="preserve"> </v>
      </c>
      <c r="BB34" s="204" t="str">
        <f t="shared" si="15"/>
        <v xml:space="preserve"> </v>
      </c>
      <c r="BC34" s="204" t="str">
        <f t="shared" si="16"/>
        <v xml:space="preserve"> </v>
      </c>
      <c r="BD34" s="204" t="str">
        <f t="shared" si="17"/>
        <v xml:space="preserve"> </v>
      </c>
      <c r="BE34" s="204" t="str">
        <f t="shared" si="18"/>
        <v xml:space="preserve"> </v>
      </c>
      <c r="BF34" s="204" t="str">
        <f t="shared" si="19"/>
        <v xml:space="preserve"> </v>
      </c>
      <c r="BG34" s="207" t="str">
        <f t="shared" si="21"/>
        <v>S</v>
      </c>
      <c r="BH34" s="210" t="str">
        <f t="shared" si="20"/>
        <v>l</v>
      </c>
      <c r="BI34" s="50">
        <v>1</v>
      </c>
    </row>
    <row r="35" spans="1:61" ht="13.8" x14ac:dyDescent="0.25">
      <c r="A35" s="125">
        <v>31</v>
      </c>
      <c r="B35" s="50" t="s">
        <v>537</v>
      </c>
      <c r="C35" s="50" t="s">
        <v>538</v>
      </c>
      <c r="D35" s="180" t="s">
        <v>748</v>
      </c>
      <c r="E35" s="181" t="s">
        <v>749</v>
      </c>
      <c r="F35" s="181" t="s">
        <v>750</v>
      </c>
      <c r="G35" s="181" t="s">
        <v>565</v>
      </c>
      <c r="H35" s="181" t="s">
        <v>659</v>
      </c>
      <c r="I35" s="181" t="s">
        <v>659</v>
      </c>
      <c r="J35" s="182" t="s">
        <v>629</v>
      </c>
      <c r="K35" s="181" t="s">
        <v>657</v>
      </c>
      <c r="L35" s="181" t="s">
        <v>662</v>
      </c>
      <c r="M35" s="181" t="s">
        <v>751</v>
      </c>
      <c r="N35" s="181"/>
      <c r="O35" s="116" t="s">
        <v>548</v>
      </c>
      <c r="P35" s="116" t="s">
        <v>549</v>
      </c>
      <c r="Q35" s="44" t="s">
        <v>749</v>
      </c>
      <c r="R35" s="44" t="s">
        <v>551</v>
      </c>
      <c r="S35" s="44" t="s">
        <v>752</v>
      </c>
      <c r="T35" s="44"/>
      <c r="U35" s="157" t="s">
        <v>553</v>
      </c>
      <c r="V35" s="133" t="str">
        <f t="shared" si="1"/>
        <v>FTPS -&gt; PROXY</v>
      </c>
      <c r="W35" s="146" t="s">
        <v>753</v>
      </c>
      <c r="X35" s="146" t="s">
        <v>555</v>
      </c>
      <c r="Y35" s="146" t="s">
        <v>557</v>
      </c>
      <c r="Z35" s="148" t="s">
        <v>557</v>
      </c>
      <c r="AA35" s="146">
        <v>1</v>
      </c>
      <c r="AB35" s="146" t="s">
        <v>574</v>
      </c>
      <c r="AC35" s="147" t="s">
        <v>559</v>
      </c>
      <c r="AD35" s="147">
        <f>VLOOKUP(S35,Jahr2022!A:F,4,0)</f>
        <v>488</v>
      </c>
      <c r="AE35" s="147">
        <f>VLOOKUP(S35,Jahr2022!A:F,5,0)</f>
        <v>9123310</v>
      </c>
      <c r="AF35" s="147">
        <f>VLOOKUP(S35,Jahr2022!A:F,6,0)</f>
        <v>21890450</v>
      </c>
      <c r="AG35" s="147" t="s">
        <v>560</v>
      </c>
      <c r="AH35" s="146" t="s">
        <v>754</v>
      </c>
      <c r="AI35" s="194">
        <f>VLOOKUP(M35,Jahre2023Out!A:D,4,0)</f>
        <v>4071</v>
      </c>
      <c r="AJ35" s="194" t="e">
        <f>VLOOKUP(S35,Jahre2023In!A:D,4,0)</f>
        <v>#N/A</v>
      </c>
      <c r="AK35" s="195">
        <f t="shared" si="2"/>
        <v>4071</v>
      </c>
      <c r="AL35" s="196" t="str">
        <f t="shared" si="3"/>
        <v>1</v>
      </c>
      <c r="AM35" s="50" t="str">
        <f t="shared" si="14"/>
        <v>0</v>
      </c>
      <c r="AN35" s="50" t="str">
        <f t="shared" si="4"/>
        <v>1</v>
      </c>
      <c r="AP35" s="50" t="str">
        <f t="shared" si="5"/>
        <v>0</v>
      </c>
      <c r="AQ35" s="50" t="str">
        <f t="shared" si="6"/>
        <v>0</v>
      </c>
      <c r="AR35" s="50" t="str">
        <f t="shared" si="7"/>
        <v>0</v>
      </c>
      <c r="AS35" s="50" t="str">
        <f t="shared" si="8"/>
        <v>0</v>
      </c>
      <c r="AT35" s="50" t="str">
        <f t="shared" si="9"/>
        <v>0</v>
      </c>
      <c r="AX35" s="204" t="str">
        <f t="shared" si="10"/>
        <v>X</v>
      </c>
      <c r="AY35" s="204" t="str">
        <f t="shared" si="11"/>
        <v xml:space="preserve"> </v>
      </c>
      <c r="AZ35" s="204" t="str">
        <f t="shared" si="12"/>
        <v xml:space="preserve"> </v>
      </c>
      <c r="BA35" s="204" t="str">
        <f t="shared" si="13"/>
        <v xml:space="preserve"> </v>
      </c>
      <c r="BB35" s="204" t="str">
        <f t="shared" si="15"/>
        <v xml:space="preserve"> </v>
      </c>
      <c r="BC35" s="204" t="str">
        <f t="shared" si="16"/>
        <v xml:space="preserve"> </v>
      </c>
      <c r="BD35" s="204" t="str">
        <f t="shared" si="17"/>
        <v xml:space="preserve"> </v>
      </c>
      <c r="BE35" s="204" t="str">
        <f t="shared" si="18"/>
        <v xml:space="preserve"> </v>
      </c>
      <c r="BF35" s="204" t="str">
        <f t="shared" si="19"/>
        <v xml:space="preserve"> </v>
      </c>
      <c r="BG35" s="207" t="str">
        <f t="shared" si="21"/>
        <v>S</v>
      </c>
      <c r="BH35" s="210" t="str">
        <f t="shared" si="20"/>
        <v>l</v>
      </c>
      <c r="BI35" s="50">
        <v>1</v>
      </c>
    </row>
    <row r="36" spans="1:61" ht="13.8" x14ac:dyDescent="0.25">
      <c r="A36" s="125">
        <v>32</v>
      </c>
      <c r="B36" s="50" t="s">
        <v>561</v>
      </c>
      <c r="C36" s="50" t="s">
        <v>538</v>
      </c>
      <c r="D36" s="180" t="s">
        <v>748</v>
      </c>
      <c r="E36" s="181" t="s">
        <v>749</v>
      </c>
      <c r="F36" s="181" t="s">
        <v>755</v>
      </c>
      <c r="G36" s="181" t="s">
        <v>565</v>
      </c>
      <c r="H36" s="181" t="s">
        <v>659</v>
      </c>
      <c r="I36" s="181" t="s">
        <v>659</v>
      </c>
      <c r="J36" s="182" t="s">
        <v>549</v>
      </c>
      <c r="K36" s="181" t="s">
        <v>657</v>
      </c>
      <c r="L36" s="181" t="s">
        <v>662</v>
      </c>
      <c r="M36" s="181" t="s">
        <v>756</v>
      </c>
      <c r="N36" s="181"/>
      <c r="O36" s="116" t="s">
        <v>548</v>
      </c>
      <c r="P36" s="116" t="s">
        <v>549</v>
      </c>
      <c r="Q36" s="44" t="s">
        <v>749</v>
      </c>
      <c r="R36" s="44" t="s">
        <v>551</v>
      </c>
      <c r="S36" s="44" t="s">
        <v>752</v>
      </c>
      <c r="T36" s="44"/>
      <c r="U36" s="157" t="s">
        <v>553</v>
      </c>
      <c r="V36" s="133" t="str">
        <f t="shared" si="1"/>
        <v>PROXY -&gt; PROXY</v>
      </c>
      <c r="W36" s="146" t="s">
        <v>757</v>
      </c>
      <c r="X36" s="146" t="s">
        <v>555</v>
      </c>
      <c r="Y36" s="146" t="s">
        <v>557</v>
      </c>
      <c r="Z36" s="148" t="s">
        <v>557</v>
      </c>
      <c r="AA36" s="146">
        <v>1</v>
      </c>
      <c r="AB36" s="146" t="s">
        <v>574</v>
      </c>
      <c r="AC36" s="147" t="s">
        <v>559</v>
      </c>
      <c r="AD36" s="147">
        <f>VLOOKUP(S36,Jahr2022!A:F,4,0)</f>
        <v>488</v>
      </c>
      <c r="AE36" s="147">
        <f>VLOOKUP(S36,Jahr2022!A:F,5,0)</f>
        <v>9123310</v>
      </c>
      <c r="AF36" s="147">
        <f>VLOOKUP(S36,Jahr2022!A:F,6,0)</f>
        <v>21890450</v>
      </c>
      <c r="AG36" s="147" t="s">
        <v>560</v>
      </c>
      <c r="AH36" s="146">
        <v>10156</v>
      </c>
      <c r="AI36" s="194">
        <f>VLOOKUP(M36,Jahre2023Out!A:D,4,0)</f>
        <v>3691</v>
      </c>
      <c r="AJ36" s="194" t="e">
        <f>VLOOKUP(S36,Jahre2023In!A:D,4,0)</f>
        <v>#N/A</v>
      </c>
      <c r="AK36" s="195">
        <f t="shared" si="2"/>
        <v>3691</v>
      </c>
      <c r="AL36" s="196" t="str">
        <f t="shared" si="3"/>
        <v>0</v>
      </c>
      <c r="AM36" s="50" t="str">
        <f t="shared" si="14"/>
        <v>0</v>
      </c>
      <c r="AN36" s="50" t="str">
        <f t="shared" si="4"/>
        <v>0</v>
      </c>
      <c r="AP36" s="50" t="str">
        <f t="shared" si="5"/>
        <v>0</v>
      </c>
      <c r="AQ36" s="50" t="str">
        <f t="shared" si="6"/>
        <v>0</v>
      </c>
      <c r="AR36" s="50" t="str">
        <f t="shared" si="7"/>
        <v>0</v>
      </c>
      <c r="AS36" s="50" t="str">
        <f t="shared" si="8"/>
        <v>0</v>
      </c>
      <c r="AT36" s="50" t="str">
        <f t="shared" si="9"/>
        <v>0</v>
      </c>
      <c r="AX36" s="204" t="str">
        <f t="shared" si="10"/>
        <v>X</v>
      </c>
      <c r="AY36" s="204" t="str">
        <f t="shared" si="11"/>
        <v xml:space="preserve"> </v>
      </c>
      <c r="AZ36" s="204" t="str">
        <f t="shared" si="12"/>
        <v xml:space="preserve"> </v>
      </c>
      <c r="BA36" s="204" t="str">
        <f t="shared" si="13"/>
        <v xml:space="preserve"> </v>
      </c>
      <c r="BB36" s="204" t="str">
        <f t="shared" si="15"/>
        <v xml:space="preserve"> </v>
      </c>
      <c r="BC36" s="204" t="str">
        <f t="shared" si="16"/>
        <v xml:space="preserve"> </v>
      </c>
      <c r="BD36" s="204" t="str">
        <f t="shared" si="17"/>
        <v xml:space="preserve"> </v>
      </c>
      <c r="BE36" s="204" t="str">
        <f t="shared" si="18"/>
        <v xml:space="preserve"> </v>
      </c>
      <c r="BF36" s="204" t="str">
        <f t="shared" si="19"/>
        <v xml:space="preserve"> </v>
      </c>
      <c r="BG36" s="207" t="str">
        <f t="shared" si="21"/>
        <v>S</v>
      </c>
      <c r="BH36" s="210" t="str">
        <f t="shared" si="20"/>
        <v>l</v>
      </c>
      <c r="BI36" s="50">
        <v>1</v>
      </c>
    </row>
    <row r="37" spans="1:61" ht="13.8" x14ac:dyDescent="0.25">
      <c r="A37" s="125">
        <v>33</v>
      </c>
      <c r="B37" s="50" t="s">
        <v>561</v>
      </c>
      <c r="C37" s="50" t="s">
        <v>538</v>
      </c>
      <c r="D37" s="180" t="s">
        <v>748</v>
      </c>
      <c r="E37" s="181" t="s">
        <v>749</v>
      </c>
      <c r="F37" s="181" t="s">
        <v>758</v>
      </c>
      <c r="G37" s="181" t="s">
        <v>565</v>
      </c>
      <c r="H37" s="181" t="s">
        <v>543</v>
      </c>
      <c r="I37" s="181" t="s">
        <v>759</v>
      </c>
      <c r="J37" s="182" t="s">
        <v>629</v>
      </c>
      <c r="K37" s="181" t="s">
        <v>743</v>
      </c>
      <c r="L37" s="181" t="s">
        <v>631</v>
      </c>
      <c r="M37" s="181" t="s">
        <v>760</v>
      </c>
      <c r="N37" s="181"/>
      <c r="O37" s="116" t="s">
        <v>548</v>
      </c>
      <c r="P37" s="116" t="s">
        <v>549</v>
      </c>
      <c r="Q37" s="44" t="s">
        <v>749</v>
      </c>
      <c r="R37" s="44" t="s">
        <v>551</v>
      </c>
      <c r="S37" s="44" t="s">
        <v>761</v>
      </c>
      <c r="T37" s="44"/>
      <c r="U37" s="157" t="s">
        <v>553</v>
      </c>
      <c r="V37" s="133" t="str">
        <f t="shared" ref="V37:V68" si="22">J37&amp;" -&gt; "&amp;P37</f>
        <v>FTPS -&gt; PROXY</v>
      </c>
      <c r="W37" s="146" t="s">
        <v>762</v>
      </c>
      <c r="X37" s="146" t="s">
        <v>555</v>
      </c>
      <c r="Y37" s="146" t="s">
        <v>556</v>
      </c>
      <c r="Z37" s="148" t="s">
        <v>557</v>
      </c>
      <c r="AA37" s="146">
        <v>1</v>
      </c>
      <c r="AB37" s="146" t="s">
        <v>558</v>
      </c>
      <c r="AC37" s="147" t="s">
        <v>559</v>
      </c>
      <c r="AD37" s="147">
        <f>VLOOKUP(S37,Jahr2022!A:F,4,0)</f>
        <v>6144696</v>
      </c>
      <c r="AE37" s="147">
        <f>VLOOKUP(S37,Jahr2022!A:F,5,0)</f>
        <v>6144696</v>
      </c>
      <c r="AF37" s="147">
        <f>VLOOKUP(S37,Jahr2022!A:F,6,0)</f>
        <v>6144696</v>
      </c>
      <c r="AG37" s="147" t="s">
        <v>560</v>
      </c>
      <c r="AH37" s="146">
        <v>548</v>
      </c>
      <c r="AI37" s="194">
        <f>VLOOKUP(M37,Jahre2023Out!A:D,4,0)</f>
        <v>357</v>
      </c>
      <c r="AJ37" s="194" t="e">
        <f>VLOOKUP(S37,Jahre2023In!A:D,4,0)</f>
        <v>#N/A</v>
      </c>
      <c r="AK37" s="195">
        <f t="shared" ref="AK37:AK68" si="23">SUMIF(AI37:AJ37,"&gt;0")</f>
        <v>357</v>
      </c>
      <c r="AL37" s="196" t="str">
        <f t="shared" ref="AL37:AL68" si="24">IFERROR(IF(SEARCH("FTP",$V37)&gt;0,"1",""),"0")</f>
        <v>1</v>
      </c>
      <c r="AM37" s="50" t="str">
        <f t="shared" si="14"/>
        <v>0</v>
      </c>
      <c r="AN37" s="50" t="str">
        <f t="shared" ref="AN37:AN68" si="25">IFERROR(IF(SEARCH("FTPS",$V37)&gt;0,"1",""),"0")</f>
        <v>1</v>
      </c>
      <c r="AP37" s="50" t="str">
        <f t="shared" si="5"/>
        <v>1</v>
      </c>
      <c r="AQ37" s="50" t="str">
        <f t="shared" ref="AQ37:AQ68" si="26">IFERROR(IF(SEARCH("Java Mapping",$X37)&gt;0,"1",""),"0")</f>
        <v>0</v>
      </c>
      <c r="AR37" s="50" t="str">
        <f t="shared" ref="AR37:AR68" si="27">IFERROR(IF(SEARCH("xslt",$X37)&gt;0,"1",""),"0")</f>
        <v>0</v>
      </c>
      <c r="AS37" s="50" t="str">
        <f t="shared" ref="AS37:AS68" si="28">IFERROR(IF(SEARCH("ABAP",$X37)&gt;0,"1",""),"0")</f>
        <v>0</v>
      </c>
      <c r="AT37" s="50" t="str">
        <f t="shared" ref="AT37:AT68" si="29">IFERROR(IF(SEARCH("RFC",$V37)&gt;0,"1",""),"0")</f>
        <v>0</v>
      </c>
      <c r="AV37" s="50">
        <v>1</v>
      </c>
      <c r="AX37" s="204" t="str">
        <f t="shared" si="10"/>
        <v>X</v>
      </c>
      <c r="AY37" s="204" t="str">
        <f t="shared" si="11"/>
        <v xml:space="preserve"> </v>
      </c>
      <c r="AZ37" s="204" t="str">
        <f t="shared" si="12"/>
        <v xml:space="preserve"> </v>
      </c>
      <c r="BA37" s="204" t="str">
        <f t="shared" si="13"/>
        <v xml:space="preserve"> </v>
      </c>
      <c r="BB37" s="204" t="str">
        <f t="shared" si="15"/>
        <v>X</v>
      </c>
      <c r="BC37" s="204" t="str">
        <f t="shared" si="16"/>
        <v xml:space="preserve"> </v>
      </c>
      <c r="BD37" s="204" t="str">
        <f t="shared" si="17"/>
        <v xml:space="preserve"> </v>
      </c>
      <c r="BE37" s="204" t="str">
        <f t="shared" si="18"/>
        <v xml:space="preserve"> </v>
      </c>
      <c r="BF37" s="204" t="str">
        <f t="shared" si="19"/>
        <v xml:space="preserve"> </v>
      </c>
      <c r="BG37" s="207" t="str">
        <f t="shared" si="21"/>
        <v>M</v>
      </c>
      <c r="BH37" s="210" t="str">
        <f t="shared" si="20"/>
        <v>m</v>
      </c>
      <c r="BI37" s="50">
        <v>2</v>
      </c>
    </row>
    <row r="38" spans="1:61" ht="13.8" x14ac:dyDescent="0.25">
      <c r="A38" s="125">
        <v>34</v>
      </c>
      <c r="B38" s="50" t="s">
        <v>561</v>
      </c>
      <c r="C38" s="50" t="s">
        <v>538</v>
      </c>
      <c r="D38" s="180" t="s">
        <v>763</v>
      </c>
      <c r="E38" s="181" t="s">
        <v>749</v>
      </c>
      <c r="F38" s="181" t="s">
        <v>764</v>
      </c>
      <c r="G38" s="181" t="s">
        <v>565</v>
      </c>
      <c r="H38" s="181" t="s">
        <v>543</v>
      </c>
      <c r="I38" s="181" t="s">
        <v>649</v>
      </c>
      <c r="J38" s="182" t="s">
        <v>650</v>
      </c>
      <c r="K38" s="181" t="s">
        <v>646</v>
      </c>
      <c r="L38" s="181" t="s">
        <v>651</v>
      </c>
      <c r="M38" s="181" t="s">
        <v>765</v>
      </c>
      <c r="N38" s="181"/>
      <c r="O38" s="116" t="s">
        <v>548</v>
      </c>
      <c r="P38" s="116" t="s">
        <v>549</v>
      </c>
      <c r="Q38" s="44" t="s">
        <v>749</v>
      </c>
      <c r="R38" s="44" t="s">
        <v>551</v>
      </c>
      <c r="S38" s="44" t="s">
        <v>766</v>
      </c>
      <c r="T38" s="44"/>
      <c r="U38" s="157" t="s">
        <v>553</v>
      </c>
      <c r="V38" s="133" t="str">
        <f t="shared" si="22"/>
        <v>JDBC -&gt; PROXY</v>
      </c>
      <c r="W38" s="146" t="s">
        <v>767</v>
      </c>
      <c r="X38" s="146" t="s">
        <v>555</v>
      </c>
      <c r="Y38" s="146" t="s">
        <v>557</v>
      </c>
      <c r="Z38" s="148" t="s">
        <v>557</v>
      </c>
      <c r="AA38" s="146">
        <v>1</v>
      </c>
      <c r="AB38" s="146" t="s">
        <v>574</v>
      </c>
      <c r="AC38" s="147" t="s">
        <v>559</v>
      </c>
      <c r="AD38" s="147">
        <f>VLOOKUP(S38,Jahr2022!A:F,4,0)</f>
        <v>56275090</v>
      </c>
      <c r="AE38" s="147">
        <f>VLOOKUP(S38,Jahr2022!A:F,5,0)</f>
        <v>56275090</v>
      </c>
      <c r="AF38" s="147">
        <f>VLOOKUP(S38,Jahr2022!A:F,6,0)</f>
        <v>56275090</v>
      </c>
      <c r="AG38" s="147" t="s">
        <v>655</v>
      </c>
      <c r="AH38" s="146">
        <v>361</v>
      </c>
      <c r="AI38" s="194">
        <f>VLOOKUP(M38,Jahre2023Out!A:D,4,0)</f>
        <v>363</v>
      </c>
      <c r="AJ38" s="194" t="e">
        <f>VLOOKUP(S38,Jahre2023In!A:D,4,0)</f>
        <v>#N/A</v>
      </c>
      <c r="AK38" s="195">
        <f t="shared" si="23"/>
        <v>363</v>
      </c>
      <c r="AL38" s="196" t="str">
        <f t="shared" si="24"/>
        <v>0</v>
      </c>
      <c r="AM38" s="50" t="str">
        <f t="shared" si="14"/>
        <v>0</v>
      </c>
      <c r="AN38" s="50" t="str">
        <f t="shared" si="25"/>
        <v>0</v>
      </c>
      <c r="AP38" s="50" t="str">
        <f t="shared" si="5"/>
        <v>0</v>
      </c>
      <c r="AQ38" s="50" t="str">
        <f t="shared" si="26"/>
        <v>0</v>
      </c>
      <c r="AR38" s="50" t="str">
        <f t="shared" si="27"/>
        <v>0</v>
      </c>
      <c r="AS38" s="50" t="str">
        <f t="shared" si="28"/>
        <v>0</v>
      </c>
      <c r="AT38" s="50" t="str">
        <f t="shared" si="29"/>
        <v>0</v>
      </c>
      <c r="AX38" s="204" t="str">
        <f t="shared" si="10"/>
        <v>X</v>
      </c>
      <c r="AY38" s="204" t="str">
        <f t="shared" si="11"/>
        <v xml:space="preserve"> </v>
      </c>
      <c r="AZ38" s="204" t="str">
        <f t="shared" si="12"/>
        <v xml:space="preserve"> </v>
      </c>
      <c r="BA38" s="204" t="str">
        <f t="shared" si="13"/>
        <v xml:space="preserve"> </v>
      </c>
      <c r="BB38" s="204" t="str">
        <f t="shared" si="15"/>
        <v xml:space="preserve"> </v>
      </c>
      <c r="BC38" s="204" t="str">
        <f t="shared" si="16"/>
        <v xml:space="preserve"> </v>
      </c>
      <c r="BD38" s="204" t="str">
        <f t="shared" si="17"/>
        <v xml:space="preserve"> </v>
      </c>
      <c r="BE38" s="204" t="str">
        <f t="shared" si="18"/>
        <v xml:space="preserve"> </v>
      </c>
      <c r="BF38" s="204" t="str">
        <f t="shared" si="19"/>
        <v xml:space="preserve"> </v>
      </c>
      <c r="BG38" s="207" t="str">
        <f t="shared" si="21"/>
        <v>S</v>
      </c>
      <c r="BH38" s="210" t="str">
        <f t="shared" si="20"/>
        <v>l</v>
      </c>
      <c r="BI38" s="50">
        <v>3</v>
      </c>
    </row>
    <row r="39" spans="1:61" ht="13.8" x14ac:dyDescent="0.25">
      <c r="A39" s="125">
        <v>35</v>
      </c>
      <c r="B39" s="50" t="s">
        <v>561</v>
      </c>
      <c r="C39" s="50" t="s">
        <v>553</v>
      </c>
      <c r="D39" s="180" t="s">
        <v>701</v>
      </c>
      <c r="E39" s="181" t="s">
        <v>768</v>
      </c>
      <c r="F39" s="181" t="s">
        <v>769</v>
      </c>
      <c r="G39" s="181" t="s">
        <v>565</v>
      </c>
      <c r="H39" s="181" t="s">
        <v>543</v>
      </c>
      <c r="I39" s="181" t="s">
        <v>770</v>
      </c>
      <c r="J39" s="182" t="s">
        <v>567</v>
      </c>
      <c r="K39" s="181" t="s">
        <v>768</v>
      </c>
      <c r="L39" s="181" t="s">
        <v>771</v>
      </c>
      <c r="M39" s="181" t="s">
        <v>772</v>
      </c>
      <c r="N39" s="181"/>
      <c r="O39" s="116" t="s">
        <v>548</v>
      </c>
      <c r="P39" s="116" t="s">
        <v>549</v>
      </c>
      <c r="Q39" s="44" t="s">
        <v>44</v>
      </c>
      <c r="R39" s="44" t="s">
        <v>551</v>
      </c>
      <c r="S39" s="44" t="s">
        <v>773</v>
      </c>
      <c r="T39" s="44"/>
      <c r="U39" s="157" t="s">
        <v>553</v>
      </c>
      <c r="V39" s="133" t="str">
        <f t="shared" si="22"/>
        <v>HTTPS -&gt; PROXY</v>
      </c>
      <c r="W39" s="146" t="s">
        <v>774</v>
      </c>
      <c r="X39" s="146" t="s">
        <v>555</v>
      </c>
      <c r="Y39" s="146" t="s">
        <v>557</v>
      </c>
      <c r="Z39" s="148" t="s">
        <v>557</v>
      </c>
      <c r="AA39" s="146">
        <v>1</v>
      </c>
      <c r="AB39" s="146" t="s">
        <v>574</v>
      </c>
      <c r="AC39" s="147" t="s">
        <v>559</v>
      </c>
      <c r="AD39" s="147">
        <f>VLOOKUP(S39,Jahr2022!A:F,4,0)</f>
        <v>8104</v>
      </c>
      <c r="AE39" s="147">
        <f>VLOOKUP(S39,Jahr2022!A:F,5,0)</f>
        <v>173042</v>
      </c>
      <c r="AF39" s="147">
        <f>VLOOKUP(S39,Jahr2022!A:F,6,0)</f>
        <v>443476.94</v>
      </c>
      <c r="AG39" s="147" t="s">
        <v>574</v>
      </c>
      <c r="AH39" s="146">
        <v>19280</v>
      </c>
      <c r="AI39" s="194" t="e">
        <f>VLOOKUP(M39,Jahre2023Out!A:D,4,0)</f>
        <v>#N/A</v>
      </c>
      <c r="AJ39" s="194">
        <f>VLOOKUP(S39,Jahre2023In!A:D,4,0)</f>
        <v>22861</v>
      </c>
      <c r="AK39" s="195">
        <f t="shared" si="23"/>
        <v>22861</v>
      </c>
      <c r="AL39" s="196" t="str">
        <f t="shared" si="24"/>
        <v>0</v>
      </c>
      <c r="AM39" s="50" t="str">
        <f t="shared" si="14"/>
        <v>0</v>
      </c>
      <c r="AN39" s="50" t="str">
        <f t="shared" si="25"/>
        <v>0</v>
      </c>
      <c r="AP39" s="50" t="str">
        <f t="shared" si="5"/>
        <v>0</v>
      </c>
      <c r="AQ39" s="50" t="str">
        <f t="shared" si="26"/>
        <v>0</v>
      </c>
      <c r="AR39" s="50" t="str">
        <f t="shared" si="27"/>
        <v>0</v>
      </c>
      <c r="AS39" s="50" t="str">
        <f t="shared" si="28"/>
        <v>0</v>
      </c>
      <c r="AT39" s="50" t="str">
        <f t="shared" si="29"/>
        <v>0</v>
      </c>
      <c r="AX39" s="204" t="str">
        <f t="shared" si="10"/>
        <v>X</v>
      </c>
      <c r="AY39" s="204" t="str">
        <f t="shared" si="11"/>
        <v xml:space="preserve"> </v>
      </c>
      <c r="AZ39" s="204" t="str">
        <f t="shared" si="12"/>
        <v xml:space="preserve"> </v>
      </c>
      <c r="BA39" s="204" t="str">
        <f t="shared" si="13"/>
        <v xml:space="preserve"> </v>
      </c>
      <c r="BB39" s="204" t="str">
        <f t="shared" si="15"/>
        <v xml:space="preserve"> </v>
      </c>
      <c r="BC39" s="204" t="str">
        <f t="shared" si="16"/>
        <v xml:space="preserve"> </v>
      </c>
      <c r="BD39" s="204" t="str">
        <f t="shared" si="17"/>
        <v xml:space="preserve"> </v>
      </c>
      <c r="BE39" s="204" t="str">
        <f t="shared" si="18"/>
        <v xml:space="preserve"> </v>
      </c>
      <c r="BF39" s="204" t="str">
        <f t="shared" si="19"/>
        <v xml:space="preserve"> </v>
      </c>
      <c r="BG39" s="207" t="str">
        <f t="shared" si="21"/>
        <v>S</v>
      </c>
      <c r="BH39" s="210" t="str">
        <f t="shared" si="20"/>
        <v>l</v>
      </c>
      <c r="BI39" s="50">
        <v>1</v>
      </c>
    </row>
    <row r="40" spans="1:61" ht="13.8" x14ac:dyDescent="0.25">
      <c r="A40" s="125">
        <v>36</v>
      </c>
      <c r="B40" s="50" t="s">
        <v>561</v>
      </c>
      <c r="C40" s="50" t="s">
        <v>538</v>
      </c>
      <c r="D40" s="180" t="s">
        <v>669</v>
      </c>
      <c r="E40" s="181" t="s">
        <v>670</v>
      </c>
      <c r="F40" s="181" t="s">
        <v>775</v>
      </c>
      <c r="G40" s="181" t="s">
        <v>565</v>
      </c>
      <c r="H40" s="181" t="s">
        <v>672</v>
      </c>
      <c r="J40" s="182" t="s">
        <v>549</v>
      </c>
      <c r="K40" s="181" t="s">
        <v>673</v>
      </c>
      <c r="L40" s="181" t="s">
        <v>551</v>
      </c>
      <c r="M40" s="181" t="s">
        <v>776</v>
      </c>
      <c r="N40" s="181"/>
      <c r="O40" s="116" t="s">
        <v>548</v>
      </c>
      <c r="P40" s="116" t="s">
        <v>650</v>
      </c>
      <c r="Q40" s="44" t="s">
        <v>670</v>
      </c>
      <c r="R40" s="44" t="s">
        <v>675</v>
      </c>
      <c r="S40" s="136" t="s">
        <v>777</v>
      </c>
      <c r="T40" s="136"/>
      <c r="U40" s="157" t="s">
        <v>553</v>
      </c>
      <c r="V40" s="135" t="str">
        <f t="shared" si="22"/>
        <v>PROXY -&gt; JDBC</v>
      </c>
      <c r="W40" s="146" t="s">
        <v>778</v>
      </c>
      <c r="X40" s="146" t="s">
        <v>555</v>
      </c>
      <c r="Y40" s="146" t="s">
        <v>557</v>
      </c>
      <c r="Z40" s="148" t="s">
        <v>557</v>
      </c>
      <c r="AA40" s="146">
        <v>1</v>
      </c>
      <c r="AB40" s="146" t="s">
        <v>574</v>
      </c>
      <c r="AC40" s="147" t="s">
        <v>559</v>
      </c>
      <c r="AD40" s="147">
        <f>VLOOKUP(S40,Jahr2022!A:F,4,0)</f>
        <v>842</v>
      </c>
      <c r="AE40" s="147">
        <f>VLOOKUP(S40,Jahr2022!A:F,5,0)</f>
        <v>214551</v>
      </c>
      <c r="AF40" s="147">
        <f>VLOOKUP(S40,Jahr2022!A:F,6,0)</f>
        <v>276878.94</v>
      </c>
      <c r="AG40" s="147" t="s">
        <v>574</v>
      </c>
      <c r="AH40" s="146">
        <v>1109</v>
      </c>
      <c r="AI40" s="194">
        <f>VLOOKUP(M40,Jahre2023Out!A:D,4,0)</f>
        <v>1168</v>
      </c>
      <c r="AJ40" s="194" t="e">
        <f>VLOOKUP(S40,Jahre2023In!A:D,4,0)</f>
        <v>#N/A</v>
      </c>
      <c r="AK40" s="195">
        <f t="shared" si="23"/>
        <v>1168</v>
      </c>
      <c r="AL40" s="196" t="str">
        <f t="shared" si="24"/>
        <v>0</v>
      </c>
      <c r="AM40" s="50" t="str">
        <f t="shared" si="14"/>
        <v>0</v>
      </c>
      <c r="AN40" s="50" t="str">
        <f t="shared" si="25"/>
        <v>0</v>
      </c>
      <c r="AP40" s="50" t="str">
        <f t="shared" si="5"/>
        <v>0</v>
      </c>
      <c r="AQ40" s="50" t="str">
        <f t="shared" si="26"/>
        <v>0</v>
      </c>
      <c r="AR40" s="50" t="str">
        <f t="shared" si="27"/>
        <v>0</v>
      </c>
      <c r="AS40" s="50" t="str">
        <f t="shared" si="28"/>
        <v>0</v>
      </c>
      <c r="AT40" s="50" t="str">
        <f t="shared" si="29"/>
        <v>0</v>
      </c>
      <c r="AX40" s="204" t="str">
        <f t="shared" si="10"/>
        <v>X</v>
      </c>
      <c r="AY40" s="204" t="str">
        <f t="shared" si="11"/>
        <v xml:space="preserve"> </v>
      </c>
      <c r="AZ40" s="204" t="str">
        <f t="shared" si="12"/>
        <v xml:space="preserve"> </v>
      </c>
      <c r="BA40" s="204" t="str">
        <f t="shared" si="13"/>
        <v xml:space="preserve"> </v>
      </c>
      <c r="BB40" s="204" t="str">
        <f t="shared" si="15"/>
        <v xml:space="preserve"> </v>
      </c>
      <c r="BC40" s="204" t="str">
        <f t="shared" si="16"/>
        <v xml:space="preserve"> </v>
      </c>
      <c r="BD40" s="204" t="str">
        <f t="shared" si="17"/>
        <v xml:space="preserve"> </v>
      </c>
      <c r="BE40" s="204" t="str">
        <f t="shared" si="18"/>
        <v xml:space="preserve"> </v>
      </c>
      <c r="BF40" s="204" t="str">
        <f t="shared" si="19"/>
        <v xml:space="preserve"> </v>
      </c>
      <c r="BG40" s="207" t="str">
        <f t="shared" si="21"/>
        <v>S</v>
      </c>
      <c r="BH40" s="210" t="str">
        <f t="shared" si="20"/>
        <v>l</v>
      </c>
      <c r="BI40" s="50">
        <v>3</v>
      </c>
    </row>
    <row r="41" spans="1:61" s="46" customFormat="1" ht="13.8" x14ac:dyDescent="0.25">
      <c r="A41" s="125">
        <v>37</v>
      </c>
      <c r="B41" s="50" t="s">
        <v>561</v>
      </c>
      <c r="C41" s="50" t="s">
        <v>644</v>
      </c>
      <c r="D41" s="180" t="s">
        <v>656</v>
      </c>
      <c r="E41" s="181" t="s">
        <v>749</v>
      </c>
      <c r="F41" s="181" t="s">
        <v>779</v>
      </c>
      <c r="G41" s="181" t="s">
        <v>780</v>
      </c>
      <c r="H41" s="181" t="s">
        <v>781</v>
      </c>
      <c r="I41" s="181" t="s">
        <v>782</v>
      </c>
      <c r="J41" s="182" t="s">
        <v>584</v>
      </c>
      <c r="K41" s="181" t="s">
        <v>145</v>
      </c>
      <c r="L41" s="181" t="s">
        <v>551</v>
      </c>
      <c r="M41" s="181" t="s">
        <v>783</v>
      </c>
      <c r="N41" s="181" t="s">
        <v>784</v>
      </c>
      <c r="O41" s="116" t="s">
        <v>548</v>
      </c>
      <c r="P41" s="116" t="s">
        <v>629</v>
      </c>
      <c r="Q41" s="44" t="s">
        <v>630</v>
      </c>
      <c r="R41" s="44" t="s">
        <v>631</v>
      </c>
      <c r="S41" s="44" t="s">
        <v>785</v>
      </c>
      <c r="T41" s="44"/>
      <c r="U41" s="157" t="s">
        <v>553</v>
      </c>
      <c r="V41" s="133" t="str">
        <f t="shared" si="22"/>
        <v>IDOC (RFC) -&gt; FTPS</v>
      </c>
      <c r="W41" s="146" t="s">
        <v>786</v>
      </c>
      <c r="X41" s="146" t="s">
        <v>787</v>
      </c>
      <c r="Y41" s="146" t="s">
        <v>556</v>
      </c>
      <c r="Z41" s="148" t="s">
        <v>557</v>
      </c>
      <c r="AA41" s="146">
        <v>1</v>
      </c>
      <c r="AB41" s="146" t="s">
        <v>643</v>
      </c>
      <c r="AC41" s="147" t="s">
        <v>559</v>
      </c>
      <c r="AD41" s="147">
        <f>VLOOKUP(S41,Jahr2022!A:F,4,0)</f>
        <v>1270</v>
      </c>
      <c r="AE41" s="147">
        <f>VLOOKUP(S41,Jahr2022!A:F,5,0)</f>
        <v>14078</v>
      </c>
      <c r="AF41" s="147">
        <f>VLOOKUP(S41,Jahr2022!A:F,6,0)</f>
        <v>2356032</v>
      </c>
      <c r="AG41" s="147" t="s">
        <v>574</v>
      </c>
      <c r="AH41" s="146">
        <v>35844</v>
      </c>
      <c r="AI41" s="194">
        <f>VLOOKUP(M41,Jahre2023Out!A:D,4,0)</f>
        <v>71537</v>
      </c>
      <c r="AJ41" s="194" t="e">
        <f>VLOOKUP(S41,Jahre2023In!A:D,4,0)</f>
        <v>#N/A</v>
      </c>
      <c r="AK41" s="195">
        <f t="shared" si="23"/>
        <v>71537</v>
      </c>
      <c r="AL41" s="196" t="str">
        <f t="shared" si="24"/>
        <v>1</v>
      </c>
      <c r="AM41" s="50" t="str">
        <f t="shared" si="14"/>
        <v>0</v>
      </c>
      <c r="AN41" s="50" t="str">
        <f t="shared" si="25"/>
        <v>1</v>
      </c>
      <c r="AP41" s="50" t="str">
        <f t="shared" si="5"/>
        <v>1</v>
      </c>
      <c r="AQ41" s="50" t="str">
        <f t="shared" si="26"/>
        <v>0</v>
      </c>
      <c r="AR41" s="50" t="str">
        <f t="shared" si="27"/>
        <v>1</v>
      </c>
      <c r="AS41" s="50" t="str">
        <f t="shared" si="28"/>
        <v>0</v>
      </c>
      <c r="AT41" s="50" t="str">
        <f t="shared" si="29"/>
        <v>1</v>
      </c>
      <c r="AV41" s="46">
        <v>1</v>
      </c>
      <c r="AX41" s="204" t="str">
        <f t="shared" si="10"/>
        <v>X</v>
      </c>
      <c r="AY41" s="204" t="str">
        <f t="shared" si="11"/>
        <v>X</v>
      </c>
      <c r="AZ41" s="204" t="str">
        <f t="shared" si="12"/>
        <v xml:space="preserve"> </v>
      </c>
      <c r="BA41" s="204" t="str">
        <f t="shared" si="13"/>
        <v xml:space="preserve"> </v>
      </c>
      <c r="BB41" s="204" t="str">
        <f t="shared" si="15"/>
        <v>X</v>
      </c>
      <c r="BC41" s="204" t="str">
        <f t="shared" si="16"/>
        <v xml:space="preserve"> </v>
      </c>
      <c r="BD41" s="204" t="str">
        <f t="shared" si="17"/>
        <v xml:space="preserve"> </v>
      </c>
      <c r="BE41" s="204" t="str">
        <f t="shared" si="18"/>
        <v xml:space="preserve"> </v>
      </c>
      <c r="BF41" s="204" t="str">
        <f t="shared" si="19"/>
        <v xml:space="preserve"> </v>
      </c>
      <c r="BG41" s="207" t="str">
        <f t="shared" si="21"/>
        <v>L</v>
      </c>
      <c r="BH41" s="210" t="str">
        <f t="shared" si="20"/>
        <v>h</v>
      </c>
      <c r="BI41" s="46">
        <v>2</v>
      </c>
    </row>
    <row r="42" spans="1:61" s="46" customFormat="1" ht="13.8" x14ac:dyDescent="0.25">
      <c r="A42" s="125">
        <v>38</v>
      </c>
      <c r="B42" s="50" t="s">
        <v>561</v>
      </c>
      <c r="C42" s="50" t="s">
        <v>644</v>
      </c>
      <c r="D42" s="180" t="s">
        <v>656</v>
      </c>
      <c r="E42" s="181" t="s">
        <v>749</v>
      </c>
      <c r="F42" s="181" t="s">
        <v>788</v>
      </c>
      <c r="G42" s="181" t="s">
        <v>780</v>
      </c>
      <c r="H42" s="181" t="s">
        <v>781</v>
      </c>
      <c r="I42" s="181" t="s">
        <v>782</v>
      </c>
      <c r="J42" s="182" t="s">
        <v>584</v>
      </c>
      <c r="K42" s="181" t="s">
        <v>145</v>
      </c>
      <c r="L42" s="181" t="s">
        <v>551</v>
      </c>
      <c r="M42" s="181" t="s">
        <v>783</v>
      </c>
      <c r="N42" s="181" t="s">
        <v>784</v>
      </c>
      <c r="O42" s="116" t="s">
        <v>548</v>
      </c>
      <c r="P42" s="116" t="s">
        <v>629</v>
      </c>
      <c r="Q42" s="44" t="s">
        <v>630</v>
      </c>
      <c r="R42" s="44" t="s">
        <v>631</v>
      </c>
      <c r="S42" s="44" t="s">
        <v>789</v>
      </c>
      <c r="T42" s="44"/>
      <c r="U42" s="157" t="s">
        <v>553</v>
      </c>
      <c r="V42" s="133" t="str">
        <f t="shared" si="22"/>
        <v>IDOC (RFC) -&gt; FTPS</v>
      </c>
      <c r="W42" s="146" t="s">
        <v>786</v>
      </c>
      <c r="X42" s="146" t="s">
        <v>787</v>
      </c>
      <c r="Y42" s="146" t="s">
        <v>556</v>
      </c>
      <c r="Z42" s="148" t="s">
        <v>557</v>
      </c>
      <c r="AA42" s="146">
        <v>1</v>
      </c>
      <c r="AB42" s="146" t="s">
        <v>643</v>
      </c>
      <c r="AC42" s="147" t="s">
        <v>559</v>
      </c>
      <c r="AD42" s="147">
        <f>VLOOKUP(S42,Jahr2022!A:F,4,0)</f>
        <v>1283</v>
      </c>
      <c r="AE42" s="147">
        <f>VLOOKUP(S42,Jahr2022!A:F,5,0)</f>
        <v>11849</v>
      </c>
      <c r="AF42" s="147">
        <f>VLOOKUP(S42,Jahr2022!A:F,6,0)</f>
        <v>358055</v>
      </c>
      <c r="AG42" s="147" t="s">
        <v>574</v>
      </c>
      <c r="AH42" s="146">
        <v>35844</v>
      </c>
      <c r="AI42" s="194">
        <f>VLOOKUP(M42,Jahre2023Out!A:D,4,0)</f>
        <v>71537</v>
      </c>
      <c r="AJ42" s="194" t="e">
        <f>VLOOKUP(S42,Jahre2023In!A:D,4,0)</f>
        <v>#N/A</v>
      </c>
      <c r="AK42" s="195">
        <f t="shared" si="23"/>
        <v>71537</v>
      </c>
      <c r="AL42" s="196" t="str">
        <f t="shared" si="24"/>
        <v>1</v>
      </c>
      <c r="AM42" s="50" t="str">
        <f t="shared" si="14"/>
        <v>0</v>
      </c>
      <c r="AN42" s="50" t="str">
        <f t="shared" si="25"/>
        <v>1</v>
      </c>
      <c r="AP42" s="50" t="str">
        <f t="shared" si="5"/>
        <v>1</v>
      </c>
      <c r="AQ42" s="50" t="str">
        <f t="shared" si="26"/>
        <v>0</v>
      </c>
      <c r="AR42" s="50" t="str">
        <f t="shared" si="27"/>
        <v>1</v>
      </c>
      <c r="AS42" s="50" t="str">
        <f t="shared" si="28"/>
        <v>0</v>
      </c>
      <c r="AT42" s="50" t="str">
        <f t="shared" si="29"/>
        <v>1</v>
      </c>
      <c r="AV42" s="46">
        <v>1</v>
      </c>
      <c r="AX42" s="204" t="str">
        <f t="shared" si="10"/>
        <v>X</v>
      </c>
      <c r="AY42" s="204" t="str">
        <f t="shared" si="11"/>
        <v>X</v>
      </c>
      <c r="AZ42" s="204" t="str">
        <f t="shared" si="12"/>
        <v xml:space="preserve"> </v>
      </c>
      <c r="BA42" s="204" t="str">
        <f t="shared" si="13"/>
        <v xml:space="preserve"> </v>
      </c>
      <c r="BB42" s="204" t="str">
        <f t="shared" si="15"/>
        <v>X</v>
      </c>
      <c r="BC42" s="204" t="str">
        <f t="shared" si="16"/>
        <v xml:space="preserve"> </v>
      </c>
      <c r="BD42" s="204" t="str">
        <f t="shared" si="17"/>
        <v xml:space="preserve"> </v>
      </c>
      <c r="BE42" s="204" t="str">
        <f t="shared" si="18"/>
        <v xml:space="preserve"> </v>
      </c>
      <c r="BF42" s="204" t="str">
        <f t="shared" si="19"/>
        <v xml:space="preserve"> </v>
      </c>
      <c r="BG42" s="207" t="str">
        <f t="shared" si="21"/>
        <v>L</v>
      </c>
      <c r="BH42" s="210" t="str">
        <f t="shared" si="20"/>
        <v>h</v>
      </c>
      <c r="BI42" s="46">
        <v>2</v>
      </c>
    </row>
    <row r="43" spans="1:61" s="46" customFormat="1" ht="13.8" x14ac:dyDescent="0.25">
      <c r="A43" s="125">
        <v>39</v>
      </c>
      <c r="B43" s="50" t="s">
        <v>561</v>
      </c>
      <c r="C43" s="50" t="s">
        <v>644</v>
      </c>
      <c r="D43" s="180" t="s">
        <v>790</v>
      </c>
      <c r="E43" s="181" t="s">
        <v>646</v>
      </c>
      <c r="F43" s="181" t="s">
        <v>791</v>
      </c>
      <c r="G43" s="181" t="s">
        <v>565</v>
      </c>
      <c r="H43" s="181" t="s">
        <v>544</v>
      </c>
      <c r="I43" s="181" t="s">
        <v>649</v>
      </c>
      <c r="J43" s="182" t="s">
        <v>549</v>
      </c>
      <c r="K43" s="181" t="s">
        <v>44</v>
      </c>
      <c r="L43" s="181" t="s">
        <v>551</v>
      </c>
      <c r="M43" s="181" t="s">
        <v>792</v>
      </c>
      <c r="N43" s="181"/>
      <c r="O43" s="116" t="s">
        <v>548</v>
      </c>
      <c r="P43" s="116" t="s">
        <v>650</v>
      </c>
      <c r="Q43" s="44" t="s">
        <v>646</v>
      </c>
      <c r="R43" s="44" t="s">
        <v>651</v>
      </c>
      <c r="S43" s="44" t="s">
        <v>793</v>
      </c>
      <c r="T43" s="44"/>
      <c r="U43" s="157" t="s">
        <v>553</v>
      </c>
      <c r="V43" s="133" t="str">
        <f t="shared" si="22"/>
        <v>PROXY -&gt; JDBC</v>
      </c>
      <c r="W43" s="146" t="s">
        <v>794</v>
      </c>
      <c r="X43" s="146" t="s">
        <v>555</v>
      </c>
      <c r="Y43" s="146" t="s">
        <v>557</v>
      </c>
      <c r="Z43" s="148" t="s">
        <v>557</v>
      </c>
      <c r="AA43" s="146">
        <v>1</v>
      </c>
      <c r="AB43" s="146" t="s">
        <v>574</v>
      </c>
      <c r="AC43" s="147" t="s">
        <v>559</v>
      </c>
      <c r="AD43" s="147">
        <f>VLOOKUP(S43,Jahr2022!A:F,4,0)</f>
        <v>10789950</v>
      </c>
      <c r="AE43" s="147">
        <f>VLOOKUP(S43,Jahr2022!A:F,5,0)</f>
        <v>10789950</v>
      </c>
      <c r="AF43" s="147">
        <f>VLOOKUP(S43,Jahr2022!A:F,6,0)</f>
        <v>10789950</v>
      </c>
      <c r="AG43" s="147" t="s">
        <v>655</v>
      </c>
      <c r="AH43" s="146">
        <v>257</v>
      </c>
      <c r="AI43" s="194">
        <f>VLOOKUP(M43,Jahre2023Out!A:D,4,0)</f>
        <v>643</v>
      </c>
      <c r="AJ43" s="194" t="e">
        <f>VLOOKUP(S43,Jahre2023In!A:D,4,0)</f>
        <v>#N/A</v>
      </c>
      <c r="AK43" s="195">
        <f t="shared" si="23"/>
        <v>643</v>
      </c>
      <c r="AL43" s="196" t="str">
        <f t="shared" si="24"/>
        <v>0</v>
      </c>
      <c r="AM43" s="50" t="str">
        <f t="shared" si="14"/>
        <v>0</v>
      </c>
      <c r="AN43" s="50" t="str">
        <f t="shared" si="25"/>
        <v>0</v>
      </c>
      <c r="AP43" s="50" t="str">
        <f t="shared" si="5"/>
        <v>0</v>
      </c>
      <c r="AQ43" s="50" t="str">
        <f t="shared" si="26"/>
        <v>0</v>
      </c>
      <c r="AR43" s="50" t="str">
        <f t="shared" si="27"/>
        <v>0</v>
      </c>
      <c r="AS43" s="50" t="str">
        <f t="shared" si="28"/>
        <v>0</v>
      </c>
      <c r="AT43" s="50" t="str">
        <f t="shared" si="29"/>
        <v>0</v>
      </c>
      <c r="AX43" s="204" t="str">
        <f t="shared" si="10"/>
        <v>X</v>
      </c>
      <c r="AY43" s="204" t="str">
        <f t="shared" si="11"/>
        <v xml:space="preserve"> </v>
      </c>
      <c r="AZ43" s="204" t="str">
        <f t="shared" si="12"/>
        <v xml:space="preserve"> </v>
      </c>
      <c r="BA43" s="204" t="str">
        <f t="shared" si="13"/>
        <v xml:space="preserve"> </v>
      </c>
      <c r="BB43" s="204" t="str">
        <f t="shared" si="15"/>
        <v xml:space="preserve"> </v>
      </c>
      <c r="BC43" s="204" t="str">
        <f t="shared" si="16"/>
        <v xml:space="preserve"> </v>
      </c>
      <c r="BD43" s="204" t="str">
        <f t="shared" si="17"/>
        <v xml:space="preserve"> </v>
      </c>
      <c r="BE43" s="204" t="str">
        <f t="shared" si="18"/>
        <v xml:space="preserve"> </v>
      </c>
      <c r="BF43" s="204" t="str">
        <f t="shared" si="19"/>
        <v xml:space="preserve"> </v>
      </c>
      <c r="BG43" s="207" t="str">
        <f t="shared" si="21"/>
        <v>S</v>
      </c>
      <c r="BH43" s="210" t="str">
        <f t="shared" si="20"/>
        <v>l</v>
      </c>
      <c r="BI43" s="50">
        <v>3</v>
      </c>
    </row>
    <row r="44" spans="1:61" s="46" customFormat="1" ht="13.8" x14ac:dyDescent="0.25">
      <c r="A44" s="125">
        <v>40</v>
      </c>
      <c r="B44" s="50" t="s">
        <v>561</v>
      </c>
      <c r="C44" s="50" t="s">
        <v>538</v>
      </c>
      <c r="D44" s="180" t="s">
        <v>669</v>
      </c>
      <c r="E44" s="181" t="s">
        <v>670</v>
      </c>
      <c r="F44" s="181" t="s">
        <v>795</v>
      </c>
      <c r="G44" s="181" t="s">
        <v>565</v>
      </c>
      <c r="H44" s="181" t="s">
        <v>672</v>
      </c>
      <c r="I44" s="181"/>
      <c r="J44" s="182" t="s">
        <v>549</v>
      </c>
      <c r="K44" s="181" t="s">
        <v>673</v>
      </c>
      <c r="L44" s="181" t="s">
        <v>551</v>
      </c>
      <c r="M44" s="181" t="s">
        <v>792</v>
      </c>
      <c r="N44" s="181"/>
      <c r="O44" s="116" t="s">
        <v>548</v>
      </c>
      <c r="P44" s="116" t="s">
        <v>650</v>
      </c>
      <c r="Q44" s="44" t="s">
        <v>670</v>
      </c>
      <c r="R44" s="44" t="s">
        <v>675</v>
      </c>
      <c r="S44" s="44" t="s">
        <v>793</v>
      </c>
      <c r="T44" s="44"/>
      <c r="U44" s="157" t="s">
        <v>553</v>
      </c>
      <c r="V44" s="133" t="str">
        <f t="shared" si="22"/>
        <v>PROXY -&gt; JDBC</v>
      </c>
      <c r="W44" s="146" t="s">
        <v>796</v>
      </c>
      <c r="X44" s="146" t="s">
        <v>555</v>
      </c>
      <c r="Y44" s="146" t="s">
        <v>557</v>
      </c>
      <c r="Z44" s="148" t="s">
        <v>557</v>
      </c>
      <c r="AA44" s="146">
        <v>1</v>
      </c>
      <c r="AB44" s="146" t="s">
        <v>574</v>
      </c>
      <c r="AC44" s="147" t="s">
        <v>559</v>
      </c>
      <c r="AD44" s="147">
        <f>VLOOKUP(S44,Jahr2022!A:F,4,0)</f>
        <v>10789950</v>
      </c>
      <c r="AE44" s="147">
        <f>VLOOKUP(S44,Jahr2022!A:F,5,0)</f>
        <v>10789950</v>
      </c>
      <c r="AF44" s="147">
        <f>VLOOKUP(S44,Jahr2022!A:F,6,0)</f>
        <v>10789950</v>
      </c>
      <c r="AG44" s="147" t="s">
        <v>655</v>
      </c>
      <c r="AH44" s="146">
        <v>664</v>
      </c>
      <c r="AI44" s="194">
        <f>VLOOKUP(M44,Jahre2023Out!A:D,4,0)</f>
        <v>643</v>
      </c>
      <c r="AJ44" s="194" t="e">
        <f>VLOOKUP(S44,Jahre2023In!A:D,4,0)</f>
        <v>#N/A</v>
      </c>
      <c r="AK44" s="195">
        <f t="shared" si="23"/>
        <v>643</v>
      </c>
      <c r="AL44" s="196" t="str">
        <f t="shared" si="24"/>
        <v>0</v>
      </c>
      <c r="AM44" s="50" t="str">
        <f t="shared" si="14"/>
        <v>0</v>
      </c>
      <c r="AN44" s="50" t="str">
        <f t="shared" si="25"/>
        <v>0</v>
      </c>
      <c r="AP44" s="50" t="str">
        <f t="shared" si="5"/>
        <v>0</v>
      </c>
      <c r="AQ44" s="50" t="str">
        <f t="shared" si="26"/>
        <v>0</v>
      </c>
      <c r="AR44" s="50" t="str">
        <f t="shared" si="27"/>
        <v>0</v>
      </c>
      <c r="AS44" s="50" t="str">
        <f t="shared" si="28"/>
        <v>0</v>
      </c>
      <c r="AT44" s="50" t="str">
        <f t="shared" si="29"/>
        <v>0</v>
      </c>
      <c r="AX44" s="204" t="str">
        <f t="shared" si="10"/>
        <v>X</v>
      </c>
      <c r="AY44" s="204" t="str">
        <f t="shared" si="11"/>
        <v xml:space="preserve"> </v>
      </c>
      <c r="AZ44" s="204" t="str">
        <f t="shared" si="12"/>
        <v xml:space="preserve"> </v>
      </c>
      <c r="BA44" s="204" t="str">
        <f t="shared" si="13"/>
        <v xml:space="preserve"> </v>
      </c>
      <c r="BB44" s="204" t="str">
        <f t="shared" si="15"/>
        <v xml:space="preserve"> </v>
      </c>
      <c r="BC44" s="204" t="str">
        <f t="shared" si="16"/>
        <v xml:space="preserve"> </v>
      </c>
      <c r="BD44" s="204" t="str">
        <f t="shared" si="17"/>
        <v xml:space="preserve"> </v>
      </c>
      <c r="BE44" s="204" t="str">
        <f t="shared" si="18"/>
        <v xml:space="preserve"> </v>
      </c>
      <c r="BF44" s="204" t="str">
        <f t="shared" si="19"/>
        <v xml:space="preserve"> </v>
      </c>
      <c r="BG44" s="207" t="str">
        <f t="shared" si="21"/>
        <v>S</v>
      </c>
      <c r="BH44" s="210" t="str">
        <f t="shared" si="20"/>
        <v>l</v>
      </c>
      <c r="BI44" s="50">
        <v>3</v>
      </c>
    </row>
    <row r="45" spans="1:61" s="46" customFormat="1" ht="13.8" x14ac:dyDescent="0.25">
      <c r="A45" s="125">
        <v>41</v>
      </c>
      <c r="B45" s="50" t="s">
        <v>561</v>
      </c>
      <c r="C45" s="50" t="s">
        <v>644</v>
      </c>
      <c r="D45" s="180" t="s">
        <v>797</v>
      </c>
      <c r="E45" s="181" t="s">
        <v>798</v>
      </c>
      <c r="F45" s="181" t="s">
        <v>799</v>
      </c>
      <c r="G45" s="181" t="s">
        <v>565</v>
      </c>
      <c r="H45" s="181" t="s">
        <v>543</v>
      </c>
      <c r="I45" s="181" t="s">
        <v>800</v>
      </c>
      <c r="J45" s="182" t="s">
        <v>625</v>
      </c>
      <c r="K45" s="181" t="s">
        <v>44</v>
      </c>
      <c r="L45" s="181" t="s">
        <v>551</v>
      </c>
      <c r="M45" s="181" t="s">
        <v>801</v>
      </c>
      <c r="N45" s="181" t="s">
        <v>802</v>
      </c>
      <c r="O45" s="116" t="s">
        <v>548</v>
      </c>
      <c r="P45" s="116" t="s">
        <v>625</v>
      </c>
      <c r="Q45" s="44" t="s">
        <v>803</v>
      </c>
      <c r="R45" s="44" t="s">
        <v>804</v>
      </c>
      <c r="S45" s="44" t="s">
        <v>805</v>
      </c>
      <c r="T45" s="44" t="s">
        <v>806</v>
      </c>
      <c r="U45" s="157" t="s">
        <v>553</v>
      </c>
      <c r="V45" s="133" t="str">
        <f t="shared" si="22"/>
        <v>FTP -&gt; FTP</v>
      </c>
      <c r="W45" s="146" t="s">
        <v>807</v>
      </c>
      <c r="X45" s="146" t="s">
        <v>557</v>
      </c>
      <c r="Y45" s="146" t="s">
        <v>557</v>
      </c>
      <c r="Z45" s="148" t="s">
        <v>557</v>
      </c>
      <c r="AA45" s="146">
        <v>1</v>
      </c>
      <c r="AB45" s="146" t="s">
        <v>574</v>
      </c>
      <c r="AC45" s="147" t="s">
        <v>559</v>
      </c>
      <c r="AD45" s="147">
        <f>VLOOKUP(S45,Jahr2022!A:F,4,0)</f>
        <v>21855</v>
      </c>
      <c r="AE45" s="147">
        <f>VLOOKUP(S45,Jahr2022!A:F,5,0)</f>
        <v>21855</v>
      </c>
      <c r="AF45" s="147">
        <f>VLOOKUP(S45,Jahr2022!A:F,6,0)</f>
        <v>21855</v>
      </c>
      <c r="AG45" s="147" t="s">
        <v>574</v>
      </c>
      <c r="AH45" s="146">
        <v>32831</v>
      </c>
      <c r="AI45" s="194">
        <f>VLOOKUP(M45,Jahre2023Out!A:D,4,0)</f>
        <v>18921</v>
      </c>
      <c r="AJ45" s="194" t="e">
        <f>VLOOKUP(S45,Jahre2023In!A:D,4,0)</f>
        <v>#N/A</v>
      </c>
      <c r="AK45" s="195">
        <f t="shared" si="23"/>
        <v>18921</v>
      </c>
      <c r="AL45" s="196" t="str">
        <f t="shared" si="24"/>
        <v>1</v>
      </c>
      <c r="AM45" s="50" t="str">
        <f t="shared" si="14"/>
        <v>0</v>
      </c>
      <c r="AN45" s="50" t="str">
        <f t="shared" si="25"/>
        <v>0</v>
      </c>
      <c r="AP45" s="50" t="str">
        <f t="shared" si="5"/>
        <v>0</v>
      </c>
      <c r="AQ45" s="50" t="str">
        <f t="shared" si="26"/>
        <v>0</v>
      </c>
      <c r="AR45" s="50" t="str">
        <f t="shared" si="27"/>
        <v>0</v>
      </c>
      <c r="AS45" s="50" t="str">
        <f t="shared" si="28"/>
        <v>0</v>
      </c>
      <c r="AT45" s="50" t="str">
        <f t="shared" si="29"/>
        <v>0</v>
      </c>
      <c r="AX45" s="204" t="str">
        <f t="shared" si="10"/>
        <v xml:space="preserve"> </v>
      </c>
      <c r="AY45" s="204" t="str">
        <f t="shared" si="11"/>
        <v xml:space="preserve"> </v>
      </c>
      <c r="AZ45" s="204" t="str">
        <f t="shared" si="12"/>
        <v xml:space="preserve"> </v>
      </c>
      <c r="BA45" s="204" t="str">
        <f t="shared" si="13"/>
        <v xml:space="preserve"> </v>
      </c>
      <c r="BB45" s="204" t="str">
        <f t="shared" si="15"/>
        <v xml:space="preserve"> </v>
      </c>
      <c r="BC45" s="204" t="str">
        <f t="shared" si="16"/>
        <v xml:space="preserve"> </v>
      </c>
      <c r="BD45" s="204" t="str">
        <f t="shared" si="17"/>
        <v xml:space="preserve"> </v>
      </c>
      <c r="BE45" s="204" t="str">
        <f t="shared" si="18"/>
        <v xml:space="preserve"> </v>
      </c>
      <c r="BF45" s="204" t="str">
        <f t="shared" si="19"/>
        <v xml:space="preserve"> </v>
      </c>
      <c r="BG45" s="207" t="str">
        <f t="shared" si="21"/>
        <v>S</v>
      </c>
      <c r="BH45" s="210" t="str">
        <f t="shared" si="20"/>
        <v>c</v>
      </c>
      <c r="BI45" s="46">
        <v>1</v>
      </c>
    </row>
    <row r="46" spans="1:61" s="46" customFormat="1" ht="13.8" x14ac:dyDescent="0.25">
      <c r="A46" s="125">
        <v>42</v>
      </c>
      <c r="B46" s="50" t="s">
        <v>561</v>
      </c>
      <c r="C46" s="50" t="s">
        <v>538</v>
      </c>
      <c r="D46" s="180" t="s">
        <v>790</v>
      </c>
      <c r="E46" s="181" t="s">
        <v>808</v>
      </c>
      <c r="F46" s="181" t="s">
        <v>809</v>
      </c>
      <c r="G46" s="181" t="s">
        <v>565</v>
      </c>
      <c r="H46" s="181" t="s">
        <v>810</v>
      </c>
      <c r="I46" s="181" t="s">
        <v>289</v>
      </c>
      <c r="J46" s="182" t="s">
        <v>625</v>
      </c>
      <c r="K46" s="181" t="s">
        <v>44</v>
      </c>
      <c r="L46" s="181" t="s">
        <v>551</v>
      </c>
      <c r="M46" s="181" t="s">
        <v>801</v>
      </c>
      <c r="N46" s="181" t="s">
        <v>811</v>
      </c>
      <c r="O46" s="116" t="s">
        <v>548</v>
      </c>
      <c r="P46" s="116" t="s">
        <v>625</v>
      </c>
      <c r="Q46" s="44" t="s">
        <v>808</v>
      </c>
      <c r="R46" s="44" t="s">
        <v>812</v>
      </c>
      <c r="S46" s="44" t="s">
        <v>805</v>
      </c>
      <c r="T46" s="44" t="s">
        <v>289</v>
      </c>
      <c r="U46" s="157" t="s">
        <v>553</v>
      </c>
      <c r="V46" s="133" t="str">
        <f t="shared" si="22"/>
        <v>FTP -&gt; FTP</v>
      </c>
      <c r="W46" s="146" t="s">
        <v>813</v>
      </c>
      <c r="X46" s="146" t="s">
        <v>557</v>
      </c>
      <c r="Y46" s="146" t="s">
        <v>557</v>
      </c>
      <c r="Z46" s="148" t="s">
        <v>557</v>
      </c>
      <c r="AA46" s="146">
        <v>1</v>
      </c>
      <c r="AB46" s="146" t="s">
        <v>574</v>
      </c>
      <c r="AC46" s="147" t="s">
        <v>559</v>
      </c>
      <c r="AD46" s="147">
        <f>VLOOKUP(S46,Jahr2022!A:F,4,0)</f>
        <v>21855</v>
      </c>
      <c r="AE46" s="147">
        <f>VLOOKUP(S46,Jahr2022!A:F,5,0)</f>
        <v>21855</v>
      </c>
      <c r="AF46" s="147">
        <f>VLOOKUP(S46,Jahr2022!A:F,6,0)</f>
        <v>21855</v>
      </c>
      <c r="AG46" s="147" t="s">
        <v>574</v>
      </c>
      <c r="AH46" s="146">
        <v>8402</v>
      </c>
      <c r="AI46" s="194">
        <f>VLOOKUP(M46,Jahre2023Out!A:D,4,0)</f>
        <v>18921</v>
      </c>
      <c r="AJ46" s="194" t="e">
        <f>VLOOKUP(S46,Jahre2023In!A:D,4,0)</f>
        <v>#N/A</v>
      </c>
      <c r="AK46" s="195">
        <f t="shared" si="23"/>
        <v>18921</v>
      </c>
      <c r="AL46" s="196" t="str">
        <f t="shared" si="24"/>
        <v>1</v>
      </c>
      <c r="AM46" s="50" t="str">
        <f t="shared" si="14"/>
        <v>0</v>
      </c>
      <c r="AN46" s="50" t="str">
        <f t="shared" si="25"/>
        <v>0</v>
      </c>
      <c r="AP46" s="50" t="str">
        <f t="shared" si="5"/>
        <v>0</v>
      </c>
      <c r="AQ46" s="50" t="str">
        <f t="shared" si="26"/>
        <v>0</v>
      </c>
      <c r="AR46" s="50" t="str">
        <f t="shared" si="27"/>
        <v>0</v>
      </c>
      <c r="AS46" s="50" t="str">
        <f t="shared" si="28"/>
        <v>0</v>
      </c>
      <c r="AT46" s="50" t="str">
        <f t="shared" si="29"/>
        <v>0</v>
      </c>
      <c r="AX46" s="204" t="str">
        <f t="shared" si="10"/>
        <v xml:space="preserve"> </v>
      </c>
      <c r="AY46" s="204" t="str">
        <f t="shared" si="11"/>
        <v xml:space="preserve"> </v>
      </c>
      <c r="AZ46" s="204" t="str">
        <f t="shared" si="12"/>
        <v xml:space="preserve"> </v>
      </c>
      <c r="BA46" s="204" t="str">
        <f t="shared" si="13"/>
        <v xml:space="preserve"> </v>
      </c>
      <c r="BB46" s="204" t="str">
        <f t="shared" si="15"/>
        <v xml:space="preserve"> </v>
      </c>
      <c r="BC46" s="204" t="str">
        <f t="shared" si="16"/>
        <v xml:space="preserve"> </v>
      </c>
      <c r="BD46" s="204" t="str">
        <f t="shared" si="17"/>
        <v xml:space="preserve"> </v>
      </c>
      <c r="BE46" s="204" t="str">
        <f t="shared" si="18"/>
        <v xml:space="preserve"> </v>
      </c>
      <c r="BF46" s="204" t="str">
        <f t="shared" si="19"/>
        <v xml:space="preserve"> </v>
      </c>
      <c r="BG46" s="207" t="str">
        <f t="shared" si="21"/>
        <v>S</v>
      </c>
      <c r="BH46" s="210" t="str">
        <f t="shared" si="20"/>
        <v>c</v>
      </c>
      <c r="BI46" s="46">
        <v>1</v>
      </c>
    </row>
    <row r="47" spans="1:61" s="46" customFormat="1" ht="13.8" x14ac:dyDescent="0.25">
      <c r="A47" s="125">
        <v>43</v>
      </c>
      <c r="B47" s="50" t="s">
        <v>561</v>
      </c>
      <c r="C47" s="50" t="s">
        <v>553</v>
      </c>
      <c r="D47" s="180" t="s">
        <v>814</v>
      </c>
      <c r="E47" s="181" t="s">
        <v>815</v>
      </c>
      <c r="F47" s="181" t="s">
        <v>816</v>
      </c>
      <c r="G47" s="181" t="s">
        <v>565</v>
      </c>
      <c r="H47" s="181" t="s">
        <v>543</v>
      </c>
      <c r="I47" s="181" t="s">
        <v>810</v>
      </c>
      <c r="J47" s="182" t="s">
        <v>545</v>
      </c>
      <c r="K47" s="181" t="s">
        <v>817</v>
      </c>
      <c r="L47" s="181" t="s">
        <v>818</v>
      </c>
      <c r="M47" s="181" t="s">
        <v>801</v>
      </c>
      <c r="N47" s="181" t="s">
        <v>819</v>
      </c>
      <c r="O47" s="116" t="s">
        <v>548</v>
      </c>
      <c r="P47" s="116" t="s">
        <v>571</v>
      </c>
      <c r="Q47" s="44" t="s">
        <v>820</v>
      </c>
      <c r="R47" s="44" t="s">
        <v>551</v>
      </c>
      <c r="S47" s="44" t="s">
        <v>821</v>
      </c>
      <c r="T47" s="44" t="s">
        <v>821</v>
      </c>
      <c r="U47" s="157" t="s">
        <v>553</v>
      </c>
      <c r="V47" s="133" t="str">
        <f t="shared" si="22"/>
        <v>SFTP -&gt; IDOC</v>
      </c>
      <c r="W47" s="146" t="s">
        <v>822</v>
      </c>
      <c r="X47" s="146" t="s">
        <v>555</v>
      </c>
      <c r="Y47" s="146" t="s">
        <v>556</v>
      </c>
      <c r="Z47" s="148" t="s">
        <v>557</v>
      </c>
      <c r="AA47" s="146">
        <v>1</v>
      </c>
      <c r="AB47" s="146" t="s">
        <v>558</v>
      </c>
      <c r="AC47" s="147" t="s">
        <v>559</v>
      </c>
      <c r="AD47" s="147">
        <f>VLOOKUP(S47,Jahr2022!A:F,4,0)</f>
        <v>689</v>
      </c>
      <c r="AE47" s="147">
        <f>VLOOKUP(S47,Jahr2022!A:F,5,0)</f>
        <v>3660</v>
      </c>
      <c r="AF47" s="147">
        <f>VLOOKUP(S47,Jahr2022!A:F,6,0)</f>
        <v>42048</v>
      </c>
      <c r="AG47" s="147" t="s">
        <v>574</v>
      </c>
      <c r="AH47" s="146">
        <v>47507</v>
      </c>
      <c r="AI47" s="194">
        <f>VLOOKUP(M47,Jahre2023Out!A:D,4,0)</f>
        <v>18921</v>
      </c>
      <c r="AJ47" s="194" t="e">
        <f>VLOOKUP(S47,Jahre2023In!A:D,4,0)</f>
        <v>#N/A</v>
      </c>
      <c r="AK47" s="195">
        <f t="shared" si="23"/>
        <v>18921</v>
      </c>
      <c r="AL47" s="196" t="str">
        <f t="shared" si="24"/>
        <v>1</v>
      </c>
      <c r="AM47" s="50" t="str">
        <f t="shared" si="14"/>
        <v>1</v>
      </c>
      <c r="AN47" s="50" t="str">
        <f t="shared" si="25"/>
        <v>0</v>
      </c>
      <c r="AP47" s="50" t="str">
        <f t="shared" si="5"/>
        <v>1</v>
      </c>
      <c r="AQ47" s="50" t="str">
        <f t="shared" si="26"/>
        <v>0</v>
      </c>
      <c r="AR47" s="50" t="str">
        <f t="shared" si="27"/>
        <v>0</v>
      </c>
      <c r="AS47" s="50" t="str">
        <f t="shared" si="28"/>
        <v>0</v>
      </c>
      <c r="AT47" s="50" t="str">
        <f t="shared" si="29"/>
        <v>0</v>
      </c>
      <c r="AV47" s="46">
        <v>1</v>
      </c>
      <c r="AX47" s="204" t="str">
        <f t="shared" si="10"/>
        <v>X</v>
      </c>
      <c r="AY47" s="204" t="str">
        <f t="shared" si="11"/>
        <v xml:space="preserve"> </v>
      </c>
      <c r="AZ47" s="204" t="str">
        <f t="shared" si="12"/>
        <v xml:space="preserve"> </v>
      </c>
      <c r="BA47" s="204" t="str">
        <f t="shared" si="13"/>
        <v xml:space="preserve"> </v>
      </c>
      <c r="BB47" s="204" t="str">
        <f t="shared" si="15"/>
        <v>X</v>
      </c>
      <c r="BC47" s="204" t="str">
        <f t="shared" si="16"/>
        <v xml:space="preserve"> </v>
      </c>
      <c r="BD47" s="204" t="str">
        <f t="shared" si="17"/>
        <v xml:space="preserve"> </v>
      </c>
      <c r="BE47" s="204" t="str">
        <f t="shared" si="18"/>
        <v xml:space="preserve"> </v>
      </c>
      <c r="BF47" s="204" t="str">
        <f t="shared" si="19"/>
        <v xml:space="preserve"> </v>
      </c>
      <c r="BG47" s="207" t="str">
        <f t="shared" si="21"/>
        <v>M</v>
      </c>
      <c r="BH47" s="210" t="str">
        <f t="shared" si="20"/>
        <v>m</v>
      </c>
      <c r="BI47" s="46">
        <v>2</v>
      </c>
    </row>
    <row r="48" spans="1:61" s="46" customFormat="1" ht="13.8" x14ac:dyDescent="0.25">
      <c r="A48" s="125">
        <v>44</v>
      </c>
      <c r="B48" s="50" t="s">
        <v>561</v>
      </c>
      <c r="C48" s="50" t="s">
        <v>553</v>
      </c>
      <c r="D48" s="180" t="s">
        <v>823</v>
      </c>
      <c r="E48" s="181" t="s">
        <v>824</v>
      </c>
      <c r="F48" s="181" t="s">
        <v>825</v>
      </c>
      <c r="G48" s="181" t="s">
        <v>565</v>
      </c>
      <c r="H48" s="181" t="s">
        <v>543</v>
      </c>
      <c r="I48" s="181" t="s">
        <v>810</v>
      </c>
      <c r="J48" s="182" t="s">
        <v>545</v>
      </c>
      <c r="K48" s="181" t="s">
        <v>826</v>
      </c>
      <c r="L48" s="181" t="s">
        <v>827</v>
      </c>
      <c r="M48" s="181" t="s">
        <v>801</v>
      </c>
      <c r="N48" s="181" t="s">
        <v>819</v>
      </c>
      <c r="O48" s="116" t="s">
        <v>548</v>
      </c>
      <c r="P48" s="116" t="s">
        <v>571</v>
      </c>
      <c r="Q48" s="44" t="s">
        <v>820</v>
      </c>
      <c r="R48" s="44" t="s">
        <v>551</v>
      </c>
      <c r="S48" s="44" t="s">
        <v>828</v>
      </c>
      <c r="T48" s="44" t="s">
        <v>828</v>
      </c>
      <c r="U48" s="157" t="s">
        <v>553</v>
      </c>
      <c r="V48" s="133" t="str">
        <f t="shared" si="22"/>
        <v>SFTP -&gt; IDOC</v>
      </c>
      <c r="W48" s="146" t="s">
        <v>829</v>
      </c>
      <c r="X48" s="146" t="s">
        <v>555</v>
      </c>
      <c r="Y48" s="146" t="s">
        <v>556</v>
      </c>
      <c r="Z48" s="148" t="s">
        <v>557</v>
      </c>
      <c r="AA48" s="146">
        <v>1</v>
      </c>
      <c r="AB48" s="146" t="s">
        <v>558</v>
      </c>
      <c r="AC48" s="147" t="s">
        <v>559</v>
      </c>
      <c r="AD48" s="147">
        <f>VLOOKUP(S48,Jahr2022!A:F,4,0)</f>
        <v>696</v>
      </c>
      <c r="AE48" s="147">
        <f>VLOOKUP(S48,Jahr2022!A:F,5,0)</f>
        <v>1670</v>
      </c>
      <c r="AF48" s="147">
        <f>VLOOKUP(S48,Jahr2022!A:F,6,0)</f>
        <v>44432</v>
      </c>
      <c r="AG48" s="147" t="s">
        <v>574</v>
      </c>
      <c r="AH48" s="146">
        <v>119309</v>
      </c>
      <c r="AI48" s="194">
        <f>VLOOKUP(M48,Jahre2023Out!A:D,4,0)</f>
        <v>18921</v>
      </c>
      <c r="AJ48" s="194" t="e">
        <f>VLOOKUP(S48,Jahre2023In!A:D,4,0)</f>
        <v>#N/A</v>
      </c>
      <c r="AK48" s="195">
        <f t="shared" si="23"/>
        <v>18921</v>
      </c>
      <c r="AL48" s="196" t="str">
        <f t="shared" si="24"/>
        <v>1</v>
      </c>
      <c r="AM48" s="50" t="str">
        <f t="shared" si="14"/>
        <v>1</v>
      </c>
      <c r="AN48" s="50" t="str">
        <f t="shared" si="25"/>
        <v>0</v>
      </c>
      <c r="AP48" s="50" t="str">
        <f t="shared" si="5"/>
        <v>1</v>
      </c>
      <c r="AQ48" s="50" t="str">
        <f t="shared" si="26"/>
        <v>0</v>
      </c>
      <c r="AR48" s="50" t="str">
        <f t="shared" si="27"/>
        <v>0</v>
      </c>
      <c r="AS48" s="50" t="str">
        <f t="shared" si="28"/>
        <v>0</v>
      </c>
      <c r="AT48" s="50" t="str">
        <f t="shared" si="29"/>
        <v>0</v>
      </c>
      <c r="AV48" s="46">
        <v>1</v>
      </c>
      <c r="AX48" s="204" t="str">
        <f t="shared" si="10"/>
        <v>X</v>
      </c>
      <c r="AY48" s="204" t="str">
        <f t="shared" si="11"/>
        <v xml:space="preserve"> </v>
      </c>
      <c r="AZ48" s="204" t="str">
        <f t="shared" si="12"/>
        <v xml:space="preserve"> </v>
      </c>
      <c r="BA48" s="204" t="str">
        <f t="shared" si="13"/>
        <v xml:space="preserve"> </v>
      </c>
      <c r="BB48" s="204" t="str">
        <f t="shared" si="15"/>
        <v>X</v>
      </c>
      <c r="BC48" s="204" t="str">
        <f t="shared" si="16"/>
        <v xml:space="preserve"> </v>
      </c>
      <c r="BD48" s="204" t="str">
        <f t="shared" si="17"/>
        <v xml:space="preserve"> </v>
      </c>
      <c r="BE48" s="204" t="str">
        <f t="shared" si="18"/>
        <v xml:space="preserve"> </v>
      </c>
      <c r="BF48" s="204" t="str">
        <f t="shared" si="19"/>
        <v xml:space="preserve"> </v>
      </c>
      <c r="BG48" s="207" t="str">
        <f t="shared" si="21"/>
        <v>M</v>
      </c>
      <c r="BH48" s="210" t="str">
        <f t="shared" si="20"/>
        <v>m</v>
      </c>
      <c r="BI48" s="46">
        <v>2</v>
      </c>
    </row>
    <row r="49" spans="1:61" ht="13.8" x14ac:dyDescent="0.25">
      <c r="A49" s="125">
        <v>45</v>
      </c>
      <c r="B49" s="50" t="s">
        <v>561</v>
      </c>
      <c r="C49" s="50" t="s">
        <v>553</v>
      </c>
      <c r="D49" s="180" t="s">
        <v>830</v>
      </c>
      <c r="E49" s="181" t="s">
        <v>831</v>
      </c>
      <c r="F49" s="181" t="s">
        <v>832</v>
      </c>
      <c r="G49" s="181" t="s">
        <v>565</v>
      </c>
      <c r="H49" s="181" t="s">
        <v>543</v>
      </c>
      <c r="I49" s="181" t="s">
        <v>810</v>
      </c>
      <c r="J49" s="182" t="s">
        <v>545</v>
      </c>
      <c r="K49" s="181" t="s">
        <v>831</v>
      </c>
      <c r="L49" s="181" t="s">
        <v>833</v>
      </c>
      <c r="M49" s="181" t="s">
        <v>801</v>
      </c>
      <c r="N49" s="181" t="s">
        <v>819</v>
      </c>
      <c r="O49" s="116" t="s">
        <v>548</v>
      </c>
      <c r="P49" s="116" t="s">
        <v>571</v>
      </c>
      <c r="Q49" s="44" t="s">
        <v>820</v>
      </c>
      <c r="R49" s="44" t="s">
        <v>551</v>
      </c>
      <c r="S49" s="44" t="s">
        <v>828</v>
      </c>
      <c r="T49" s="44" t="s">
        <v>828</v>
      </c>
      <c r="U49" s="157" t="s">
        <v>553</v>
      </c>
      <c r="V49" s="133" t="str">
        <f t="shared" si="22"/>
        <v>SFTP -&gt; IDOC</v>
      </c>
      <c r="W49" s="146" t="s">
        <v>834</v>
      </c>
      <c r="X49" s="146" t="s">
        <v>555</v>
      </c>
      <c r="Y49" s="146" t="s">
        <v>556</v>
      </c>
      <c r="Z49" s="148" t="s">
        <v>557</v>
      </c>
      <c r="AA49" s="146">
        <v>1</v>
      </c>
      <c r="AB49" s="146" t="s">
        <v>558</v>
      </c>
      <c r="AC49" s="147" t="s">
        <v>559</v>
      </c>
      <c r="AD49" s="147">
        <f>VLOOKUP(S49,Jahr2022!A:F,4,0)</f>
        <v>696</v>
      </c>
      <c r="AE49" s="147">
        <f>VLOOKUP(S49,Jahr2022!A:F,5,0)</f>
        <v>1670</v>
      </c>
      <c r="AF49" s="147">
        <f>VLOOKUP(S49,Jahr2022!A:F,6,0)</f>
        <v>44432</v>
      </c>
      <c r="AG49" s="147" t="s">
        <v>574</v>
      </c>
      <c r="AH49" s="146">
        <v>31320</v>
      </c>
      <c r="AI49" s="194">
        <f>VLOOKUP(M49,Jahre2023Out!A:D,4,0)</f>
        <v>18921</v>
      </c>
      <c r="AJ49" s="194" t="e">
        <f>VLOOKUP(S49,Jahre2023In!A:D,4,0)</f>
        <v>#N/A</v>
      </c>
      <c r="AK49" s="195">
        <f t="shared" si="23"/>
        <v>18921</v>
      </c>
      <c r="AL49" s="196" t="str">
        <f t="shared" si="24"/>
        <v>1</v>
      </c>
      <c r="AM49" s="50" t="str">
        <f t="shared" si="14"/>
        <v>1</v>
      </c>
      <c r="AN49" s="50" t="str">
        <f t="shared" si="25"/>
        <v>0</v>
      </c>
      <c r="AP49" s="50" t="str">
        <f t="shared" si="5"/>
        <v>1</v>
      </c>
      <c r="AQ49" s="50" t="str">
        <f t="shared" si="26"/>
        <v>0</v>
      </c>
      <c r="AR49" s="50" t="str">
        <f t="shared" si="27"/>
        <v>0</v>
      </c>
      <c r="AS49" s="50" t="str">
        <f t="shared" si="28"/>
        <v>0</v>
      </c>
      <c r="AT49" s="50" t="str">
        <f t="shared" si="29"/>
        <v>0</v>
      </c>
      <c r="AV49" s="50">
        <v>1</v>
      </c>
      <c r="AX49" s="204" t="str">
        <f t="shared" si="10"/>
        <v>X</v>
      </c>
      <c r="AY49" s="204" t="str">
        <f t="shared" si="11"/>
        <v xml:space="preserve"> </v>
      </c>
      <c r="AZ49" s="204" t="str">
        <f t="shared" si="12"/>
        <v xml:space="preserve"> </v>
      </c>
      <c r="BA49" s="204" t="str">
        <f t="shared" si="13"/>
        <v xml:space="preserve"> </v>
      </c>
      <c r="BB49" s="204" t="str">
        <f t="shared" si="15"/>
        <v>X</v>
      </c>
      <c r="BC49" s="204" t="str">
        <f t="shared" si="16"/>
        <v xml:space="preserve"> </v>
      </c>
      <c r="BD49" s="204" t="str">
        <f t="shared" si="17"/>
        <v xml:space="preserve"> </v>
      </c>
      <c r="BE49" s="204" t="str">
        <f t="shared" si="18"/>
        <v xml:space="preserve"> </v>
      </c>
      <c r="BF49" s="204" t="str">
        <f t="shared" si="19"/>
        <v xml:space="preserve"> </v>
      </c>
      <c r="BG49" s="207" t="str">
        <f t="shared" si="21"/>
        <v>M</v>
      </c>
      <c r="BH49" s="210" t="str">
        <f t="shared" si="20"/>
        <v>m</v>
      </c>
      <c r="BI49" s="50">
        <v>2</v>
      </c>
    </row>
    <row r="50" spans="1:61" ht="15" customHeight="1" x14ac:dyDescent="0.25">
      <c r="A50" s="125">
        <v>46</v>
      </c>
      <c r="B50" s="50" t="s">
        <v>561</v>
      </c>
      <c r="C50" s="50" t="s">
        <v>538</v>
      </c>
      <c r="D50" s="180" t="s">
        <v>790</v>
      </c>
      <c r="E50" s="181" t="s">
        <v>835</v>
      </c>
      <c r="F50" s="181" t="s">
        <v>836</v>
      </c>
      <c r="G50" s="181" t="s">
        <v>565</v>
      </c>
      <c r="H50" s="181" t="s">
        <v>837</v>
      </c>
      <c r="I50" s="181" t="s">
        <v>838</v>
      </c>
      <c r="J50" s="182" t="s">
        <v>584</v>
      </c>
      <c r="K50" s="181" t="s">
        <v>44</v>
      </c>
      <c r="L50" s="181" t="s">
        <v>551</v>
      </c>
      <c r="M50" s="181" t="s">
        <v>839</v>
      </c>
      <c r="N50" s="181"/>
      <c r="O50" s="116" t="s">
        <v>548</v>
      </c>
      <c r="P50" s="116" t="s">
        <v>625</v>
      </c>
      <c r="Q50" s="44" t="s">
        <v>835</v>
      </c>
      <c r="R50" s="44" t="s">
        <v>840</v>
      </c>
      <c r="S50" s="44" t="s">
        <v>841</v>
      </c>
      <c r="T50" s="44"/>
      <c r="U50" s="157" t="s">
        <v>553</v>
      </c>
      <c r="V50" s="133" t="str">
        <f t="shared" si="22"/>
        <v>IDOC (RFC) -&gt; FTP</v>
      </c>
      <c r="W50" s="146" t="s">
        <v>842</v>
      </c>
      <c r="X50" s="146" t="s">
        <v>555</v>
      </c>
      <c r="Y50" s="146" t="s">
        <v>557</v>
      </c>
      <c r="Z50" s="148" t="s">
        <v>557</v>
      </c>
      <c r="AA50" s="146">
        <v>1</v>
      </c>
      <c r="AB50" s="146" t="s">
        <v>574</v>
      </c>
      <c r="AC50" s="147" t="s">
        <v>559</v>
      </c>
      <c r="AD50" s="147">
        <f>VLOOKUP(S50,Jahr2022!A:F,4,0)</f>
        <v>10708</v>
      </c>
      <c r="AE50" s="147">
        <f>VLOOKUP(S50,Jahr2022!A:F,5,0)</f>
        <v>82380</v>
      </c>
      <c r="AF50" s="147">
        <f>VLOOKUP(S50,Jahr2022!A:F,6,0)</f>
        <v>1400275</v>
      </c>
      <c r="AG50" s="147" t="s">
        <v>574</v>
      </c>
      <c r="AH50" s="146">
        <v>25871</v>
      </c>
      <c r="AI50" s="194">
        <f>VLOOKUP(M50,Jahre2023Out!A:D,4,0)</f>
        <v>19962</v>
      </c>
      <c r="AJ50" s="194" t="e">
        <f>VLOOKUP(S50,Jahre2023In!A:D,4,0)</f>
        <v>#N/A</v>
      </c>
      <c r="AK50" s="195">
        <f t="shared" si="23"/>
        <v>19962</v>
      </c>
      <c r="AL50" s="196" t="str">
        <f t="shared" si="24"/>
        <v>1</v>
      </c>
      <c r="AM50" s="50" t="str">
        <f t="shared" si="14"/>
        <v>0</v>
      </c>
      <c r="AN50" s="50" t="str">
        <f t="shared" si="25"/>
        <v>0</v>
      </c>
      <c r="AP50" s="50" t="str">
        <f t="shared" si="5"/>
        <v>0</v>
      </c>
      <c r="AQ50" s="50" t="str">
        <f t="shared" si="26"/>
        <v>0</v>
      </c>
      <c r="AR50" s="50" t="str">
        <f t="shared" si="27"/>
        <v>0</v>
      </c>
      <c r="AS50" s="50" t="str">
        <f t="shared" si="28"/>
        <v>0</v>
      </c>
      <c r="AT50" s="50" t="str">
        <f t="shared" si="29"/>
        <v>1</v>
      </c>
      <c r="AX50" s="204" t="str">
        <f t="shared" si="10"/>
        <v>X</v>
      </c>
      <c r="AY50" s="204" t="str">
        <f t="shared" si="11"/>
        <v xml:space="preserve"> </v>
      </c>
      <c r="AZ50" s="204" t="str">
        <f t="shared" si="12"/>
        <v xml:space="preserve"> </v>
      </c>
      <c r="BA50" s="204" t="str">
        <f t="shared" si="13"/>
        <v xml:space="preserve"> </v>
      </c>
      <c r="BB50" s="204" t="str">
        <f t="shared" si="15"/>
        <v xml:space="preserve"> </v>
      </c>
      <c r="BC50" s="204" t="str">
        <f t="shared" si="16"/>
        <v xml:space="preserve"> </v>
      </c>
      <c r="BD50" s="204" t="str">
        <f t="shared" si="17"/>
        <v xml:space="preserve"> </v>
      </c>
      <c r="BE50" s="204" t="str">
        <f t="shared" si="18"/>
        <v xml:space="preserve"> </v>
      </c>
      <c r="BF50" s="204" t="str">
        <f t="shared" si="19"/>
        <v xml:space="preserve"> </v>
      </c>
      <c r="BG50" s="207" t="str">
        <f t="shared" si="21"/>
        <v>S</v>
      </c>
      <c r="BH50" s="210" t="str">
        <f t="shared" si="20"/>
        <v>l</v>
      </c>
      <c r="BI50" s="50">
        <v>1</v>
      </c>
    </row>
    <row r="51" spans="1:61" ht="16.5" customHeight="1" x14ac:dyDescent="0.25">
      <c r="A51" s="125">
        <v>47</v>
      </c>
      <c r="B51" s="50" t="s">
        <v>561</v>
      </c>
      <c r="C51" s="50" t="s">
        <v>553</v>
      </c>
      <c r="D51" s="180" t="s">
        <v>790</v>
      </c>
      <c r="E51" s="181" t="s">
        <v>843</v>
      </c>
      <c r="F51" s="181" t="s">
        <v>844</v>
      </c>
      <c r="G51" s="181" t="s">
        <v>565</v>
      </c>
      <c r="H51" s="181" t="s">
        <v>659</v>
      </c>
      <c r="I51" s="183" t="s">
        <v>845</v>
      </c>
      <c r="J51" s="182" t="s">
        <v>584</v>
      </c>
      <c r="K51" s="181" t="s">
        <v>44</v>
      </c>
      <c r="L51" s="181" t="s">
        <v>551</v>
      </c>
      <c r="M51" s="181" t="s">
        <v>846</v>
      </c>
      <c r="N51" s="181"/>
      <c r="O51" s="116" t="s">
        <v>548</v>
      </c>
      <c r="P51" s="116" t="s">
        <v>625</v>
      </c>
      <c r="Q51" s="44" t="s">
        <v>843</v>
      </c>
      <c r="R51" s="44" t="s">
        <v>847</v>
      </c>
      <c r="S51" s="44" t="s">
        <v>848</v>
      </c>
      <c r="T51" s="44"/>
      <c r="U51" s="157" t="s">
        <v>553</v>
      </c>
      <c r="V51" s="133" t="str">
        <f t="shared" si="22"/>
        <v>IDOC (RFC) -&gt; FTP</v>
      </c>
      <c r="W51" s="146" t="s">
        <v>849</v>
      </c>
      <c r="X51" s="146" t="s">
        <v>555</v>
      </c>
      <c r="Y51" s="146" t="s">
        <v>556</v>
      </c>
      <c r="Z51" s="148" t="s">
        <v>557</v>
      </c>
      <c r="AA51" s="146">
        <v>17</v>
      </c>
      <c r="AB51" s="146" t="s">
        <v>643</v>
      </c>
      <c r="AC51" s="147" t="s">
        <v>535</v>
      </c>
      <c r="AD51" s="147">
        <f>VLOOKUP(S51,Jahr2022!A:F,4,0)</f>
        <v>981</v>
      </c>
      <c r="AE51" s="147">
        <f>VLOOKUP(S51,Jahr2022!A:F,5,0)</f>
        <v>1080</v>
      </c>
      <c r="AF51" s="147">
        <f>VLOOKUP(S51,Jahr2022!A:F,6,0)</f>
        <v>11249</v>
      </c>
      <c r="AG51" s="147" t="s">
        <v>574</v>
      </c>
      <c r="AH51" s="146">
        <v>10914</v>
      </c>
      <c r="AI51" s="194">
        <f>VLOOKUP(M51,Jahre2023Out!A:D,4,0)</f>
        <v>157</v>
      </c>
      <c r="AJ51" s="194" t="e">
        <f>VLOOKUP(S51,Jahre2023In!A:D,4,0)</f>
        <v>#N/A</v>
      </c>
      <c r="AK51" s="195">
        <f t="shared" si="23"/>
        <v>157</v>
      </c>
      <c r="AL51" s="196" t="str">
        <f t="shared" si="24"/>
        <v>1</v>
      </c>
      <c r="AM51" s="50" t="str">
        <f t="shared" si="14"/>
        <v>0</v>
      </c>
      <c r="AN51" s="50" t="str">
        <f t="shared" si="25"/>
        <v>0</v>
      </c>
      <c r="AP51" s="50" t="str">
        <f t="shared" si="5"/>
        <v>1</v>
      </c>
      <c r="AQ51" s="50" t="str">
        <f t="shared" si="26"/>
        <v>0</v>
      </c>
      <c r="AR51" s="50" t="str">
        <f t="shared" si="27"/>
        <v>0</v>
      </c>
      <c r="AS51" s="50" t="str">
        <f t="shared" si="28"/>
        <v>0</v>
      </c>
      <c r="AT51" s="50" t="str">
        <f t="shared" si="29"/>
        <v>1</v>
      </c>
      <c r="AX51" s="204" t="str">
        <f t="shared" si="10"/>
        <v>X</v>
      </c>
      <c r="AY51" s="204" t="str">
        <f t="shared" si="11"/>
        <v xml:space="preserve"> </v>
      </c>
      <c r="AZ51" s="204" t="str">
        <f t="shared" si="12"/>
        <v xml:space="preserve"> </v>
      </c>
      <c r="BA51" s="204" t="str">
        <f t="shared" si="13"/>
        <v xml:space="preserve"> </v>
      </c>
      <c r="BB51" s="204" t="str">
        <f t="shared" si="15"/>
        <v>X</v>
      </c>
      <c r="BC51" s="204" t="str">
        <f t="shared" si="16"/>
        <v xml:space="preserve"> </v>
      </c>
      <c r="BD51" s="204" t="str">
        <f t="shared" si="17"/>
        <v xml:space="preserve"> </v>
      </c>
      <c r="BE51" s="204" t="str">
        <f t="shared" si="18"/>
        <v xml:space="preserve"> </v>
      </c>
      <c r="BF51" s="204" t="str">
        <f t="shared" si="19"/>
        <v>X</v>
      </c>
      <c r="BG51" s="207" t="str">
        <f t="shared" si="21"/>
        <v>L</v>
      </c>
      <c r="BH51" s="210" t="str">
        <f t="shared" si="20"/>
        <v>h</v>
      </c>
      <c r="BI51" s="50">
        <v>3</v>
      </c>
    </row>
    <row r="52" spans="1:61" ht="16.5" customHeight="1" x14ac:dyDescent="0.25">
      <c r="A52" s="125">
        <v>48</v>
      </c>
      <c r="B52" s="50" t="s">
        <v>561</v>
      </c>
      <c r="C52" s="50" t="s">
        <v>538</v>
      </c>
      <c r="D52" s="180" t="s">
        <v>621</v>
      </c>
      <c r="E52" s="181" t="s">
        <v>850</v>
      </c>
      <c r="F52" s="181" t="s">
        <v>851</v>
      </c>
      <c r="G52" s="181" t="s">
        <v>565</v>
      </c>
      <c r="H52" s="181" t="s">
        <v>543</v>
      </c>
      <c r="I52" s="183" t="s">
        <v>624</v>
      </c>
      <c r="J52" s="182" t="s">
        <v>625</v>
      </c>
      <c r="K52" s="181" t="s">
        <v>626</v>
      </c>
      <c r="L52" s="181" t="s">
        <v>627</v>
      </c>
      <c r="M52" s="181" t="s">
        <v>852</v>
      </c>
      <c r="N52" s="181"/>
      <c r="O52" s="116" t="s">
        <v>548</v>
      </c>
      <c r="P52" s="116" t="s">
        <v>545</v>
      </c>
      <c r="Q52" s="44" t="s">
        <v>850</v>
      </c>
      <c r="R52" s="44" t="s">
        <v>853</v>
      </c>
      <c r="S52" s="44" t="s">
        <v>854</v>
      </c>
      <c r="T52" s="44"/>
      <c r="U52" s="157" t="s">
        <v>553</v>
      </c>
      <c r="V52" s="133" t="str">
        <f t="shared" si="22"/>
        <v>FTP -&gt; SFTP</v>
      </c>
      <c r="W52" s="146" t="s">
        <v>855</v>
      </c>
      <c r="X52" s="146" t="s">
        <v>557</v>
      </c>
      <c r="Y52" s="146" t="s">
        <v>557</v>
      </c>
      <c r="Z52" s="148" t="s">
        <v>557</v>
      </c>
      <c r="AA52" s="146">
        <v>1</v>
      </c>
      <c r="AB52" s="146" t="s">
        <v>574</v>
      </c>
      <c r="AC52" s="147" t="s">
        <v>559</v>
      </c>
      <c r="AD52" s="147">
        <f>VLOOKUP(S52,Jahr2022!A:F,4,0)</f>
        <v>23048</v>
      </c>
      <c r="AE52" s="147">
        <f>VLOOKUP(S52,Jahr2022!A:F,5,0)</f>
        <v>255940</v>
      </c>
      <c r="AF52" s="147">
        <f>VLOOKUP(S52,Jahr2022!A:F,6,0)</f>
        <v>19646451</v>
      </c>
      <c r="AG52" s="147" t="s">
        <v>574</v>
      </c>
      <c r="AH52" s="146" t="s">
        <v>754</v>
      </c>
      <c r="AI52" s="194">
        <f>VLOOKUP(M52,Jahre2023Out!A:D,4,0)</f>
        <v>44497</v>
      </c>
      <c r="AJ52" s="194" t="e">
        <f>VLOOKUP(S52,Jahre2023In!A:D,4,0)</f>
        <v>#N/A</v>
      </c>
      <c r="AK52" s="195">
        <f t="shared" si="23"/>
        <v>44497</v>
      </c>
      <c r="AL52" s="196" t="str">
        <f t="shared" si="24"/>
        <v>1</v>
      </c>
      <c r="AM52" s="50" t="str">
        <f t="shared" si="14"/>
        <v>1</v>
      </c>
      <c r="AN52" s="50" t="str">
        <f t="shared" si="25"/>
        <v>0</v>
      </c>
      <c r="AP52" s="50" t="str">
        <f t="shared" si="5"/>
        <v>0</v>
      </c>
      <c r="AQ52" s="50" t="str">
        <f t="shared" si="26"/>
        <v>0</v>
      </c>
      <c r="AR52" s="50" t="str">
        <f t="shared" si="27"/>
        <v>0</v>
      </c>
      <c r="AS52" s="50" t="str">
        <f t="shared" si="28"/>
        <v>0</v>
      </c>
      <c r="AT52" s="50" t="str">
        <f t="shared" si="29"/>
        <v>0</v>
      </c>
      <c r="AX52" s="204" t="str">
        <f t="shared" si="10"/>
        <v xml:space="preserve"> </v>
      </c>
      <c r="AY52" s="204" t="str">
        <f t="shared" si="11"/>
        <v xml:space="preserve"> </v>
      </c>
      <c r="AZ52" s="204" t="str">
        <f t="shared" si="12"/>
        <v xml:space="preserve"> </v>
      </c>
      <c r="BA52" s="204" t="str">
        <f t="shared" si="13"/>
        <v xml:space="preserve"> </v>
      </c>
      <c r="BB52" s="204" t="str">
        <f t="shared" si="15"/>
        <v xml:space="preserve"> </v>
      </c>
      <c r="BC52" s="204" t="str">
        <f t="shared" si="16"/>
        <v xml:space="preserve"> </v>
      </c>
      <c r="BD52" s="204" t="str">
        <f t="shared" si="17"/>
        <v xml:space="preserve"> </v>
      </c>
      <c r="BE52" s="204" t="str">
        <f t="shared" si="18"/>
        <v xml:space="preserve"> </v>
      </c>
      <c r="BF52" s="204" t="str">
        <f t="shared" si="19"/>
        <v xml:space="preserve"> </v>
      </c>
      <c r="BG52" s="207" t="str">
        <f t="shared" si="21"/>
        <v>S</v>
      </c>
      <c r="BH52" s="210" t="str">
        <f t="shared" si="20"/>
        <v>c</v>
      </c>
      <c r="BI52" s="50">
        <v>1</v>
      </c>
    </row>
    <row r="53" spans="1:61" ht="16.5" customHeight="1" x14ac:dyDescent="0.25">
      <c r="A53" s="125">
        <v>49</v>
      </c>
      <c r="B53" s="50" t="s">
        <v>561</v>
      </c>
      <c r="C53" s="50" t="s">
        <v>538</v>
      </c>
      <c r="D53" s="180" t="s">
        <v>856</v>
      </c>
      <c r="E53" s="181" t="s">
        <v>857</v>
      </c>
      <c r="F53" s="181" t="s">
        <v>858</v>
      </c>
      <c r="G53" s="181" t="s">
        <v>565</v>
      </c>
      <c r="H53" s="181" t="s">
        <v>859</v>
      </c>
      <c r="I53" s="183" t="s">
        <v>289</v>
      </c>
      <c r="J53" s="182" t="s">
        <v>625</v>
      </c>
      <c r="K53" s="181" t="s">
        <v>44</v>
      </c>
      <c r="L53" s="181" t="s">
        <v>551</v>
      </c>
      <c r="M53" s="181" t="s">
        <v>860</v>
      </c>
      <c r="N53" s="181"/>
      <c r="O53" s="116" t="s">
        <v>548</v>
      </c>
      <c r="P53" s="116" t="s">
        <v>545</v>
      </c>
      <c r="Q53" s="44" t="s">
        <v>857</v>
      </c>
      <c r="R53" s="44" t="s">
        <v>861</v>
      </c>
      <c r="S53" s="44" t="s">
        <v>862</v>
      </c>
      <c r="T53" s="44"/>
      <c r="U53" s="157" t="s">
        <v>553</v>
      </c>
      <c r="V53" s="133" t="str">
        <f t="shared" si="22"/>
        <v>FTP -&gt; SFTP</v>
      </c>
      <c r="W53" s="146" t="s">
        <v>863</v>
      </c>
      <c r="X53" s="146" t="s">
        <v>864</v>
      </c>
      <c r="Y53" s="146" t="s">
        <v>557</v>
      </c>
      <c r="Z53" s="148" t="s">
        <v>557</v>
      </c>
      <c r="AA53" s="146">
        <v>1</v>
      </c>
      <c r="AB53" s="146" t="s">
        <v>558</v>
      </c>
      <c r="AC53" s="147" t="s">
        <v>535</v>
      </c>
      <c r="AD53" s="147">
        <f>VLOOKUP(S53,Jahr2022!A:F,4,0)</f>
        <v>3430</v>
      </c>
      <c r="AE53" s="147">
        <f>VLOOKUP(S53,Jahr2022!A:F,5,0)</f>
        <v>796148</v>
      </c>
      <c r="AF53" s="147">
        <f>VLOOKUP(S53,Jahr2022!A:F,6,0)</f>
        <v>1872348</v>
      </c>
      <c r="AG53" s="147" t="s">
        <v>574</v>
      </c>
      <c r="AH53" s="146">
        <v>108574</v>
      </c>
      <c r="AI53" s="194">
        <f>VLOOKUP(M53,Jahre2023Out!A:D,4,0)</f>
        <v>16032</v>
      </c>
      <c r="AJ53" s="194" t="e">
        <f>VLOOKUP(S53,Jahre2023In!A:D,4,0)</f>
        <v>#N/A</v>
      </c>
      <c r="AK53" s="195">
        <f t="shared" si="23"/>
        <v>16032</v>
      </c>
      <c r="AL53" s="196" t="str">
        <f t="shared" si="24"/>
        <v>1</v>
      </c>
      <c r="AM53" s="50" t="str">
        <f t="shared" si="14"/>
        <v>1</v>
      </c>
      <c r="AN53" s="50" t="str">
        <f t="shared" si="25"/>
        <v>0</v>
      </c>
      <c r="AP53" s="50" t="str">
        <f t="shared" si="5"/>
        <v>0</v>
      </c>
      <c r="AQ53" s="50" t="str">
        <f t="shared" si="26"/>
        <v>1</v>
      </c>
      <c r="AR53" s="50" t="str">
        <f t="shared" si="27"/>
        <v>0</v>
      </c>
      <c r="AS53" s="50" t="str">
        <f t="shared" si="28"/>
        <v>0</v>
      </c>
      <c r="AT53" s="50" t="str">
        <f t="shared" si="29"/>
        <v>0</v>
      </c>
      <c r="AV53" s="50">
        <v>1</v>
      </c>
      <c r="AX53" s="204" t="str">
        <f t="shared" si="10"/>
        <v xml:space="preserve"> </v>
      </c>
      <c r="AY53" s="204" t="str">
        <f t="shared" si="11"/>
        <v xml:space="preserve"> </v>
      </c>
      <c r="AZ53" s="204" t="str">
        <f t="shared" si="12"/>
        <v>X</v>
      </c>
      <c r="BA53" s="204" t="str">
        <f t="shared" si="13"/>
        <v xml:space="preserve"> </v>
      </c>
      <c r="BB53" s="204" t="str">
        <f t="shared" si="15"/>
        <v xml:space="preserve"> </v>
      </c>
      <c r="BC53" s="204" t="str">
        <f t="shared" si="16"/>
        <v xml:space="preserve"> </v>
      </c>
      <c r="BD53" s="204" t="str">
        <f t="shared" si="17"/>
        <v xml:space="preserve"> </v>
      </c>
      <c r="BE53" s="204" t="str">
        <f t="shared" si="18"/>
        <v xml:space="preserve"> </v>
      </c>
      <c r="BF53" s="204" t="str">
        <f t="shared" si="19"/>
        <v>X</v>
      </c>
      <c r="BG53" s="207" t="str">
        <f t="shared" si="21"/>
        <v>M</v>
      </c>
      <c r="BH53" s="210" t="str">
        <f t="shared" si="20"/>
        <v>m</v>
      </c>
      <c r="BI53" s="50">
        <v>3</v>
      </c>
    </row>
    <row r="54" spans="1:61" ht="16.5" customHeight="1" x14ac:dyDescent="0.25">
      <c r="A54" s="125">
        <v>50</v>
      </c>
      <c r="B54" s="50" t="s">
        <v>561</v>
      </c>
      <c r="C54" s="50" t="s">
        <v>538</v>
      </c>
      <c r="D54" s="180" t="s">
        <v>856</v>
      </c>
      <c r="E54" s="181" t="s">
        <v>857</v>
      </c>
      <c r="F54" s="181" t="s">
        <v>865</v>
      </c>
      <c r="G54" s="181" t="s">
        <v>565</v>
      </c>
      <c r="H54" s="181" t="s">
        <v>859</v>
      </c>
      <c r="I54" s="183" t="s">
        <v>289</v>
      </c>
      <c r="J54" s="182" t="s">
        <v>625</v>
      </c>
      <c r="K54" s="181" t="s">
        <v>44</v>
      </c>
      <c r="L54" s="181" t="s">
        <v>551</v>
      </c>
      <c r="M54" s="181" t="s">
        <v>860</v>
      </c>
      <c r="N54" s="181"/>
      <c r="O54" s="116" t="s">
        <v>548</v>
      </c>
      <c r="P54" s="116" t="s">
        <v>629</v>
      </c>
      <c r="Q54" s="44" t="s">
        <v>630</v>
      </c>
      <c r="R54" s="44" t="s">
        <v>631</v>
      </c>
      <c r="S54" s="44" t="s">
        <v>862</v>
      </c>
      <c r="T54" s="44"/>
      <c r="U54" s="157" t="s">
        <v>553</v>
      </c>
      <c r="V54" s="133" t="str">
        <f t="shared" si="22"/>
        <v>FTP -&gt; FTPS</v>
      </c>
      <c r="W54" s="146" t="s">
        <v>866</v>
      </c>
      <c r="X54" s="146" t="s">
        <v>557</v>
      </c>
      <c r="Y54" s="146" t="s">
        <v>557</v>
      </c>
      <c r="Z54" s="148" t="s">
        <v>557</v>
      </c>
      <c r="AA54" s="146">
        <v>1</v>
      </c>
      <c r="AB54" s="146" t="s">
        <v>558</v>
      </c>
      <c r="AC54" s="147" t="s">
        <v>535</v>
      </c>
      <c r="AD54" s="147">
        <f>VLOOKUP(S54,Jahr2022!A:F,4,0)</f>
        <v>3430</v>
      </c>
      <c r="AE54" s="147">
        <f>VLOOKUP(S54,Jahr2022!A:F,5,0)</f>
        <v>796148</v>
      </c>
      <c r="AF54" s="147">
        <f>VLOOKUP(S54,Jahr2022!A:F,6,0)</f>
        <v>1872348</v>
      </c>
      <c r="AG54" s="147" t="s">
        <v>574</v>
      </c>
      <c r="AH54" s="146">
        <v>108574</v>
      </c>
      <c r="AI54" s="194">
        <f>VLOOKUP(M54,Jahre2023Out!A:D,4,0)</f>
        <v>16032</v>
      </c>
      <c r="AJ54" s="194" t="e">
        <f>VLOOKUP(S54,Jahre2023In!A:D,4,0)</f>
        <v>#N/A</v>
      </c>
      <c r="AK54" s="195">
        <f t="shared" si="23"/>
        <v>16032</v>
      </c>
      <c r="AL54" s="196" t="str">
        <f t="shared" si="24"/>
        <v>1</v>
      </c>
      <c r="AM54" s="50" t="str">
        <f t="shared" si="14"/>
        <v>0</v>
      </c>
      <c r="AN54" s="50" t="str">
        <f t="shared" si="25"/>
        <v>1</v>
      </c>
      <c r="AP54" s="50" t="str">
        <f t="shared" si="5"/>
        <v>0</v>
      </c>
      <c r="AQ54" s="50" t="str">
        <f t="shared" si="26"/>
        <v>0</v>
      </c>
      <c r="AR54" s="50" t="str">
        <f t="shared" si="27"/>
        <v>0</v>
      </c>
      <c r="AS54" s="50" t="str">
        <f t="shared" si="28"/>
        <v>0</v>
      </c>
      <c r="AT54" s="50" t="str">
        <f t="shared" si="29"/>
        <v>0</v>
      </c>
      <c r="AX54" s="204" t="str">
        <f t="shared" si="10"/>
        <v xml:space="preserve"> </v>
      </c>
      <c r="AY54" s="204" t="str">
        <f t="shared" si="11"/>
        <v xml:space="preserve"> </v>
      </c>
      <c r="AZ54" s="204" t="str">
        <f t="shared" si="12"/>
        <v xml:space="preserve"> </v>
      </c>
      <c r="BA54" s="204" t="str">
        <f t="shared" si="13"/>
        <v xml:space="preserve"> </v>
      </c>
      <c r="BB54" s="204" t="str">
        <f t="shared" si="15"/>
        <v xml:space="preserve"> </v>
      </c>
      <c r="BC54" s="204" t="str">
        <f t="shared" si="16"/>
        <v xml:space="preserve"> </v>
      </c>
      <c r="BD54" s="204" t="str">
        <f t="shared" si="17"/>
        <v xml:space="preserve"> </v>
      </c>
      <c r="BE54" s="204" t="str">
        <f t="shared" si="18"/>
        <v xml:space="preserve"> </v>
      </c>
      <c r="BF54" s="204" t="str">
        <f t="shared" si="19"/>
        <v>X</v>
      </c>
      <c r="BG54" s="207" t="str">
        <f t="shared" si="21"/>
        <v>M</v>
      </c>
      <c r="BH54" s="210" t="str">
        <f t="shared" si="20"/>
        <v>l</v>
      </c>
      <c r="BI54" s="50">
        <v>3</v>
      </c>
    </row>
    <row r="55" spans="1:61" ht="16.5" customHeight="1" x14ac:dyDescent="0.25">
      <c r="A55" s="125">
        <v>51</v>
      </c>
      <c r="B55" s="50" t="s">
        <v>561</v>
      </c>
      <c r="C55" s="50" t="s">
        <v>538</v>
      </c>
      <c r="D55" s="180" t="s">
        <v>856</v>
      </c>
      <c r="E55" s="181" t="s">
        <v>857</v>
      </c>
      <c r="F55" s="181" t="s">
        <v>867</v>
      </c>
      <c r="G55" s="181" t="s">
        <v>565</v>
      </c>
      <c r="H55" s="181" t="s">
        <v>859</v>
      </c>
      <c r="I55" s="183" t="s">
        <v>289</v>
      </c>
      <c r="J55" s="182" t="s">
        <v>629</v>
      </c>
      <c r="K55" s="181" t="s">
        <v>630</v>
      </c>
      <c r="L55" s="181" t="s">
        <v>631</v>
      </c>
      <c r="M55" s="181" t="s">
        <v>860</v>
      </c>
      <c r="N55" s="181"/>
      <c r="O55" s="116" t="s">
        <v>548</v>
      </c>
      <c r="P55" s="116" t="s">
        <v>545</v>
      </c>
      <c r="Q55" s="44" t="s">
        <v>857</v>
      </c>
      <c r="R55" s="44" t="s">
        <v>861</v>
      </c>
      <c r="S55" s="44" t="s">
        <v>862</v>
      </c>
      <c r="T55" s="44"/>
      <c r="U55" s="157" t="s">
        <v>553</v>
      </c>
      <c r="V55" s="133" t="str">
        <f t="shared" si="22"/>
        <v>FTPS -&gt; SFTP</v>
      </c>
      <c r="W55" s="146" t="s">
        <v>868</v>
      </c>
      <c r="X55" s="146" t="s">
        <v>864</v>
      </c>
      <c r="Y55" s="146" t="s">
        <v>557</v>
      </c>
      <c r="Z55" s="148" t="s">
        <v>557</v>
      </c>
      <c r="AA55" s="146">
        <v>1</v>
      </c>
      <c r="AB55" s="146" t="s">
        <v>558</v>
      </c>
      <c r="AC55" s="147" t="s">
        <v>535</v>
      </c>
      <c r="AD55" s="147">
        <f>VLOOKUP(S55,Jahr2022!A:F,4,0)</f>
        <v>3430</v>
      </c>
      <c r="AE55" s="147">
        <f>VLOOKUP(S55,Jahr2022!A:F,5,0)</f>
        <v>796148</v>
      </c>
      <c r="AF55" s="147">
        <f>VLOOKUP(S55,Jahr2022!A:F,6,0)</f>
        <v>1872348</v>
      </c>
      <c r="AG55" s="147" t="s">
        <v>574</v>
      </c>
      <c r="AH55" s="146" t="s">
        <v>869</v>
      </c>
      <c r="AI55" s="194">
        <f>VLOOKUP(M55,Jahre2023Out!A:D,4,0)</f>
        <v>16032</v>
      </c>
      <c r="AJ55" s="194" t="e">
        <f>VLOOKUP(S55,Jahre2023In!A:D,4,0)</f>
        <v>#N/A</v>
      </c>
      <c r="AK55" s="195">
        <f t="shared" si="23"/>
        <v>16032</v>
      </c>
      <c r="AL55" s="196" t="str">
        <f t="shared" si="24"/>
        <v>1</v>
      </c>
      <c r="AM55" s="50" t="str">
        <f t="shared" si="14"/>
        <v>1</v>
      </c>
      <c r="AN55" s="50" t="str">
        <f t="shared" si="25"/>
        <v>1</v>
      </c>
      <c r="AP55" s="50" t="str">
        <f t="shared" si="5"/>
        <v>0</v>
      </c>
      <c r="AQ55" s="50" t="str">
        <f t="shared" si="26"/>
        <v>1</v>
      </c>
      <c r="AR55" s="50" t="str">
        <f t="shared" si="27"/>
        <v>0</v>
      </c>
      <c r="AS55" s="50" t="str">
        <f t="shared" si="28"/>
        <v>0</v>
      </c>
      <c r="AT55" s="50" t="str">
        <f t="shared" si="29"/>
        <v>0</v>
      </c>
      <c r="AV55" s="50">
        <v>1</v>
      </c>
      <c r="AX55" s="204" t="str">
        <f t="shared" si="10"/>
        <v xml:space="preserve"> </v>
      </c>
      <c r="AY55" s="204" t="str">
        <f t="shared" si="11"/>
        <v xml:space="preserve"> </v>
      </c>
      <c r="AZ55" s="204" t="str">
        <f t="shared" si="12"/>
        <v>X</v>
      </c>
      <c r="BA55" s="204" t="str">
        <f t="shared" si="13"/>
        <v xml:space="preserve"> </v>
      </c>
      <c r="BB55" s="204" t="str">
        <f t="shared" si="15"/>
        <v xml:space="preserve"> </v>
      </c>
      <c r="BC55" s="204" t="str">
        <f t="shared" si="16"/>
        <v xml:space="preserve"> </v>
      </c>
      <c r="BD55" s="204" t="str">
        <f t="shared" si="17"/>
        <v xml:space="preserve"> </v>
      </c>
      <c r="BE55" s="204" t="str">
        <f t="shared" si="18"/>
        <v xml:space="preserve"> </v>
      </c>
      <c r="BF55" s="204" t="str">
        <f t="shared" si="19"/>
        <v>X</v>
      </c>
      <c r="BG55" s="207" t="str">
        <f t="shared" si="21"/>
        <v>M</v>
      </c>
      <c r="BH55" s="210" t="str">
        <f t="shared" si="20"/>
        <v>m</v>
      </c>
      <c r="BI55" s="50">
        <v>3</v>
      </c>
    </row>
    <row r="56" spans="1:61" ht="16.5" customHeight="1" x14ac:dyDescent="0.25">
      <c r="A56" s="125">
        <v>52</v>
      </c>
      <c r="B56" s="50" t="s">
        <v>561</v>
      </c>
      <c r="C56" s="50" t="s">
        <v>538</v>
      </c>
      <c r="D56" s="180" t="s">
        <v>634</v>
      </c>
      <c r="E56" s="181" t="s">
        <v>635</v>
      </c>
      <c r="F56" s="181" t="s">
        <v>870</v>
      </c>
      <c r="G56" s="181" t="s">
        <v>565</v>
      </c>
      <c r="H56" s="181" t="s">
        <v>543</v>
      </c>
      <c r="I56" s="183" t="s">
        <v>637</v>
      </c>
      <c r="J56" s="182" t="s">
        <v>625</v>
      </c>
      <c r="K56" s="181" t="s">
        <v>635</v>
      </c>
      <c r="L56" s="181" t="s">
        <v>639</v>
      </c>
      <c r="M56" s="181" t="s">
        <v>871</v>
      </c>
      <c r="N56" s="181"/>
      <c r="O56" s="116" t="s">
        <v>548</v>
      </c>
      <c r="P56" s="116" t="s">
        <v>549</v>
      </c>
      <c r="Q56" s="44" t="s">
        <v>550</v>
      </c>
      <c r="R56" s="44" t="s">
        <v>551</v>
      </c>
      <c r="S56" s="44" t="s">
        <v>872</v>
      </c>
      <c r="T56" s="44"/>
      <c r="U56" s="157" t="s">
        <v>553</v>
      </c>
      <c r="V56" s="133" t="str">
        <f t="shared" si="22"/>
        <v>FTP -&gt; PROXY</v>
      </c>
      <c r="W56" s="146" t="s">
        <v>873</v>
      </c>
      <c r="X56" s="146" t="s">
        <v>555</v>
      </c>
      <c r="Y56" s="146" t="s">
        <v>557</v>
      </c>
      <c r="Z56" s="148" t="s">
        <v>557</v>
      </c>
      <c r="AA56" s="146">
        <v>1</v>
      </c>
      <c r="AB56" s="146" t="s">
        <v>574</v>
      </c>
      <c r="AC56" s="147" t="s">
        <v>559</v>
      </c>
      <c r="AD56" s="147">
        <f>VLOOKUP(S56,Jahr2022!A:F,4,0)</f>
        <v>653</v>
      </c>
      <c r="AE56" s="147">
        <f>VLOOKUP(S56,Jahr2022!A:F,5,0)</f>
        <v>4426398</v>
      </c>
      <c r="AF56" s="147">
        <f>VLOOKUP(S56,Jahr2022!A:F,6,0)</f>
        <v>59535324</v>
      </c>
      <c r="AG56" s="147" t="s">
        <v>574</v>
      </c>
      <c r="AH56" s="146">
        <v>6715</v>
      </c>
      <c r="AI56" s="194">
        <f>VLOOKUP(M56,Jahre2023Out!A:D,4,0)</f>
        <v>14898</v>
      </c>
      <c r="AJ56" s="194" t="e">
        <f>VLOOKUP(S56,Jahre2023In!A:D,4,0)</f>
        <v>#N/A</v>
      </c>
      <c r="AK56" s="195">
        <f t="shared" si="23"/>
        <v>14898</v>
      </c>
      <c r="AL56" s="196" t="str">
        <f t="shared" si="24"/>
        <v>1</v>
      </c>
      <c r="AM56" s="50" t="str">
        <f t="shared" si="14"/>
        <v>0</v>
      </c>
      <c r="AN56" s="50" t="str">
        <f t="shared" si="25"/>
        <v>0</v>
      </c>
      <c r="AP56" s="50" t="str">
        <f t="shared" si="5"/>
        <v>0</v>
      </c>
      <c r="AQ56" s="50" t="str">
        <f t="shared" si="26"/>
        <v>0</v>
      </c>
      <c r="AR56" s="50" t="str">
        <f t="shared" si="27"/>
        <v>0</v>
      </c>
      <c r="AS56" s="50" t="str">
        <f t="shared" si="28"/>
        <v>0</v>
      </c>
      <c r="AT56" s="50" t="str">
        <f t="shared" si="29"/>
        <v>0</v>
      </c>
      <c r="AX56" s="204" t="str">
        <f t="shared" si="10"/>
        <v>X</v>
      </c>
      <c r="AY56" s="204" t="str">
        <f t="shared" si="11"/>
        <v xml:space="preserve"> </v>
      </c>
      <c r="AZ56" s="204" t="str">
        <f t="shared" si="12"/>
        <v xml:space="preserve"> </v>
      </c>
      <c r="BA56" s="204" t="str">
        <f t="shared" si="13"/>
        <v xml:space="preserve"> </v>
      </c>
      <c r="BB56" s="204" t="str">
        <f t="shared" si="15"/>
        <v xml:space="preserve"> </v>
      </c>
      <c r="BC56" s="204" t="str">
        <f t="shared" si="16"/>
        <v xml:space="preserve"> </v>
      </c>
      <c r="BD56" s="204" t="str">
        <f t="shared" si="17"/>
        <v xml:space="preserve"> </v>
      </c>
      <c r="BE56" s="204" t="str">
        <f t="shared" si="18"/>
        <v xml:space="preserve"> </v>
      </c>
      <c r="BF56" s="204" t="str">
        <f t="shared" si="19"/>
        <v xml:space="preserve"> </v>
      </c>
      <c r="BG56" s="207" t="str">
        <f t="shared" si="21"/>
        <v>S</v>
      </c>
      <c r="BH56" s="210" t="str">
        <f t="shared" si="20"/>
        <v>l</v>
      </c>
      <c r="BI56" s="50">
        <v>1</v>
      </c>
    </row>
    <row r="57" spans="1:61" ht="16.5" customHeight="1" x14ac:dyDescent="0.25">
      <c r="A57" s="125">
        <v>53</v>
      </c>
      <c r="B57" s="50" t="s">
        <v>561</v>
      </c>
      <c r="C57" s="50" t="s">
        <v>538</v>
      </c>
      <c r="D57" s="180" t="s">
        <v>790</v>
      </c>
      <c r="E57" s="181" t="s">
        <v>874</v>
      </c>
      <c r="F57" s="181" t="s">
        <v>875</v>
      </c>
      <c r="G57" s="181" t="s">
        <v>565</v>
      </c>
      <c r="H57" s="181" t="s">
        <v>859</v>
      </c>
      <c r="I57" s="183"/>
      <c r="J57" s="182" t="s">
        <v>876</v>
      </c>
      <c r="K57" s="181" t="s">
        <v>44</v>
      </c>
      <c r="L57" s="181" t="s">
        <v>551</v>
      </c>
      <c r="M57" s="181" t="s">
        <v>877</v>
      </c>
      <c r="N57" s="181" t="s">
        <v>878</v>
      </c>
      <c r="O57" s="116" t="s">
        <v>548</v>
      </c>
      <c r="P57" s="116" t="s">
        <v>625</v>
      </c>
      <c r="Q57" s="44" t="s">
        <v>874</v>
      </c>
      <c r="R57" s="44" t="s">
        <v>879</v>
      </c>
      <c r="S57" s="44" t="s">
        <v>880</v>
      </c>
      <c r="T57" s="44" t="s">
        <v>878</v>
      </c>
      <c r="U57" s="157" t="s">
        <v>553</v>
      </c>
      <c r="V57" s="133" t="str">
        <f t="shared" si="22"/>
        <v>IDOC (File) -&gt; FTP</v>
      </c>
      <c r="W57" s="146" t="s">
        <v>881</v>
      </c>
      <c r="X57" s="146" t="s">
        <v>557</v>
      </c>
      <c r="Y57" s="146" t="s">
        <v>557</v>
      </c>
      <c r="Z57" s="148" t="s">
        <v>557</v>
      </c>
      <c r="AA57" s="146">
        <v>1</v>
      </c>
      <c r="AB57" s="146" t="s">
        <v>574</v>
      </c>
      <c r="AC57" s="147" t="s">
        <v>559</v>
      </c>
      <c r="AD57" s="147">
        <f>VLOOKUP(S57,Jahr2022!A:F,4,0)</f>
        <v>8471</v>
      </c>
      <c r="AE57" s="147">
        <f>VLOOKUP(S57,Jahr2022!A:F,5,0)</f>
        <v>28135</v>
      </c>
      <c r="AF57" s="147">
        <f>VLOOKUP(S57,Jahr2022!A:F,6,0)</f>
        <v>410274</v>
      </c>
      <c r="AG57" s="147" t="s">
        <v>574</v>
      </c>
      <c r="AH57" s="146">
        <v>26415</v>
      </c>
      <c r="AI57" s="194">
        <f>VLOOKUP(M57,Jahre2023Out!A:D,4,0)</f>
        <v>21472</v>
      </c>
      <c r="AJ57" s="194" t="e">
        <f>VLOOKUP(S57,Jahre2023In!A:D,4,0)</f>
        <v>#N/A</v>
      </c>
      <c r="AK57" s="195">
        <f t="shared" si="23"/>
        <v>21472</v>
      </c>
      <c r="AL57" s="196" t="str">
        <f t="shared" si="24"/>
        <v>1</v>
      </c>
      <c r="AM57" s="50" t="str">
        <f t="shared" si="14"/>
        <v>0</v>
      </c>
      <c r="AN57" s="50" t="str">
        <f t="shared" si="25"/>
        <v>0</v>
      </c>
      <c r="AP57" s="50" t="str">
        <f t="shared" si="5"/>
        <v>0</v>
      </c>
      <c r="AQ57" s="50" t="str">
        <f t="shared" si="26"/>
        <v>0</v>
      </c>
      <c r="AR57" s="50" t="str">
        <f t="shared" si="27"/>
        <v>0</v>
      </c>
      <c r="AS57" s="50" t="str">
        <f t="shared" si="28"/>
        <v>0</v>
      </c>
      <c r="AT57" s="50" t="str">
        <f t="shared" si="29"/>
        <v>0</v>
      </c>
      <c r="AX57" s="204" t="str">
        <f t="shared" si="10"/>
        <v xml:space="preserve"> </v>
      </c>
      <c r="AY57" s="204" t="str">
        <f t="shared" si="11"/>
        <v xml:space="preserve"> </v>
      </c>
      <c r="AZ57" s="204" t="str">
        <f t="shared" si="12"/>
        <v xml:space="preserve"> </v>
      </c>
      <c r="BA57" s="204" t="str">
        <f t="shared" si="13"/>
        <v xml:space="preserve"> </v>
      </c>
      <c r="BB57" s="204" t="str">
        <f t="shared" si="15"/>
        <v xml:space="preserve"> </v>
      </c>
      <c r="BC57" s="204" t="str">
        <f t="shared" si="16"/>
        <v xml:space="preserve"> </v>
      </c>
      <c r="BD57" s="204" t="str">
        <f t="shared" si="17"/>
        <v xml:space="preserve"> </v>
      </c>
      <c r="BE57" s="204" t="str">
        <f t="shared" si="18"/>
        <v xml:space="preserve"> </v>
      </c>
      <c r="BF57" s="204" t="str">
        <f t="shared" si="19"/>
        <v xml:space="preserve"> </v>
      </c>
      <c r="BG57" s="207" t="str">
        <f t="shared" si="21"/>
        <v>S</v>
      </c>
      <c r="BH57" s="210" t="str">
        <f t="shared" si="20"/>
        <v>c</v>
      </c>
      <c r="BI57" s="50">
        <v>1</v>
      </c>
    </row>
    <row r="58" spans="1:61" ht="16.5" customHeight="1" x14ac:dyDescent="0.25">
      <c r="A58" s="125">
        <v>54</v>
      </c>
      <c r="B58" s="50" t="s">
        <v>561</v>
      </c>
      <c r="C58" s="50" t="s">
        <v>538</v>
      </c>
      <c r="D58" s="180" t="s">
        <v>882</v>
      </c>
      <c r="E58" s="181" t="s">
        <v>874</v>
      </c>
      <c r="F58" s="181" t="s">
        <v>883</v>
      </c>
      <c r="G58" s="181" t="s">
        <v>565</v>
      </c>
      <c r="H58" s="181" t="s">
        <v>859</v>
      </c>
      <c r="I58" s="183"/>
      <c r="J58" s="182" t="s">
        <v>876</v>
      </c>
      <c r="K58" s="181" t="s">
        <v>44</v>
      </c>
      <c r="L58" s="181" t="s">
        <v>551</v>
      </c>
      <c r="M58" s="181" t="s">
        <v>884</v>
      </c>
      <c r="N58" s="181" t="s">
        <v>885</v>
      </c>
      <c r="O58" s="116" t="s">
        <v>548</v>
      </c>
      <c r="P58" s="116" t="s">
        <v>625</v>
      </c>
      <c r="Q58" s="44" t="s">
        <v>874</v>
      </c>
      <c r="R58" s="44" t="s">
        <v>879</v>
      </c>
      <c r="S58" s="44" t="s">
        <v>886</v>
      </c>
      <c r="T58" s="44" t="s">
        <v>885</v>
      </c>
      <c r="U58" s="157" t="s">
        <v>553</v>
      </c>
      <c r="V58" s="133" t="str">
        <f t="shared" si="22"/>
        <v>IDOC (File) -&gt; FTP</v>
      </c>
      <c r="W58" s="146" t="s">
        <v>887</v>
      </c>
      <c r="X58" s="146" t="s">
        <v>557</v>
      </c>
      <c r="Y58" s="146" t="s">
        <v>557</v>
      </c>
      <c r="Z58" s="148" t="s">
        <v>557</v>
      </c>
      <c r="AA58" s="146">
        <v>1</v>
      </c>
      <c r="AB58" s="146" t="s">
        <v>574</v>
      </c>
      <c r="AC58" s="147" t="s">
        <v>559</v>
      </c>
      <c r="AD58" s="147">
        <f>VLOOKUP(S58,Jahr2022!A:F,4,0)</f>
        <v>11494</v>
      </c>
      <c r="AE58" s="147">
        <f>VLOOKUP(S58,Jahr2022!A:F,5,0)</f>
        <v>40848</v>
      </c>
      <c r="AF58" s="147">
        <f>VLOOKUP(S58,Jahr2022!A:F,6,0)</f>
        <v>2791968</v>
      </c>
      <c r="AG58" s="147" t="s">
        <v>574</v>
      </c>
      <c r="AH58" s="146">
        <v>25890</v>
      </c>
      <c r="AI58" s="194">
        <f>VLOOKUP(M58,Jahre2023Out!A:D,4,0)</f>
        <v>20746</v>
      </c>
      <c r="AJ58" s="194" t="e">
        <f>VLOOKUP(S58,Jahre2023In!A:D,4,0)</f>
        <v>#N/A</v>
      </c>
      <c r="AK58" s="195">
        <f t="shared" si="23"/>
        <v>20746</v>
      </c>
      <c r="AL58" s="196" t="str">
        <f t="shared" si="24"/>
        <v>1</v>
      </c>
      <c r="AM58" s="50" t="str">
        <f t="shared" si="14"/>
        <v>0</v>
      </c>
      <c r="AN58" s="50" t="str">
        <f t="shared" si="25"/>
        <v>0</v>
      </c>
      <c r="AP58" s="50" t="str">
        <f t="shared" si="5"/>
        <v>0</v>
      </c>
      <c r="AQ58" s="50" t="str">
        <f t="shared" si="26"/>
        <v>0</v>
      </c>
      <c r="AR58" s="50" t="str">
        <f t="shared" si="27"/>
        <v>0</v>
      </c>
      <c r="AS58" s="50" t="str">
        <f t="shared" si="28"/>
        <v>0</v>
      </c>
      <c r="AT58" s="50" t="str">
        <f t="shared" si="29"/>
        <v>0</v>
      </c>
      <c r="AX58" s="204" t="str">
        <f t="shared" si="10"/>
        <v xml:space="preserve"> </v>
      </c>
      <c r="AY58" s="204" t="str">
        <f t="shared" si="11"/>
        <v xml:space="preserve"> </v>
      </c>
      <c r="AZ58" s="204" t="str">
        <f t="shared" si="12"/>
        <v xml:space="preserve"> </v>
      </c>
      <c r="BA58" s="204" t="str">
        <f t="shared" si="13"/>
        <v xml:space="preserve"> </v>
      </c>
      <c r="BB58" s="204" t="str">
        <f t="shared" si="15"/>
        <v xml:space="preserve"> </v>
      </c>
      <c r="BC58" s="204" t="str">
        <f t="shared" si="16"/>
        <v xml:space="preserve"> </v>
      </c>
      <c r="BD58" s="204" t="str">
        <f t="shared" si="17"/>
        <v xml:space="preserve"> </v>
      </c>
      <c r="BE58" s="204" t="str">
        <f t="shared" si="18"/>
        <v xml:space="preserve"> </v>
      </c>
      <c r="BF58" s="204" t="str">
        <f t="shared" si="19"/>
        <v xml:space="preserve"> </v>
      </c>
      <c r="BG58" s="207" t="str">
        <f t="shared" si="21"/>
        <v>S</v>
      </c>
      <c r="BH58" s="210" t="str">
        <f t="shared" si="20"/>
        <v>c</v>
      </c>
      <c r="BI58" s="50">
        <v>1</v>
      </c>
    </row>
    <row r="59" spans="1:61" ht="16.5" customHeight="1" x14ac:dyDescent="0.25">
      <c r="A59" s="125">
        <v>55</v>
      </c>
      <c r="B59" s="50" t="s">
        <v>561</v>
      </c>
      <c r="C59" s="50" t="s">
        <v>538</v>
      </c>
      <c r="D59" s="180" t="s">
        <v>621</v>
      </c>
      <c r="E59" s="181" t="s">
        <v>888</v>
      </c>
      <c r="F59" s="181" t="s">
        <v>889</v>
      </c>
      <c r="G59" s="181" t="s">
        <v>565</v>
      </c>
      <c r="H59" s="181" t="s">
        <v>543</v>
      </c>
      <c r="I59" s="183" t="s">
        <v>890</v>
      </c>
      <c r="J59" s="182" t="s">
        <v>625</v>
      </c>
      <c r="K59" s="181" t="s">
        <v>626</v>
      </c>
      <c r="L59" s="181" t="s">
        <v>627</v>
      </c>
      <c r="M59" s="181" t="s">
        <v>891</v>
      </c>
      <c r="N59" s="181"/>
      <c r="O59" s="116" t="s">
        <v>548</v>
      </c>
      <c r="P59" s="116" t="s">
        <v>545</v>
      </c>
      <c r="Q59" s="44" t="s">
        <v>888</v>
      </c>
      <c r="R59" s="44" t="s">
        <v>892</v>
      </c>
      <c r="S59" s="44" t="s">
        <v>893</v>
      </c>
      <c r="T59" s="44"/>
      <c r="U59" s="157" t="s">
        <v>553</v>
      </c>
      <c r="V59" s="133" t="str">
        <f t="shared" si="22"/>
        <v>FTP -&gt; SFTP</v>
      </c>
      <c r="W59" s="146" t="s">
        <v>894</v>
      </c>
      <c r="X59" s="146" t="s">
        <v>557</v>
      </c>
      <c r="Y59" s="146" t="s">
        <v>557</v>
      </c>
      <c r="Z59" s="148" t="s">
        <v>557</v>
      </c>
      <c r="AA59" s="146">
        <v>1</v>
      </c>
      <c r="AB59" s="146" t="s">
        <v>574</v>
      </c>
      <c r="AC59" s="147" t="s">
        <v>559</v>
      </c>
      <c r="AD59" s="147">
        <f>VLOOKUP(S59,Jahr2022!A:F,4,0)</f>
        <v>26854</v>
      </c>
      <c r="AE59" s="147">
        <f>VLOOKUP(S59,Jahr2022!A:F,5,0)</f>
        <v>26854</v>
      </c>
      <c r="AF59" s="147">
        <f>VLOOKUP(S59,Jahr2022!A:F,6,0)</f>
        <v>26854</v>
      </c>
      <c r="AG59" s="147" t="s">
        <v>574</v>
      </c>
      <c r="AH59" s="146">
        <v>367</v>
      </c>
      <c r="AI59" s="194">
        <f>VLOOKUP(M59,Jahre2023Out!A:D,4,0)</f>
        <v>367</v>
      </c>
      <c r="AJ59" s="194" t="e">
        <f>VLOOKUP(S59,Jahre2023In!A:D,4,0)</f>
        <v>#N/A</v>
      </c>
      <c r="AK59" s="195">
        <f t="shared" si="23"/>
        <v>367</v>
      </c>
      <c r="AL59" s="196" t="str">
        <f t="shared" si="24"/>
        <v>1</v>
      </c>
      <c r="AM59" s="50" t="str">
        <f t="shared" si="14"/>
        <v>1</v>
      </c>
      <c r="AN59" s="50" t="str">
        <f t="shared" si="25"/>
        <v>0</v>
      </c>
      <c r="AP59" s="50" t="str">
        <f t="shared" si="5"/>
        <v>0</v>
      </c>
      <c r="AQ59" s="50" t="str">
        <f t="shared" si="26"/>
        <v>0</v>
      </c>
      <c r="AR59" s="50" t="str">
        <f t="shared" si="27"/>
        <v>0</v>
      </c>
      <c r="AS59" s="50" t="str">
        <f t="shared" si="28"/>
        <v>0</v>
      </c>
      <c r="AT59" s="50" t="str">
        <f t="shared" si="29"/>
        <v>0</v>
      </c>
      <c r="AX59" s="204" t="str">
        <f t="shared" si="10"/>
        <v xml:space="preserve"> </v>
      </c>
      <c r="AY59" s="204" t="str">
        <f t="shared" si="11"/>
        <v xml:space="preserve"> </v>
      </c>
      <c r="AZ59" s="204" t="str">
        <f t="shared" si="12"/>
        <v xml:space="preserve"> </v>
      </c>
      <c r="BA59" s="204" t="str">
        <f t="shared" si="13"/>
        <v xml:space="preserve"> </v>
      </c>
      <c r="BB59" s="204" t="str">
        <f t="shared" si="15"/>
        <v xml:space="preserve"> </v>
      </c>
      <c r="BC59" s="204" t="str">
        <f t="shared" si="16"/>
        <v xml:space="preserve"> </v>
      </c>
      <c r="BD59" s="204" t="str">
        <f t="shared" si="17"/>
        <v xml:space="preserve"> </v>
      </c>
      <c r="BE59" s="204" t="str">
        <f t="shared" si="18"/>
        <v xml:space="preserve"> </v>
      </c>
      <c r="BF59" s="204" t="str">
        <f t="shared" si="19"/>
        <v xml:space="preserve"> </v>
      </c>
      <c r="BG59" s="207" t="str">
        <f t="shared" si="21"/>
        <v>S</v>
      </c>
      <c r="BH59" s="210" t="str">
        <f t="shared" si="20"/>
        <v>c</v>
      </c>
      <c r="BI59" s="50">
        <v>1</v>
      </c>
    </row>
    <row r="60" spans="1:61" ht="16.5" customHeight="1" x14ac:dyDescent="0.25">
      <c r="A60" s="125">
        <v>56</v>
      </c>
      <c r="B60" s="50" t="s">
        <v>561</v>
      </c>
      <c r="C60" s="50" t="s">
        <v>538</v>
      </c>
      <c r="D60" s="180" t="s">
        <v>895</v>
      </c>
      <c r="E60" s="181" t="s">
        <v>896</v>
      </c>
      <c r="F60" s="181" t="s">
        <v>897</v>
      </c>
      <c r="H60" s="181" t="s">
        <v>624</v>
      </c>
      <c r="I60" s="183"/>
      <c r="J60" s="182" t="s">
        <v>625</v>
      </c>
      <c r="K60" s="181" t="s">
        <v>626</v>
      </c>
      <c r="L60" s="181" t="s">
        <v>627</v>
      </c>
      <c r="M60" s="181" t="s">
        <v>898</v>
      </c>
      <c r="N60" s="181"/>
      <c r="O60" s="116" t="s">
        <v>548</v>
      </c>
      <c r="P60" s="116" t="s">
        <v>899</v>
      </c>
      <c r="Q60" s="44" t="s">
        <v>896</v>
      </c>
      <c r="R60" s="44" t="s">
        <v>900</v>
      </c>
      <c r="S60" s="44" t="s">
        <v>901</v>
      </c>
      <c r="T60" s="44"/>
      <c r="U60" s="157" t="s">
        <v>553</v>
      </c>
      <c r="V60" s="133" t="str">
        <f t="shared" si="22"/>
        <v>FTP -&gt; HTTP</v>
      </c>
      <c r="W60" s="146" t="s">
        <v>902</v>
      </c>
      <c r="X60" s="146" t="s">
        <v>557</v>
      </c>
      <c r="Y60" s="146" t="s">
        <v>557</v>
      </c>
      <c r="Z60" s="148" t="s">
        <v>557</v>
      </c>
      <c r="AA60" s="146">
        <v>1</v>
      </c>
      <c r="AB60" s="146" t="s">
        <v>574</v>
      </c>
      <c r="AC60" s="147" t="s">
        <v>559</v>
      </c>
      <c r="AD60" s="147">
        <f>VLOOKUP(S60,Jahr2022!A:F,4,0)</f>
        <v>3826916</v>
      </c>
      <c r="AE60" s="147">
        <f>VLOOKUP(S60,Jahr2022!A:F,5,0)</f>
        <v>3826916</v>
      </c>
      <c r="AF60" s="147">
        <f>VLOOKUP(S60,Jahr2022!A:F,6,0)</f>
        <v>3826916</v>
      </c>
      <c r="AG60" s="147" t="s">
        <v>560</v>
      </c>
      <c r="AH60" s="146">
        <v>26</v>
      </c>
      <c r="AI60" s="194">
        <f>VLOOKUP(M60,Jahre2023Out!A:D,4,0)</f>
        <v>23</v>
      </c>
      <c r="AJ60" s="194" t="e">
        <f>VLOOKUP(S60,Jahre2023In!A:D,4,0)</f>
        <v>#N/A</v>
      </c>
      <c r="AK60" s="195">
        <f t="shared" si="23"/>
        <v>23</v>
      </c>
      <c r="AL60" s="196" t="str">
        <f t="shared" si="24"/>
        <v>1</v>
      </c>
      <c r="AM60" s="50" t="str">
        <f t="shared" si="14"/>
        <v>0</v>
      </c>
      <c r="AN60" s="50" t="str">
        <f t="shared" si="25"/>
        <v>0</v>
      </c>
      <c r="AP60" s="50" t="str">
        <f t="shared" si="5"/>
        <v>0</v>
      </c>
      <c r="AQ60" s="50" t="str">
        <f t="shared" si="26"/>
        <v>0</v>
      </c>
      <c r="AR60" s="50" t="str">
        <f t="shared" si="27"/>
        <v>0</v>
      </c>
      <c r="AS60" s="50" t="str">
        <f t="shared" si="28"/>
        <v>0</v>
      </c>
      <c r="AT60" s="50" t="str">
        <f t="shared" si="29"/>
        <v>0</v>
      </c>
      <c r="AX60" s="204" t="str">
        <f t="shared" si="10"/>
        <v xml:space="preserve"> </v>
      </c>
      <c r="AY60" s="204" t="str">
        <f t="shared" si="11"/>
        <v xml:space="preserve"> </v>
      </c>
      <c r="AZ60" s="204" t="str">
        <f t="shared" si="12"/>
        <v xml:space="preserve"> </v>
      </c>
      <c r="BA60" s="204" t="str">
        <f t="shared" si="13"/>
        <v xml:space="preserve"> </v>
      </c>
      <c r="BB60" s="204" t="str">
        <f t="shared" si="15"/>
        <v xml:space="preserve"> </v>
      </c>
      <c r="BC60" s="204" t="str">
        <f t="shared" si="16"/>
        <v xml:space="preserve"> </v>
      </c>
      <c r="BD60" s="204" t="str">
        <f t="shared" si="17"/>
        <v xml:space="preserve"> </v>
      </c>
      <c r="BE60" s="204" t="str">
        <f t="shared" si="18"/>
        <v xml:space="preserve"> </v>
      </c>
      <c r="BF60" s="204" t="str">
        <f t="shared" si="19"/>
        <v xml:space="preserve"> </v>
      </c>
      <c r="BG60" s="207" t="str">
        <f t="shared" si="21"/>
        <v>S</v>
      </c>
      <c r="BH60" s="210" t="str">
        <f t="shared" si="20"/>
        <v>c</v>
      </c>
      <c r="BI60" s="50">
        <v>1</v>
      </c>
    </row>
    <row r="61" spans="1:61" ht="16.5" customHeight="1" x14ac:dyDescent="0.25">
      <c r="A61" s="125">
        <v>57</v>
      </c>
      <c r="B61" s="50" t="s">
        <v>561</v>
      </c>
      <c r="C61" s="50" t="s">
        <v>644</v>
      </c>
      <c r="D61" s="180" t="s">
        <v>903</v>
      </c>
      <c r="E61" s="181" t="s">
        <v>904</v>
      </c>
      <c r="F61" s="181" t="s">
        <v>905</v>
      </c>
      <c r="G61" s="181" t="s">
        <v>565</v>
      </c>
      <c r="H61" s="181" t="s">
        <v>543</v>
      </c>
      <c r="I61" s="183"/>
      <c r="J61" s="182" t="s">
        <v>625</v>
      </c>
      <c r="K61" s="181" t="s">
        <v>904</v>
      </c>
      <c r="L61" s="181" t="s">
        <v>906</v>
      </c>
      <c r="M61" s="181" t="s">
        <v>907</v>
      </c>
      <c r="N61" s="181" t="s">
        <v>908</v>
      </c>
      <c r="O61" s="116" t="s">
        <v>548</v>
      </c>
      <c r="P61" s="116" t="s">
        <v>549</v>
      </c>
      <c r="Q61" s="44" t="s">
        <v>626</v>
      </c>
      <c r="R61" s="44" t="s">
        <v>627</v>
      </c>
      <c r="S61" s="44" t="s">
        <v>909</v>
      </c>
      <c r="T61" s="44" t="s">
        <v>910</v>
      </c>
      <c r="U61" s="157" t="s">
        <v>553</v>
      </c>
      <c r="V61" s="133" t="str">
        <f t="shared" si="22"/>
        <v>FTP -&gt; PROXY</v>
      </c>
      <c r="W61" s="146" t="s">
        <v>911</v>
      </c>
      <c r="X61" s="146" t="s">
        <v>530</v>
      </c>
      <c r="Y61" s="146" t="s">
        <v>557</v>
      </c>
      <c r="Z61" s="148" t="s">
        <v>557</v>
      </c>
      <c r="AA61" s="146">
        <v>1</v>
      </c>
      <c r="AB61" s="146" t="s">
        <v>558</v>
      </c>
      <c r="AC61" s="147" t="s">
        <v>535</v>
      </c>
      <c r="AD61" s="147">
        <f>VLOOKUP(S61,Jahr2022!A:F,4,0)</f>
        <v>4628321</v>
      </c>
      <c r="AE61" s="147">
        <f>VLOOKUP(S61,Jahr2022!A:F,5,0)</f>
        <v>4628321</v>
      </c>
      <c r="AF61" s="147">
        <f>VLOOKUP(S61,Jahr2022!A:F,6,0)</f>
        <v>4628321</v>
      </c>
      <c r="AG61" s="147" t="s">
        <v>560</v>
      </c>
      <c r="AH61" s="146">
        <v>234</v>
      </c>
      <c r="AI61" s="194">
        <f>VLOOKUP(M61,Jahre2023Out!A:D,4,0)</f>
        <v>261</v>
      </c>
      <c r="AJ61" s="194" t="e">
        <f>VLOOKUP(S61,Jahre2023In!A:D,4,0)</f>
        <v>#N/A</v>
      </c>
      <c r="AK61" s="195">
        <f t="shared" si="23"/>
        <v>261</v>
      </c>
      <c r="AL61" s="196" t="str">
        <f t="shared" si="24"/>
        <v>1</v>
      </c>
      <c r="AM61" s="50" t="str">
        <f t="shared" si="14"/>
        <v>0</v>
      </c>
      <c r="AN61" s="50" t="str">
        <f t="shared" si="25"/>
        <v>0</v>
      </c>
      <c r="AP61" s="50" t="str">
        <f t="shared" si="5"/>
        <v>0</v>
      </c>
      <c r="AQ61" s="50" t="str">
        <f t="shared" si="26"/>
        <v>0</v>
      </c>
      <c r="AR61" s="50" t="str">
        <f t="shared" si="27"/>
        <v>1</v>
      </c>
      <c r="AS61" s="50" t="str">
        <f t="shared" si="28"/>
        <v>0</v>
      </c>
      <c r="AT61" s="50" t="str">
        <f t="shared" si="29"/>
        <v>0</v>
      </c>
      <c r="AX61" s="204" t="str">
        <f t="shared" si="10"/>
        <v xml:space="preserve"> </v>
      </c>
      <c r="AY61" s="204" t="str">
        <f t="shared" si="11"/>
        <v>X</v>
      </c>
      <c r="AZ61" s="204" t="str">
        <f t="shared" si="12"/>
        <v xml:space="preserve"> </v>
      </c>
      <c r="BA61" s="204" t="str">
        <f t="shared" si="13"/>
        <v xml:space="preserve"> </v>
      </c>
      <c r="BB61" s="204" t="str">
        <f t="shared" si="15"/>
        <v xml:space="preserve"> </v>
      </c>
      <c r="BC61" s="204" t="str">
        <f t="shared" si="16"/>
        <v xml:space="preserve"> </v>
      </c>
      <c r="BD61" s="204" t="str">
        <f t="shared" si="17"/>
        <v xml:space="preserve"> </v>
      </c>
      <c r="BE61" s="204" t="str">
        <f t="shared" si="18"/>
        <v xml:space="preserve"> </v>
      </c>
      <c r="BF61" s="204" t="str">
        <f t="shared" si="19"/>
        <v>X</v>
      </c>
      <c r="BG61" s="207" t="str">
        <f t="shared" si="21"/>
        <v>M</v>
      </c>
      <c r="BH61" s="210" t="str">
        <f t="shared" si="20"/>
        <v>l</v>
      </c>
      <c r="BI61" s="50">
        <v>3</v>
      </c>
    </row>
    <row r="62" spans="1:61" ht="16.5" customHeight="1" x14ac:dyDescent="0.25">
      <c r="A62" s="125">
        <v>58</v>
      </c>
      <c r="B62" s="50" t="s">
        <v>561</v>
      </c>
      <c r="C62" s="50" t="s">
        <v>644</v>
      </c>
      <c r="D62" s="180" t="s">
        <v>903</v>
      </c>
      <c r="E62" s="181" t="s">
        <v>904</v>
      </c>
      <c r="F62" s="181" t="s">
        <v>912</v>
      </c>
      <c r="G62" s="181" t="s">
        <v>565</v>
      </c>
      <c r="H62" s="181" t="s">
        <v>543</v>
      </c>
      <c r="I62" s="183"/>
      <c r="J62" s="182" t="s">
        <v>625</v>
      </c>
      <c r="K62" s="181" t="s">
        <v>904</v>
      </c>
      <c r="L62" s="181" t="s">
        <v>906</v>
      </c>
      <c r="M62" s="181" t="s">
        <v>907</v>
      </c>
      <c r="N62" s="181" t="s">
        <v>908</v>
      </c>
      <c r="O62" s="116" t="s">
        <v>548</v>
      </c>
      <c r="P62" s="116" t="s">
        <v>549</v>
      </c>
      <c r="Q62" s="44" t="s">
        <v>913</v>
      </c>
      <c r="R62" s="44" t="s">
        <v>551</v>
      </c>
      <c r="S62" s="44" t="s">
        <v>909</v>
      </c>
      <c r="T62" s="44" t="s">
        <v>910</v>
      </c>
      <c r="U62" s="157" t="s">
        <v>553</v>
      </c>
      <c r="V62" s="133" t="str">
        <f t="shared" si="22"/>
        <v>FTP -&gt; PROXY</v>
      </c>
      <c r="W62" s="146" t="s">
        <v>914</v>
      </c>
      <c r="X62" s="146" t="s">
        <v>530</v>
      </c>
      <c r="Y62" s="146" t="s">
        <v>557</v>
      </c>
      <c r="Z62" s="148" t="s">
        <v>557</v>
      </c>
      <c r="AA62" s="146">
        <v>1</v>
      </c>
      <c r="AB62" s="146" t="s">
        <v>558</v>
      </c>
      <c r="AC62" s="147" t="s">
        <v>535</v>
      </c>
      <c r="AD62" s="147">
        <f>VLOOKUP(S62,Jahr2022!A:F,4,0)</f>
        <v>4628321</v>
      </c>
      <c r="AE62" s="147">
        <f>VLOOKUP(S62,Jahr2022!A:F,5,0)</f>
        <v>4628321</v>
      </c>
      <c r="AF62" s="147">
        <f>VLOOKUP(S62,Jahr2022!A:F,6,0)</f>
        <v>4628321</v>
      </c>
      <c r="AG62" s="147" t="s">
        <v>560</v>
      </c>
      <c r="AH62" s="146">
        <v>234</v>
      </c>
      <c r="AI62" s="194">
        <f>VLOOKUP(M62,Jahre2023Out!A:D,4,0)</f>
        <v>261</v>
      </c>
      <c r="AJ62" s="194" t="e">
        <f>VLOOKUP(S62,Jahre2023In!A:D,4,0)</f>
        <v>#N/A</v>
      </c>
      <c r="AK62" s="195">
        <f t="shared" si="23"/>
        <v>261</v>
      </c>
      <c r="AL62" s="196" t="str">
        <f t="shared" si="24"/>
        <v>1</v>
      </c>
      <c r="AM62" s="50" t="str">
        <f t="shared" si="14"/>
        <v>0</v>
      </c>
      <c r="AN62" s="50" t="str">
        <f t="shared" si="25"/>
        <v>0</v>
      </c>
      <c r="AP62" s="50" t="str">
        <f t="shared" si="5"/>
        <v>0</v>
      </c>
      <c r="AQ62" s="50" t="str">
        <f t="shared" si="26"/>
        <v>0</v>
      </c>
      <c r="AR62" s="50" t="str">
        <f t="shared" si="27"/>
        <v>1</v>
      </c>
      <c r="AS62" s="50" t="str">
        <f t="shared" si="28"/>
        <v>0</v>
      </c>
      <c r="AT62" s="50" t="str">
        <f t="shared" si="29"/>
        <v>0</v>
      </c>
      <c r="AX62" s="204" t="str">
        <f t="shared" si="10"/>
        <v xml:space="preserve"> </v>
      </c>
      <c r="AY62" s="204" t="str">
        <f t="shared" si="11"/>
        <v>X</v>
      </c>
      <c r="AZ62" s="204" t="str">
        <f t="shared" si="12"/>
        <v xml:space="preserve"> </v>
      </c>
      <c r="BA62" s="204" t="str">
        <f t="shared" si="13"/>
        <v xml:space="preserve"> </v>
      </c>
      <c r="BB62" s="204" t="str">
        <f t="shared" si="15"/>
        <v xml:space="preserve"> </v>
      </c>
      <c r="BC62" s="204" t="str">
        <f t="shared" si="16"/>
        <v xml:space="preserve"> </v>
      </c>
      <c r="BD62" s="204" t="str">
        <f t="shared" si="17"/>
        <v xml:space="preserve"> </v>
      </c>
      <c r="BE62" s="204" t="str">
        <f t="shared" si="18"/>
        <v xml:space="preserve"> </v>
      </c>
      <c r="BF62" s="204" t="str">
        <f t="shared" si="19"/>
        <v>X</v>
      </c>
      <c r="BG62" s="207" t="str">
        <f t="shared" si="21"/>
        <v>M</v>
      </c>
      <c r="BH62" s="210" t="str">
        <f t="shared" si="20"/>
        <v>l</v>
      </c>
      <c r="BI62" s="50">
        <v>3</v>
      </c>
    </row>
    <row r="63" spans="1:61" ht="16.5" customHeight="1" x14ac:dyDescent="0.25">
      <c r="A63" s="125">
        <v>59</v>
      </c>
      <c r="B63" s="50" t="s">
        <v>561</v>
      </c>
      <c r="C63" s="50" t="s">
        <v>644</v>
      </c>
      <c r="D63" s="180" t="s">
        <v>903</v>
      </c>
      <c r="E63" s="181" t="s">
        <v>904</v>
      </c>
      <c r="F63" s="181" t="s">
        <v>915</v>
      </c>
      <c r="G63" s="181" t="s">
        <v>565</v>
      </c>
      <c r="H63" s="181" t="s">
        <v>543</v>
      </c>
      <c r="I63" s="183"/>
      <c r="J63" s="182" t="s">
        <v>625</v>
      </c>
      <c r="K63" s="181" t="s">
        <v>904</v>
      </c>
      <c r="L63" s="181" t="s">
        <v>906</v>
      </c>
      <c r="M63" s="181" t="s">
        <v>907</v>
      </c>
      <c r="N63" s="181" t="s">
        <v>908</v>
      </c>
      <c r="O63" s="116" t="s">
        <v>548</v>
      </c>
      <c r="P63" s="116" t="s">
        <v>549</v>
      </c>
      <c r="Q63" s="44" t="s">
        <v>916</v>
      </c>
      <c r="R63" s="44" t="s">
        <v>917</v>
      </c>
      <c r="S63" s="44" t="s">
        <v>918</v>
      </c>
      <c r="T63" s="44" t="s">
        <v>919</v>
      </c>
      <c r="U63" s="157" t="s">
        <v>553</v>
      </c>
      <c r="V63" s="133" t="str">
        <f t="shared" si="22"/>
        <v>FTP -&gt; PROXY</v>
      </c>
      <c r="W63" s="146" t="s">
        <v>920</v>
      </c>
      <c r="X63" s="146" t="s">
        <v>555</v>
      </c>
      <c r="Y63" s="146" t="s">
        <v>556</v>
      </c>
      <c r="Z63" s="148" t="s">
        <v>557</v>
      </c>
      <c r="AA63" s="146">
        <v>1</v>
      </c>
      <c r="AB63" s="146" t="s">
        <v>643</v>
      </c>
      <c r="AC63" s="147" t="s">
        <v>535</v>
      </c>
      <c r="AD63" s="147">
        <f>VLOOKUP(S63,Jahr2022!A:F,4,0)</f>
        <v>4628321</v>
      </c>
      <c r="AE63" s="147">
        <f>VLOOKUP(S63,Jahr2022!A:F,5,0)</f>
        <v>4628321</v>
      </c>
      <c r="AF63" s="147">
        <f>VLOOKUP(S63,Jahr2022!A:F,6,0)</f>
        <v>4628321</v>
      </c>
      <c r="AG63" s="147" t="s">
        <v>560</v>
      </c>
      <c r="AH63" s="146">
        <v>234</v>
      </c>
      <c r="AI63" s="194">
        <f>VLOOKUP(M63,Jahre2023Out!A:D,4,0)</f>
        <v>261</v>
      </c>
      <c r="AJ63" s="194" t="e">
        <f>VLOOKUP(S63,Jahre2023In!A:D,4,0)</f>
        <v>#N/A</v>
      </c>
      <c r="AK63" s="195">
        <f t="shared" si="23"/>
        <v>261</v>
      </c>
      <c r="AL63" s="196" t="str">
        <f t="shared" si="24"/>
        <v>1</v>
      </c>
      <c r="AM63" s="50" t="str">
        <f t="shared" si="14"/>
        <v>0</v>
      </c>
      <c r="AN63" s="50" t="str">
        <f t="shared" si="25"/>
        <v>0</v>
      </c>
      <c r="AP63" s="50" t="str">
        <f t="shared" si="5"/>
        <v>1</v>
      </c>
      <c r="AQ63" s="50" t="str">
        <f t="shared" si="26"/>
        <v>0</v>
      </c>
      <c r="AR63" s="50" t="str">
        <f t="shared" si="27"/>
        <v>0</v>
      </c>
      <c r="AS63" s="50" t="str">
        <f t="shared" si="28"/>
        <v>0</v>
      </c>
      <c r="AT63" s="50" t="str">
        <f t="shared" si="29"/>
        <v>0</v>
      </c>
      <c r="AX63" s="204" t="str">
        <f t="shared" si="10"/>
        <v>X</v>
      </c>
      <c r="AY63" s="204" t="str">
        <f t="shared" si="11"/>
        <v xml:space="preserve"> </v>
      </c>
      <c r="AZ63" s="204" t="str">
        <f t="shared" si="12"/>
        <v xml:space="preserve"> </v>
      </c>
      <c r="BA63" s="204" t="str">
        <f t="shared" si="13"/>
        <v xml:space="preserve"> </v>
      </c>
      <c r="BB63" s="204" t="str">
        <f t="shared" si="15"/>
        <v>X</v>
      </c>
      <c r="BC63" s="204" t="str">
        <f t="shared" si="16"/>
        <v xml:space="preserve"> </v>
      </c>
      <c r="BD63" s="204" t="str">
        <f t="shared" si="17"/>
        <v xml:space="preserve"> </v>
      </c>
      <c r="BE63" s="204" t="str">
        <f t="shared" si="18"/>
        <v xml:space="preserve"> </v>
      </c>
      <c r="BF63" s="204" t="str">
        <f t="shared" si="19"/>
        <v>X</v>
      </c>
      <c r="BG63" s="207" t="str">
        <f t="shared" si="21"/>
        <v>L</v>
      </c>
      <c r="BH63" s="210" t="str">
        <f t="shared" si="20"/>
        <v>h</v>
      </c>
      <c r="BI63" s="50">
        <v>3</v>
      </c>
    </row>
    <row r="64" spans="1:61" ht="16.5" customHeight="1" x14ac:dyDescent="0.25">
      <c r="A64" s="185">
        <v>60</v>
      </c>
      <c r="B64" s="50" t="s">
        <v>561</v>
      </c>
      <c r="C64" s="50" t="s">
        <v>538</v>
      </c>
      <c r="D64" s="180" t="s">
        <v>634</v>
      </c>
      <c r="E64" s="181" t="s">
        <v>635</v>
      </c>
      <c r="F64" s="181" t="s">
        <v>921</v>
      </c>
      <c r="G64" s="181" t="s">
        <v>780</v>
      </c>
      <c r="H64" s="181" t="s">
        <v>543</v>
      </c>
      <c r="I64" s="183" t="s">
        <v>637</v>
      </c>
      <c r="J64" s="182" t="s">
        <v>625</v>
      </c>
      <c r="K64" s="181" t="s">
        <v>635</v>
      </c>
      <c r="L64" s="181" t="s">
        <v>639</v>
      </c>
      <c r="M64" s="181" t="s">
        <v>922</v>
      </c>
      <c r="N64" s="181"/>
      <c r="O64" s="116" t="s">
        <v>548</v>
      </c>
      <c r="P64" s="116" t="s">
        <v>923</v>
      </c>
      <c r="Q64" s="44" t="s">
        <v>145</v>
      </c>
      <c r="R64" s="44" t="s">
        <v>551</v>
      </c>
      <c r="S64" s="44" t="s">
        <v>924</v>
      </c>
      <c r="T64" s="44"/>
      <c r="U64" s="157" t="s">
        <v>553</v>
      </c>
      <c r="V64" s="133" t="str">
        <f t="shared" si="22"/>
        <v>FTP -&gt; BAPI</v>
      </c>
      <c r="W64" s="146" t="s">
        <v>925</v>
      </c>
      <c r="X64" s="146" t="s">
        <v>555</v>
      </c>
      <c r="Y64" s="146" t="s">
        <v>557</v>
      </c>
      <c r="Z64" s="148" t="s">
        <v>557</v>
      </c>
      <c r="AA64" s="146">
        <v>1</v>
      </c>
      <c r="AB64" s="146" t="s">
        <v>558</v>
      </c>
      <c r="AC64" s="147" t="s">
        <v>535</v>
      </c>
      <c r="AD64" s="147">
        <f>VLOOKUP(S64,Jahr2022!A:F,4,0)</f>
        <v>2077</v>
      </c>
      <c r="AE64" s="147">
        <f>VLOOKUP(S64,Jahr2022!A:F,5,0)</f>
        <v>5125</v>
      </c>
      <c r="AF64" s="147">
        <f>VLOOKUP(S64,Jahr2022!A:F,6,0)</f>
        <v>233514896</v>
      </c>
      <c r="AG64" s="147" t="s">
        <v>574</v>
      </c>
      <c r="AH64" s="146">
        <v>2450961</v>
      </c>
      <c r="AI64" s="194">
        <f>VLOOKUP(M64,Jahre2023Out!A:D,4,0)</f>
        <v>14202</v>
      </c>
      <c r="AJ64" s="194">
        <f>VLOOKUP(S64,Jahre2023In!A:D,4,0)</f>
        <v>4609650</v>
      </c>
      <c r="AK64" s="195">
        <f t="shared" si="23"/>
        <v>4623852</v>
      </c>
      <c r="AL64" s="196" t="str">
        <f t="shared" si="24"/>
        <v>1</v>
      </c>
      <c r="AM64" s="50" t="str">
        <f t="shared" si="14"/>
        <v>0</v>
      </c>
      <c r="AN64" s="50" t="str">
        <f t="shared" si="25"/>
        <v>0</v>
      </c>
      <c r="AP64" s="50" t="str">
        <f t="shared" si="5"/>
        <v>0</v>
      </c>
      <c r="AQ64" s="50" t="str">
        <f t="shared" si="26"/>
        <v>0</v>
      </c>
      <c r="AR64" s="50" t="str">
        <f t="shared" si="27"/>
        <v>0</v>
      </c>
      <c r="AS64" s="50" t="str">
        <f t="shared" si="28"/>
        <v>0</v>
      </c>
      <c r="AT64" s="50" t="str">
        <f t="shared" si="29"/>
        <v>0</v>
      </c>
      <c r="AX64" s="204" t="str">
        <f t="shared" si="10"/>
        <v>X</v>
      </c>
      <c r="AY64" s="204" t="str">
        <f t="shared" si="11"/>
        <v xml:space="preserve"> </v>
      </c>
      <c r="AZ64" s="204" t="str">
        <f t="shared" si="12"/>
        <v xml:space="preserve"> </v>
      </c>
      <c r="BA64" s="204" t="str">
        <f t="shared" si="13"/>
        <v xml:space="preserve"> </v>
      </c>
      <c r="BB64" s="204" t="str">
        <f t="shared" si="15"/>
        <v xml:space="preserve"> </v>
      </c>
      <c r="BC64" s="204" t="str">
        <f t="shared" si="16"/>
        <v xml:space="preserve"> </v>
      </c>
      <c r="BD64" s="204" t="str">
        <f t="shared" si="17"/>
        <v xml:space="preserve"> </v>
      </c>
      <c r="BE64" s="204" t="str">
        <f t="shared" si="18"/>
        <v xml:space="preserve"> </v>
      </c>
      <c r="BF64" s="204" t="str">
        <f t="shared" si="19"/>
        <v>X</v>
      </c>
      <c r="BG64" s="207" t="str">
        <f t="shared" si="21"/>
        <v>M</v>
      </c>
      <c r="BH64" s="210" t="str">
        <f t="shared" si="20"/>
        <v>l</v>
      </c>
      <c r="BI64" s="50">
        <v>3</v>
      </c>
    </row>
    <row r="65" spans="1:61" ht="16.5" customHeight="1" x14ac:dyDescent="0.25">
      <c r="A65" s="125">
        <v>61</v>
      </c>
      <c r="B65" s="50" t="s">
        <v>561</v>
      </c>
      <c r="C65" s="50" t="s">
        <v>538</v>
      </c>
      <c r="D65" s="180" t="s">
        <v>926</v>
      </c>
      <c r="E65" s="181" t="s">
        <v>926</v>
      </c>
      <c r="F65" s="181" t="s">
        <v>927</v>
      </c>
      <c r="G65" s="181" t="s">
        <v>565</v>
      </c>
      <c r="H65" s="181" t="s">
        <v>544</v>
      </c>
      <c r="I65" s="183" t="s">
        <v>928</v>
      </c>
      <c r="J65" s="182" t="s">
        <v>567</v>
      </c>
      <c r="K65" s="181" t="s">
        <v>926</v>
      </c>
      <c r="L65" s="181" t="s">
        <v>926</v>
      </c>
      <c r="M65" s="181" t="s">
        <v>929</v>
      </c>
      <c r="N65" s="181"/>
      <c r="O65" s="116" t="s">
        <v>548</v>
      </c>
      <c r="P65" s="116" t="s">
        <v>549</v>
      </c>
      <c r="Q65" s="44" t="s">
        <v>44</v>
      </c>
      <c r="R65" s="44" t="s">
        <v>551</v>
      </c>
      <c r="S65" s="44" t="s">
        <v>930</v>
      </c>
      <c r="T65" s="44"/>
      <c r="U65" s="157" t="s">
        <v>574</v>
      </c>
      <c r="V65" s="133" t="str">
        <f t="shared" si="22"/>
        <v>HTTPS -&gt; PROXY</v>
      </c>
      <c r="W65" s="146" t="s">
        <v>931</v>
      </c>
      <c r="X65" s="146" t="s">
        <v>555</v>
      </c>
      <c r="Y65" s="146" t="s">
        <v>557</v>
      </c>
      <c r="Z65" s="148" t="s">
        <v>557</v>
      </c>
      <c r="AA65" s="146">
        <v>1</v>
      </c>
      <c r="AB65" s="146" t="s">
        <v>574</v>
      </c>
      <c r="AC65" s="147" t="s">
        <v>700</v>
      </c>
      <c r="AD65" s="147">
        <f>VLOOKUP(S65,Jahr2022!A:F,4,0)</f>
        <v>418</v>
      </c>
      <c r="AE65" s="147">
        <f>VLOOKUP(S65,Jahr2022!A:F,5,0)</f>
        <v>546</v>
      </c>
      <c r="AF65" s="147">
        <f>VLOOKUP(S65,Jahr2022!A:F,6,0)</f>
        <v>115178.58</v>
      </c>
      <c r="AG65" s="147" t="s">
        <v>608</v>
      </c>
      <c r="AH65" s="146">
        <v>1970</v>
      </c>
      <c r="AI65" s="194">
        <f>VLOOKUP(M65,Jahre2023Out!A:D,4,0)</f>
        <v>0</v>
      </c>
      <c r="AJ65" s="194">
        <f>VLOOKUP(S65,Jahre2023In!A:D,4,0)</f>
        <v>0</v>
      </c>
      <c r="AK65" s="195">
        <f t="shared" si="23"/>
        <v>0</v>
      </c>
      <c r="AL65" s="196" t="str">
        <f t="shared" si="24"/>
        <v>0</v>
      </c>
      <c r="AM65" s="50" t="str">
        <f t="shared" si="14"/>
        <v>0</v>
      </c>
      <c r="AN65" s="50" t="str">
        <f t="shared" si="25"/>
        <v>0</v>
      </c>
      <c r="AP65" s="50" t="str">
        <f t="shared" si="5"/>
        <v>0</v>
      </c>
      <c r="AQ65" s="50" t="str">
        <f t="shared" si="26"/>
        <v>0</v>
      </c>
      <c r="AR65" s="50" t="str">
        <f t="shared" si="27"/>
        <v>0</v>
      </c>
      <c r="AS65" s="50" t="str">
        <f t="shared" si="28"/>
        <v>0</v>
      </c>
      <c r="AT65" s="50" t="str">
        <f t="shared" si="29"/>
        <v>0</v>
      </c>
      <c r="AX65" s="204" t="str">
        <f t="shared" si="10"/>
        <v>X</v>
      </c>
      <c r="AY65" s="204" t="str">
        <f t="shared" si="11"/>
        <v xml:space="preserve"> </v>
      </c>
      <c r="AZ65" s="204" t="str">
        <f t="shared" si="12"/>
        <v xml:space="preserve"> </v>
      </c>
      <c r="BA65" s="204" t="str">
        <f t="shared" si="13"/>
        <v xml:space="preserve"> </v>
      </c>
      <c r="BB65" s="204" t="str">
        <f t="shared" si="15"/>
        <v xml:space="preserve"> </v>
      </c>
      <c r="BC65" s="204" t="str">
        <f t="shared" si="16"/>
        <v xml:space="preserve"> </v>
      </c>
      <c r="BD65" s="204" t="str">
        <f t="shared" si="17"/>
        <v xml:space="preserve"> </v>
      </c>
      <c r="BE65" s="204" t="str">
        <f t="shared" si="18"/>
        <v>X</v>
      </c>
      <c r="BF65" s="204" t="str">
        <f t="shared" si="19"/>
        <v xml:space="preserve"> </v>
      </c>
      <c r="BG65" s="207" t="str">
        <f t="shared" si="21"/>
        <v>S</v>
      </c>
      <c r="BH65" s="210" t="str">
        <f t="shared" si="20"/>
        <v>l</v>
      </c>
      <c r="BI65" s="50">
        <v>2</v>
      </c>
    </row>
    <row r="66" spans="1:61" ht="16.5" customHeight="1" x14ac:dyDescent="0.25">
      <c r="A66" s="125">
        <v>62</v>
      </c>
      <c r="B66" s="50" t="s">
        <v>561</v>
      </c>
      <c r="C66" s="50" t="s">
        <v>553</v>
      </c>
      <c r="D66" s="180" t="s">
        <v>701</v>
      </c>
      <c r="E66" s="181" t="s">
        <v>702</v>
      </c>
      <c r="F66" s="181" t="s">
        <v>932</v>
      </c>
      <c r="G66" s="181" t="s">
        <v>565</v>
      </c>
      <c r="H66" s="181" t="s">
        <v>543</v>
      </c>
      <c r="I66" s="183" t="s">
        <v>704</v>
      </c>
      <c r="J66" s="182" t="s">
        <v>549</v>
      </c>
      <c r="K66" s="181" t="s">
        <v>550</v>
      </c>
      <c r="L66" s="181" t="s">
        <v>551</v>
      </c>
      <c r="M66" s="181" t="s">
        <v>933</v>
      </c>
      <c r="N66" s="181"/>
      <c r="O66" s="116" t="s">
        <v>548</v>
      </c>
      <c r="P66" s="116" t="s">
        <v>934</v>
      </c>
      <c r="Q66" s="44" t="s">
        <v>113</v>
      </c>
      <c r="R66" s="44" t="s">
        <v>706</v>
      </c>
      <c r="S66" s="44" t="s">
        <v>935</v>
      </c>
      <c r="T66" s="44"/>
      <c r="U66" s="157" t="s">
        <v>574</v>
      </c>
      <c r="V66" s="133" t="str">
        <f t="shared" si="22"/>
        <v>PROXY -&gt; REST</v>
      </c>
      <c r="W66" s="146" t="s">
        <v>936</v>
      </c>
      <c r="X66" s="146" t="s">
        <v>937</v>
      </c>
      <c r="Y66" s="146" t="s">
        <v>557</v>
      </c>
      <c r="Z66" s="148" t="s">
        <v>557</v>
      </c>
      <c r="AA66" s="146">
        <v>1</v>
      </c>
      <c r="AB66" s="146" t="s">
        <v>643</v>
      </c>
      <c r="AC66" s="147" t="s">
        <v>700</v>
      </c>
      <c r="AD66" s="147">
        <f>VLOOKUP(S66,Jahr2022!A:F,4,0)</f>
        <v>472</v>
      </c>
      <c r="AE66" s="147">
        <f>VLOOKUP(S66,Jahr2022!A:F,5,0)</f>
        <v>537</v>
      </c>
      <c r="AF66" s="147">
        <f>VLOOKUP(S66,Jahr2022!A:F,6,0)</f>
        <v>7443</v>
      </c>
      <c r="AG66" s="147" t="s">
        <v>608</v>
      </c>
      <c r="AH66" s="146">
        <v>13476</v>
      </c>
      <c r="AI66" s="194">
        <f>VLOOKUP(M66,Jahre2023Out!A:D,4,0)</f>
        <v>16845</v>
      </c>
      <c r="AJ66" s="194">
        <f>VLOOKUP(S66,Jahre2023In!A:D,4,0)</f>
        <v>16845</v>
      </c>
      <c r="AK66" s="195">
        <f t="shared" si="23"/>
        <v>33690</v>
      </c>
      <c r="AL66" s="196" t="str">
        <f t="shared" si="24"/>
        <v>0</v>
      </c>
      <c r="AM66" s="50" t="str">
        <f t="shared" si="14"/>
        <v>0</v>
      </c>
      <c r="AN66" s="50" t="str">
        <f t="shared" si="25"/>
        <v>0</v>
      </c>
      <c r="AP66" s="50" t="str">
        <f t="shared" si="5"/>
        <v>0</v>
      </c>
      <c r="AQ66" s="50" t="str">
        <f t="shared" si="26"/>
        <v>1</v>
      </c>
      <c r="AR66" s="50" t="str">
        <f t="shared" si="27"/>
        <v>0</v>
      </c>
      <c r="AS66" s="50" t="str">
        <f t="shared" si="28"/>
        <v>0</v>
      </c>
      <c r="AT66" s="50" t="str">
        <f t="shared" si="29"/>
        <v>0</v>
      </c>
      <c r="AU66" s="50">
        <v>1</v>
      </c>
      <c r="AX66" s="204" t="str">
        <f t="shared" si="10"/>
        <v>X</v>
      </c>
      <c r="AY66" s="204" t="str">
        <f t="shared" si="11"/>
        <v xml:space="preserve"> </v>
      </c>
      <c r="AZ66" s="204" t="str">
        <f t="shared" si="12"/>
        <v>X</v>
      </c>
      <c r="BA66" s="204" t="str">
        <f t="shared" si="13"/>
        <v xml:space="preserve"> </v>
      </c>
      <c r="BB66" s="204" t="str">
        <f t="shared" si="15"/>
        <v xml:space="preserve"> </v>
      </c>
      <c r="BC66" s="204" t="str">
        <f t="shared" si="16"/>
        <v xml:space="preserve"> </v>
      </c>
      <c r="BD66" s="204" t="str">
        <f t="shared" si="17"/>
        <v xml:space="preserve"> </v>
      </c>
      <c r="BE66" s="204" t="str">
        <f t="shared" si="18"/>
        <v>X</v>
      </c>
      <c r="BF66" s="204" t="str">
        <f t="shared" si="19"/>
        <v xml:space="preserve"> </v>
      </c>
      <c r="BG66" s="207" t="str">
        <f t="shared" si="21"/>
        <v>L</v>
      </c>
      <c r="BH66" s="210" t="str">
        <f t="shared" si="20"/>
        <v>h</v>
      </c>
      <c r="BI66" s="50">
        <v>3</v>
      </c>
    </row>
    <row r="67" spans="1:61" ht="16.5" customHeight="1" x14ac:dyDescent="0.25">
      <c r="A67" s="125">
        <v>63</v>
      </c>
      <c r="B67" s="50" t="s">
        <v>561</v>
      </c>
      <c r="C67" s="50" t="s">
        <v>538</v>
      </c>
      <c r="D67" s="180" t="s">
        <v>790</v>
      </c>
      <c r="E67" s="181" t="s">
        <v>808</v>
      </c>
      <c r="F67" s="181" t="s">
        <v>938</v>
      </c>
      <c r="G67" s="181" t="s">
        <v>565</v>
      </c>
      <c r="H67" s="181" t="s">
        <v>810</v>
      </c>
      <c r="I67" s="183" t="s">
        <v>289</v>
      </c>
      <c r="J67" s="182" t="s">
        <v>625</v>
      </c>
      <c r="K67" s="181" t="s">
        <v>808</v>
      </c>
      <c r="L67" s="181" t="s">
        <v>808</v>
      </c>
      <c r="M67" s="181" t="s">
        <v>939</v>
      </c>
      <c r="N67" s="181"/>
      <c r="O67" s="116" t="s">
        <v>548</v>
      </c>
      <c r="P67" s="116" t="s">
        <v>571</v>
      </c>
      <c r="Q67" s="44" t="s">
        <v>820</v>
      </c>
      <c r="R67" s="44" t="s">
        <v>551</v>
      </c>
      <c r="S67" s="44" t="s">
        <v>940</v>
      </c>
      <c r="T67" s="44" t="s">
        <v>941</v>
      </c>
      <c r="U67" s="157" t="s">
        <v>553</v>
      </c>
      <c r="V67" s="133" t="str">
        <f t="shared" si="22"/>
        <v>FTP -&gt; IDOC</v>
      </c>
      <c r="W67" s="146" t="s">
        <v>942</v>
      </c>
      <c r="X67" s="146" t="s">
        <v>555</v>
      </c>
      <c r="Y67" s="146" t="s">
        <v>557</v>
      </c>
      <c r="Z67" s="148" t="s">
        <v>557</v>
      </c>
      <c r="AA67" s="146">
        <v>1</v>
      </c>
      <c r="AB67" s="146" t="s">
        <v>574</v>
      </c>
      <c r="AC67" s="147" t="s">
        <v>559</v>
      </c>
      <c r="AD67" s="147">
        <f>VLOOKUP(S67,Jahr2022!A:F,4,0)</f>
        <v>1028</v>
      </c>
      <c r="AE67" s="147">
        <f>VLOOKUP(S67,Jahr2022!A:F,5,0)</f>
        <v>6607</v>
      </c>
      <c r="AF67" s="147">
        <f>VLOOKUP(S67,Jahr2022!A:F,6,0)</f>
        <v>160512</v>
      </c>
      <c r="AG67" s="147" t="s">
        <v>574</v>
      </c>
      <c r="AH67" s="146">
        <v>52630</v>
      </c>
      <c r="AI67" s="194">
        <f>VLOOKUP(M67,Jahre2023Out!A:D,4,0)</f>
        <v>42602</v>
      </c>
      <c r="AJ67" s="194" t="e">
        <f>VLOOKUP(S67,Jahre2023In!A:D,4,0)</f>
        <v>#N/A</v>
      </c>
      <c r="AK67" s="195">
        <f t="shared" si="23"/>
        <v>42602</v>
      </c>
      <c r="AL67" s="196" t="str">
        <f t="shared" si="24"/>
        <v>1</v>
      </c>
      <c r="AM67" s="50" t="str">
        <f t="shared" si="14"/>
        <v>0</v>
      </c>
      <c r="AN67" s="50" t="str">
        <f t="shared" si="25"/>
        <v>0</v>
      </c>
      <c r="AP67" s="50" t="str">
        <f t="shared" si="5"/>
        <v>0</v>
      </c>
      <c r="AQ67" s="50" t="str">
        <f t="shared" si="26"/>
        <v>0</v>
      </c>
      <c r="AR67" s="50" t="str">
        <f t="shared" si="27"/>
        <v>0</v>
      </c>
      <c r="AS67" s="50" t="str">
        <f t="shared" si="28"/>
        <v>0</v>
      </c>
      <c r="AT67" s="50" t="str">
        <f t="shared" si="29"/>
        <v>0</v>
      </c>
      <c r="AX67" s="204" t="str">
        <f t="shared" si="10"/>
        <v>X</v>
      </c>
      <c r="AY67" s="204" t="str">
        <f t="shared" si="11"/>
        <v xml:space="preserve"> </v>
      </c>
      <c r="AZ67" s="204" t="str">
        <f t="shared" si="12"/>
        <v xml:space="preserve"> </v>
      </c>
      <c r="BA67" s="204" t="str">
        <f t="shared" si="13"/>
        <v xml:space="preserve"> </v>
      </c>
      <c r="BB67" s="204" t="str">
        <f t="shared" si="15"/>
        <v xml:space="preserve"> </v>
      </c>
      <c r="BC67" s="204" t="str">
        <f t="shared" si="16"/>
        <v xml:space="preserve"> </v>
      </c>
      <c r="BD67" s="204" t="str">
        <f t="shared" si="17"/>
        <v xml:space="preserve"> </v>
      </c>
      <c r="BE67" s="204" t="str">
        <f t="shared" si="18"/>
        <v xml:space="preserve"> </v>
      </c>
      <c r="BF67" s="204" t="str">
        <f t="shared" si="19"/>
        <v xml:space="preserve"> </v>
      </c>
      <c r="BG67" s="207" t="str">
        <f t="shared" si="21"/>
        <v>S</v>
      </c>
      <c r="BH67" s="210" t="str">
        <f t="shared" si="20"/>
        <v>l</v>
      </c>
      <c r="BI67" s="50">
        <v>1</v>
      </c>
    </row>
    <row r="68" spans="1:61" ht="16.5" customHeight="1" x14ac:dyDescent="0.25">
      <c r="A68" s="125">
        <v>64</v>
      </c>
      <c r="B68" s="50" t="s">
        <v>561</v>
      </c>
      <c r="C68" s="50" t="s">
        <v>538</v>
      </c>
      <c r="D68" s="180" t="s">
        <v>790</v>
      </c>
      <c r="E68" s="181" t="s">
        <v>808</v>
      </c>
      <c r="F68" s="181" t="s">
        <v>943</v>
      </c>
      <c r="G68" s="181" t="s">
        <v>565</v>
      </c>
      <c r="H68" s="181" t="s">
        <v>810</v>
      </c>
      <c r="I68" s="183" t="s">
        <v>289</v>
      </c>
      <c r="J68" s="182" t="s">
        <v>625</v>
      </c>
      <c r="K68" s="181" t="s">
        <v>808</v>
      </c>
      <c r="L68" s="181" t="s">
        <v>808</v>
      </c>
      <c r="M68" s="181" t="s">
        <v>944</v>
      </c>
      <c r="N68" s="181"/>
      <c r="O68" s="116" t="s">
        <v>548</v>
      </c>
      <c r="P68" s="116" t="s">
        <v>571</v>
      </c>
      <c r="Q68" s="44" t="s">
        <v>820</v>
      </c>
      <c r="R68" s="44" t="s">
        <v>551</v>
      </c>
      <c r="S68" s="44" t="s">
        <v>945</v>
      </c>
      <c r="T68" s="44" t="s">
        <v>946</v>
      </c>
      <c r="U68" s="157" t="s">
        <v>553</v>
      </c>
      <c r="V68" s="133" t="str">
        <f t="shared" si="22"/>
        <v>FTP -&gt; IDOC</v>
      </c>
      <c r="W68" s="146" t="s">
        <v>947</v>
      </c>
      <c r="X68" s="146" t="s">
        <v>555</v>
      </c>
      <c r="Y68" s="146" t="s">
        <v>557</v>
      </c>
      <c r="Z68" s="148" t="s">
        <v>557</v>
      </c>
      <c r="AA68" s="146">
        <v>1</v>
      </c>
      <c r="AB68" s="146" t="s">
        <v>574</v>
      </c>
      <c r="AC68" s="147" t="s">
        <v>559</v>
      </c>
      <c r="AD68" s="147">
        <f>VLOOKUP(S68,Jahr2022!A:F,4,0)</f>
        <v>1213</v>
      </c>
      <c r="AE68" s="147">
        <f>VLOOKUP(S68,Jahr2022!A:F,5,0)</f>
        <v>2209</v>
      </c>
      <c r="AF68" s="147">
        <f>VLOOKUP(S68,Jahr2022!A:F,6,0)</f>
        <v>27676</v>
      </c>
      <c r="AG68" s="147" t="s">
        <v>574</v>
      </c>
      <c r="AH68" s="146">
        <v>4112</v>
      </c>
      <c r="AI68" s="194">
        <f>VLOOKUP(M68,Jahre2023Out!A:D,4,0)</f>
        <v>285</v>
      </c>
      <c r="AJ68" s="194" t="e">
        <f>VLOOKUP(S68,Jahre2023In!A:D,4,0)</f>
        <v>#N/A</v>
      </c>
      <c r="AK68" s="195">
        <f t="shared" si="23"/>
        <v>285</v>
      </c>
      <c r="AL68" s="196" t="str">
        <f t="shared" si="24"/>
        <v>1</v>
      </c>
      <c r="AM68" s="50" t="str">
        <f t="shared" si="14"/>
        <v>0</v>
      </c>
      <c r="AN68" s="50" t="str">
        <f t="shared" si="25"/>
        <v>0</v>
      </c>
      <c r="AP68" s="50" t="str">
        <f t="shared" si="5"/>
        <v>0</v>
      </c>
      <c r="AQ68" s="50" t="str">
        <f t="shared" si="26"/>
        <v>0</v>
      </c>
      <c r="AR68" s="50" t="str">
        <f t="shared" si="27"/>
        <v>0</v>
      </c>
      <c r="AS68" s="50" t="str">
        <f t="shared" si="28"/>
        <v>0</v>
      </c>
      <c r="AT68" s="50" t="str">
        <f t="shared" si="29"/>
        <v>0</v>
      </c>
      <c r="AX68" s="204" t="str">
        <f t="shared" si="10"/>
        <v>X</v>
      </c>
      <c r="AY68" s="204" t="str">
        <f t="shared" si="11"/>
        <v xml:space="preserve"> </v>
      </c>
      <c r="AZ68" s="204" t="str">
        <f t="shared" si="12"/>
        <v xml:space="preserve"> </v>
      </c>
      <c r="BA68" s="204" t="str">
        <f t="shared" si="13"/>
        <v xml:space="preserve"> </v>
      </c>
      <c r="BB68" s="204" t="str">
        <f t="shared" si="15"/>
        <v xml:space="preserve"> </v>
      </c>
      <c r="BC68" s="204" t="str">
        <f t="shared" si="16"/>
        <v xml:space="preserve"> </v>
      </c>
      <c r="BD68" s="204" t="str">
        <f t="shared" si="17"/>
        <v xml:space="preserve"> </v>
      </c>
      <c r="BE68" s="204" t="str">
        <f t="shared" si="18"/>
        <v xml:space="preserve"> </v>
      </c>
      <c r="BF68" s="204" t="str">
        <f t="shared" si="19"/>
        <v xml:space="preserve"> </v>
      </c>
      <c r="BG68" s="207" t="str">
        <f t="shared" si="21"/>
        <v>S</v>
      </c>
      <c r="BH68" s="210" t="str">
        <f t="shared" si="20"/>
        <v>l</v>
      </c>
      <c r="BI68" s="50">
        <v>1</v>
      </c>
    </row>
    <row r="69" spans="1:61" ht="16.5" customHeight="1" x14ac:dyDescent="0.25">
      <c r="A69" s="125">
        <v>65</v>
      </c>
      <c r="B69" s="50" t="s">
        <v>561</v>
      </c>
      <c r="C69" s="50" t="s">
        <v>553</v>
      </c>
      <c r="D69" s="180" t="s">
        <v>814</v>
      </c>
      <c r="E69" s="181" t="s">
        <v>815</v>
      </c>
      <c r="F69" s="181" t="s">
        <v>948</v>
      </c>
      <c r="G69" s="181" t="s">
        <v>565</v>
      </c>
      <c r="H69" s="181" t="s">
        <v>543</v>
      </c>
      <c r="I69" s="183" t="s">
        <v>810</v>
      </c>
      <c r="J69" s="182" t="s">
        <v>545</v>
      </c>
      <c r="K69" s="181" t="s">
        <v>817</v>
      </c>
      <c r="L69" s="181" t="s">
        <v>818</v>
      </c>
      <c r="M69" s="181" t="s">
        <v>949</v>
      </c>
      <c r="N69" s="181" t="s">
        <v>950</v>
      </c>
      <c r="O69" s="116" t="s">
        <v>548</v>
      </c>
      <c r="P69" s="116" t="s">
        <v>571</v>
      </c>
      <c r="Q69" s="44" t="s">
        <v>820</v>
      </c>
      <c r="R69" s="44" t="s">
        <v>551</v>
      </c>
      <c r="S69" s="44" t="s">
        <v>951</v>
      </c>
      <c r="T69" s="44" t="s">
        <v>951</v>
      </c>
      <c r="U69" s="157" t="s">
        <v>553</v>
      </c>
      <c r="V69" s="133" t="str">
        <f t="shared" ref="V69:V100" si="30">J69&amp;" -&gt; "&amp;P69</f>
        <v>SFTP -&gt; IDOC</v>
      </c>
      <c r="W69" s="146" t="s">
        <v>952</v>
      </c>
      <c r="X69" s="146" t="s">
        <v>555</v>
      </c>
      <c r="Y69" s="146" t="s">
        <v>556</v>
      </c>
      <c r="Z69" s="148" t="s">
        <v>557</v>
      </c>
      <c r="AA69" s="146">
        <v>1</v>
      </c>
      <c r="AB69" s="146" t="s">
        <v>558</v>
      </c>
      <c r="AC69" s="147" t="s">
        <v>559</v>
      </c>
      <c r="AD69" s="147">
        <f>VLOOKUP(S69,Jahr2022!A:F,4,0)</f>
        <v>1543</v>
      </c>
      <c r="AE69" s="147">
        <f>VLOOKUP(S69,Jahr2022!A:F,5,0)</f>
        <v>4335</v>
      </c>
      <c r="AF69" s="147">
        <f>VLOOKUP(S69,Jahr2022!A:F,6,0)</f>
        <v>16686</v>
      </c>
      <c r="AG69" s="147" t="s">
        <v>574</v>
      </c>
      <c r="AH69" s="146">
        <v>3223</v>
      </c>
      <c r="AI69" s="194" t="e">
        <f>VLOOKUP(M69,Jahre2023Out!A:D,4,0)</f>
        <v>#N/A</v>
      </c>
      <c r="AJ69" s="194" t="e">
        <f>VLOOKUP(S69,Jahre2023In!A:D,4,0)</f>
        <v>#N/A</v>
      </c>
      <c r="AK69" s="195">
        <f t="shared" ref="AK69:AK100" si="31">SUMIF(AI69:AJ69,"&gt;0")</f>
        <v>0</v>
      </c>
      <c r="AL69" s="196" t="str">
        <f t="shared" ref="AL69:AL100" si="32">IFERROR(IF(SEARCH("FTP",$V69)&gt;0,"1",""),"0")</f>
        <v>1</v>
      </c>
      <c r="AM69" s="50" t="str">
        <f t="shared" si="14"/>
        <v>1</v>
      </c>
      <c r="AN69" s="50" t="str">
        <f t="shared" ref="AN69:AN100" si="33">IFERROR(IF(SEARCH("FTPS",$V69)&gt;0,"1",""),"0")</f>
        <v>0</v>
      </c>
      <c r="AP69" s="50" t="str">
        <f t="shared" ref="AP69:AP132" si="34">IFERROR(IF(SEARCH("Ja",$Y69)&gt;0,"1",""),"0")</f>
        <v>1</v>
      </c>
      <c r="AQ69" s="50" t="str">
        <f t="shared" ref="AQ69:AQ100" si="35">IFERROR(IF(SEARCH("Java Mapping",$X69)&gt;0,"1",""),"0")</f>
        <v>0</v>
      </c>
      <c r="AR69" s="50" t="str">
        <f t="shared" ref="AR69:AR100" si="36">IFERROR(IF(SEARCH("xslt",$X69)&gt;0,"1",""),"0")</f>
        <v>0</v>
      </c>
      <c r="AS69" s="50" t="str">
        <f t="shared" ref="AS69:AS100" si="37">IFERROR(IF(SEARCH("ABAP",$X69)&gt;0,"1",""),"0")</f>
        <v>0</v>
      </c>
      <c r="AT69" s="50" t="str">
        <f t="shared" ref="AT69:AT100" si="38">IFERROR(IF(SEARCH("RFC",$V69)&gt;0,"1",""),"0")</f>
        <v>0</v>
      </c>
      <c r="AV69" s="50">
        <v>1</v>
      </c>
      <c r="AX69" s="204" t="str">
        <f t="shared" ref="AX69:AX132" si="39">IFERROR(IF(SEARCH("Message",$X69)&gt;0,"X"," ")," ")</f>
        <v>X</v>
      </c>
      <c r="AY69" s="204" t="str">
        <f t="shared" ref="AY69:AY132" si="40">IFERROR(IF(SEARCH("XSLT",$X69)&gt;0,"X"," ")," ")</f>
        <v xml:space="preserve"> </v>
      </c>
      <c r="AZ69" s="204" t="str">
        <f t="shared" ref="AZ69:AZ132" si="41">IFERROR(IF(SEARCH("Java",$X69)&gt;0,"X"," ")," ")</f>
        <v xml:space="preserve"> </v>
      </c>
      <c r="BA69" s="204" t="str">
        <f t="shared" ref="BA69:BA132" si="42">IFERROR(IF(SEARCH("ABAP",$X69)&gt;0,"X"," ")," ")</f>
        <v xml:space="preserve"> </v>
      </c>
      <c r="BB69" s="204" t="str">
        <f t="shared" si="15"/>
        <v>X</v>
      </c>
      <c r="BC69" s="204" t="str">
        <f t="shared" si="16"/>
        <v xml:space="preserve"> </v>
      </c>
      <c r="BD69" s="204" t="str">
        <f t="shared" si="17"/>
        <v xml:space="preserve"> </v>
      </c>
      <c r="BE69" s="204" t="str">
        <f t="shared" si="18"/>
        <v xml:space="preserve"> </v>
      </c>
      <c r="BF69" s="204" t="str">
        <f t="shared" si="19"/>
        <v xml:space="preserve"> </v>
      </c>
      <c r="BG69" s="207" t="str">
        <f t="shared" si="21"/>
        <v>M</v>
      </c>
      <c r="BH69" s="210" t="str">
        <f t="shared" si="20"/>
        <v>m</v>
      </c>
      <c r="BI69" s="50">
        <v>2</v>
      </c>
    </row>
    <row r="70" spans="1:61" ht="16.5" customHeight="1" x14ac:dyDescent="0.25">
      <c r="A70" s="125">
        <v>66</v>
      </c>
      <c r="B70" s="50" t="s">
        <v>561</v>
      </c>
      <c r="C70" s="50" t="s">
        <v>553</v>
      </c>
      <c r="D70" s="180" t="s">
        <v>823</v>
      </c>
      <c r="E70" s="181" t="s">
        <v>824</v>
      </c>
      <c r="F70" s="181" t="s">
        <v>953</v>
      </c>
      <c r="G70" s="181" t="s">
        <v>565</v>
      </c>
      <c r="H70" s="181" t="s">
        <v>543</v>
      </c>
      <c r="I70" s="183" t="s">
        <v>810</v>
      </c>
      <c r="J70" s="182" t="s">
        <v>545</v>
      </c>
      <c r="K70" s="181" t="s">
        <v>826</v>
      </c>
      <c r="L70" s="181" t="s">
        <v>827</v>
      </c>
      <c r="M70" s="181" t="s">
        <v>949</v>
      </c>
      <c r="N70" s="181" t="s">
        <v>950</v>
      </c>
      <c r="O70" s="116" t="s">
        <v>548</v>
      </c>
      <c r="P70" s="116" t="s">
        <v>571</v>
      </c>
      <c r="Q70" s="44" t="s">
        <v>820</v>
      </c>
      <c r="R70" s="44" t="s">
        <v>551</v>
      </c>
      <c r="S70" s="44" t="s">
        <v>951</v>
      </c>
      <c r="T70" s="44" t="s">
        <v>951</v>
      </c>
      <c r="U70" s="157" t="s">
        <v>553</v>
      </c>
      <c r="V70" s="133" t="str">
        <f t="shared" si="30"/>
        <v>SFTP -&gt; IDOC</v>
      </c>
      <c r="W70" s="146" t="s">
        <v>954</v>
      </c>
      <c r="X70" s="146" t="s">
        <v>555</v>
      </c>
      <c r="Y70" s="146" t="s">
        <v>556</v>
      </c>
      <c r="Z70" s="148" t="s">
        <v>557</v>
      </c>
      <c r="AA70" s="146">
        <v>1</v>
      </c>
      <c r="AB70" s="146" t="s">
        <v>558</v>
      </c>
      <c r="AC70" s="147" t="s">
        <v>559</v>
      </c>
      <c r="AD70" s="147">
        <f>VLOOKUP(S70,Jahr2022!A:F,4,0)</f>
        <v>1543</v>
      </c>
      <c r="AE70" s="147">
        <f>VLOOKUP(S70,Jahr2022!A:F,5,0)</f>
        <v>4335</v>
      </c>
      <c r="AF70" s="147">
        <f>VLOOKUP(S70,Jahr2022!A:F,6,0)</f>
        <v>16686</v>
      </c>
      <c r="AG70" s="147" t="s">
        <v>574</v>
      </c>
      <c r="AH70" s="146">
        <v>32356</v>
      </c>
      <c r="AI70" s="194" t="e">
        <f>VLOOKUP(M70,Jahre2023Out!A:D,4,0)</f>
        <v>#N/A</v>
      </c>
      <c r="AJ70" s="194" t="e">
        <f>VLOOKUP(S70,Jahre2023In!A:D,4,0)</f>
        <v>#N/A</v>
      </c>
      <c r="AK70" s="195">
        <f t="shared" si="31"/>
        <v>0</v>
      </c>
      <c r="AL70" s="196" t="str">
        <f t="shared" si="32"/>
        <v>1</v>
      </c>
      <c r="AM70" s="50" t="str">
        <f t="shared" ref="AM70:AM133" si="43">IFERROR(IF(SEARCH("SFTP",$V70)&gt;0,"1",""),"0")</f>
        <v>1</v>
      </c>
      <c r="AN70" s="50" t="str">
        <f t="shared" si="33"/>
        <v>0</v>
      </c>
      <c r="AP70" s="50" t="str">
        <f t="shared" si="34"/>
        <v>1</v>
      </c>
      <c r="AQ70" s="50" t="str">
        <f t="shared" si="35"/>
        <v>0</v>
      </c>
      <c r="AR70" s="50" t="str">
        <f t="shared" si="36"/>
        <v>0</v>
      </c>
      <c r="AS70" s="50" t="str">
        <f t="shared" si="37"/>
        <v>0</v>
      </c>
      <c r="AT70" s="50" t="str">
        <f t="shared" si="38"/>
        <v>0</v>
      </c>
      <c r="AV70" s="50">
        <v>1</v>
      </c>
      <c r="AX70" s="204" t="str">
        <f t="shared" si="39"/>
        <v>X</v>
      </c>
      <c r="AY70" s="204" t="str">
        <f t="shared" si="40"/>
        <v xml:space="preserve"> </v>
      </c>
      <c r="AZ70" s="204" t="str">
        <f t="shared" si="41"/>
        <v xml:space="preserve"> </v>
      </c>
      <c r="BA70" s="204" t="str">
        <f t="shared" si="42"/>
        <v xml:space="preserve"> </v>
      </c>
      <c r="BB70" s="204" t="str">
        <f t="shared" ref="BB70:BB133" si="44">IFERROR(IF(SEARCH("Ja",$Y70)&gt;0,"X"," ")," ")</f>
        <v>X</v>
      </c>
      <c r="BC70" s="204" t="str">
        <f t="shared" ref="BC70:BC133" si="45">IFERROR(IF(SEARCH("Ja",$Z70)&gt;0,"X"," ")," ")</f>
        <v xml:space="preserve"> </v>
      </c>
      <c r="BD70" s="204" t="str">
        <f t="shared" ref="BD70:BD133" si="46">IFERROR(IF($AW70&gt;0,"X"," ")," ")</f>
        <v xml:space="preserve"> </v>
      </c>
      <c r="BE70" s="204" t="str">
        <f t="shared" ref="BE70:BE133" si="47">IFERROR(IF(SEARCH("BE",$AC70)&gt;0,"X"," ")," ")</f>
        <v xml:space="preserve"> </v>
      </c>
      <c r="BF70" s="204" t="str">
        <f t="shared" ref="BF70:BF133" si="48">IFERROR(IF(SEARCH("EOIO",$AC70)&gt;0,"X"," ")," ")</f>
        <v xml:space="preserve"> </v>
      </c>
      <c r="BG70" s="207" t="str">
        <f t="shared" ref="BG70:BG133" si="49">$AB70</f>
        <v>M</v>
      </c>
      <c r="BH70" s="210" t="str">
        <f t="shared" ref="BH70:BH133" si="50">IF(AND(AX70="X",AY70="X",AZ70="X",BB70="X",BD70="X"),"r",IF(OR(BG70="L",BD70="X",AND(BB70="X",BC70="X")),"h",IF(OR(AZ70="X",BB70="X",BC70="X"),"m",IF(AND(AX70=" ",AY70=" ",AZ70=" ",BA70=" ",BB70=" ",BC70=" ",BD70=" ",BG70="S"),"c","l"))))</f>
        <v>m</v>
      </c>
      <c r="BI70" s="50">
        <v>2</v>
      </c>
    </row>
    <row r="71" spans="1:61" ht="16.5" customHeight="1" x14ac:dyDescent="0.25">
      <c r="A71" s="125">
        <v>67</v>
      </c>
      <c r="B71" s="50" t="s">
        <v>561</v>
      </c>
      <c r="C71" s="50" t="s">
        <v>553</v>
      </c>
      <c r="D71" s="180" t="s">
        <v>830</v>
      </c>
      <c r="E71" s="181" t="s">
        <v>831</v>
      </c>
      <c r="F71" s="181" t="s">
        <v>955</v>
      </c>
      <c r="G71" s="181" t="s">
        <v>565</v>
      </c>
      <c r="H71" s="181" t="s">
        <v>543</v>
      </c>
      <c r="I71" s="183" t="s">
        <v>810</v>
      </c>
      <c r="J71" s="182" t="s">
        <v>545</v>
      </c>
      <c r="K71" s="181" t="s">
        <v>831</v>
      </c>
      <c r="L71" s="181" t="s">
        <v>833</v>
      </c>
      <c r="M71" s="181" t="s">
        <v>949</v>
      </c>
      <c r="N71" s="181" t="s">
        <v>950</v>
      </c>
      <c r="O71" s="116" t="s">
        <v>548</v>
      </c>
      <c r="P71" s="116" t="s">
        <v>571</v>
      </c>
      <c r="Q71" s="44" t="s">
        <v>820</v>
      </c>
      <c r="R71" s="44" t="s">
        <v>551</v>
      </c>
      <c r="S71" s="44" t="s">
        <v>951</v>
      </c>
      <c r="T71" s="44" t="s">
        <v>951</v>
      </c>
      <c r="U71" s="157" t="s">
        <v>553</v>
      </c>
      <c r="V71" s="133" t="str">
        <f t="shared" si="30"/>
        <v>SFTP -&gt; IDOC</v>
      </c>
      <c r="W71" s="146" t="s">
        <v>956</v>
      </c>
      <c r="X71" s="146" t="s">
        <v>555</v>
      </c>
      <c r="Y71" s="146" t="s">
        <v>556</v>
      </c>
      <c r="Z71" s="148" t="s">
        <v>557</v>
      </c>
      <c r="AA71" s="146">
        <v>1</v>
      </c>
      <c r="AB71" s="146" t="s">
        <v>558</v>
      </c>
      <c r="AC71" s="147" t="s">
        <v>559</v>
      </c>
      <c r="AD71" s="147">
        <f>VLOOKUP(S71,Jahr2022!A:F,4,0)</f>
        <v>1543</v>
      </c>
      <c r="AE71" s="147">
        <f>VLOOKUP(S71,Jahr2022!A:F,5,0)</f>
        <v>4335</v>
      </c>
      <c r="AF71" s="147">
        <f>VLOOKUP(S71,Jahr2022!A:F,6,0)</f>
        <v>16686</v>
      </c>
      <c r="AG71" s="147" t="s">
        <v>574</v>
      </c>
      <c r="AH71" s="146">
        <v>4046</v>
      </c>
      <c r="AI71" s="194" t="e">
        <f>VLOOKUP(M71,Jahre2023Out!A:D,4,0)</f>
        <v>#N/A</v>
      </c>
      <c r="AJ71" s="194" t="e">
        <f>VLOOKUP(S71,Jahre2023In!A:D,4,0)</f>
        <v>#N/A</v>
      </c>
      <c r="AK71" s="195">
        <f t="shared" si="31"/>
        <v>0</v>
      </c>
      <c r="AL71" s="196" t="str">
        <f t="shared" si="32"/>
        <v>1</v>
      </c>
      <c r="AM71" s="50" t="str">
        <f t="shared" si="43"/>
        <v>1</v>
      </c>
      <c r="AN71" s="50" t="str">
        <f t="shared" si="33"/>
        <v>0</v>
      </c>
      <c r="AP71" s="50" t="str">
        <f t="shared" si="34"/>
        <v>1</v>
      </c>
      <c r="AQ71" s="50" t="str">
        <f t="shared" si="35"/>
        <v>0</v>
      </c>
      <c r="AR71" s="50" t="str">
        <f t="shared" si="36"/>
        <v>0</v>
      </c>
      <c r="AS71" s="50" t="str">
        <f t="shared" si="37"/>
        <v>0</v>
      </c>
      <c r="AT71" s="50" t="str">
        <f t="shared" si="38"/>
        <v>0</v>
      </c>
      <c r="AV71" s="50">
        <v>1</v>
      </c>
      <c r="AX71" s="204" t="str">
        <f t="shared" si="39"/>
        <v>X</v>
      </c>
      <c r="AY71" s="204" t="str">
        <f t="shared" si="40"/>
        <v xml:space="preserve"> </v>
      </c>
      <c r="AZ71" s="204" t="str">
        <f t="shared" si="41"/>
        <v xml:space="preserve"> </v>
      </c>
      <c r="BA71" s="204" t="str">
        <f t="shared" si="42"/>
        <v xml:space="preserve"> </v>
      </c>
      <c r="BB71" s="204" t="str">
        <f t="shared" si="44"/>
        <v>X</v>
      </c>
      <c r="BC71" s="204" t="str">
        <f t="shared" si="45"/>
        <v xml:space="preserve"> </v>
      </c>
      <c r="BD71" s="204" t="str">
        <f t="shared" si="46"/>
        <v xml:space="preserve"> </v>
      </c>
      <c r="BE71" s="204" t="str">
        <f t="shared" si="47"/>
        <v xml:space="preserve"> </v>
      </c>
      <c r="BF71" s="204" t="str">
        <f t="shared" si="48"/>
        <v xml:space="preserve"> </v>
      </c>
      <c r="BG71" s="207" t="str">
        <f t="shared" si="49"/>
        <v>M</v>
      </c>
      <c r="BH71" s="210" t="str">
        <f t="shared" si="50"/>
        <v>m</v>
      </c>
      <c r="BI71" s="50">
        <v>2</v>
      </c>
    </row>
    <row r="72" spans="1:61" ht="16.5" customHeight="1" x14ac:dyDescent="0.25">
      <c r="A72" s="125">
        <v>68</v>
      </c>
      <c r="B72" s="50" t="s">
        <v>561</v>
      </c>
      <c r="C72" s="50" t="s">
        <v>553</v>
      </c>
      <c r="D72" s="180" t="s">
        <v>957</v>
      </c>
      <c r="E72" s="181" t="s">
        <v>958</v>
      </c>
      <c r="F72" s="181" t="s">
        <v>959</v>
      </c>
      <c r="G72" s="181" t="s">
        <v>960</v>
      </c>
      <c r="H72" s="181" t="s">
        <v>961</v>
      </c>
      <c r="I72" s="183" t="s">
        <v>962</v>
      </c>
      <c r="J72" s="182" t="s">
        <v>963</v>
      </c>
      <c r="K72" s="181" t="s">
        <v>626</v>
      </c>
      <c r="L72" s="181" t="s">
        <v>627</v>
      </c>
      <c r="M72" s="181" t="s">
        <v>964</v>
      </c>
      <c r="N72" s="181"/>
      <c r="O72" s="116" t="s">
        <v>548</v>
      </c>
      <c r="P72" s="116" t="s">
        <v>899</v>
      </c>
      <c r="Q72" s="44" t="s">
        <v>289</v>
      </c>
      <c r="R72" s="44" t="s">
        <v>965</v>
      </c>
      <c r="S72" s="44" t="s">
        <v>966</v>
      </c>
      <c r="T72" s="44"/>
      <c r="U72" s="157" t="s">
        <v>574</v>
      </c>
      <c r="V72" s="133" t="str">
        <f t="shared" si="30"/>
        <v>RFC -&gt; HTTP</v>
      </c>
      <c r="W72" s="146" t="s">
        <v>967</v>
      </c>
      <c r="X72" s="146" t="s">
        <v>557</v>
      </c>
      <c r="Y72" s="146" t="s">
        <v>557</v>
      </c>
      <c r="Z72" s="148" t="s">
        <v>557</v>
      </c>
      <c r="AA72" s="146">
        <v>1</v>
      </c>
      <c r="AB72" s="146" t="s">
        <v>574</v>
      </c>
      <c r="AC72" s="147" t="s">
        <v>700</v>
      </c>
      <c r="AD72" s="147">
        <f>VLOOKUP(S72,Jahr2022!A:F,4,0)</f>
        <v>2487</v>
      </c>
      <c r="AE72" s="147">
        <f>VLOOKUP(S72,Jahr2022!A:F,5,0)</f>
        <v>2487</v>
      </c>
      <c r="AF72" s="147">
        <f>VLOOKUP(S72,Jahr2022!A:F,6,0)</f>
        <v>2487</v>
      </c>
      <c r="AG72" s="147" t="s">
        <v>574</v>
      </c>
      <c r="AH72" s="146" t="s">
        <v>968</v>
      </c>
      <c r="AI72" s="194" t="e">
        <f>VLOOKUP(M72,Jahre2023Out!A:D,4,0)</f>
        <v>#N/A</v>
      </c>
      <c r="AJ72" s="194">
        <f>VLOOKUP(S72,Jahre2023In!A:D,4,0)</f>
        <v>0</v>
      </c>
      <c r="AK72" s="195">
        <f t="shared" si="31"/>
        <v>0</v>
      </c>
      <c r="AL72" s="196" t="str">
        <f t="shared" si="32"/>
        <v>0</v>
      </c>
      <c r="AM72" s="50" t="str">
        <f t="shared" si="43"/>
        <v>0</v>
      </c>
      <c r="AN72" s="50" t="str">
        <f t="shared" si="33"/>
        <v>0</v>
      </c>
      <c r="AP72" s="50" t="str">
        <f t="shared" si="34"/>
        <v>0</v>
      </c>
      <c r="AQ72" s="50" t="str">
        <f t="shared" si="35"/>
        <v>0</v>
      </c>
      <c r="AR72" s="50" t="str">
        <f t="shared" si="36"/>
        <v>0</v>
      </c>
      <c r="AS72" s="50" t="str">
        <f t="shared" si="37"/>
        <v>0</v>
      </c>
      <c r="AT72" s="50" t="str">
        <f t="shared" si="38"/>
        <v>1</v>
      </c>
      <c r="AX72" s="204" t="str">
        <f t="shared" si="39"/>
        <v xml:space="preserve"> </v>
      </c>
      <c r="AY72" s="204" t="str">
        <f t="shared" si="40"/>
        <v xml:space="preserve"> </v>
      </c>
      <c r="AZ72" s="204" t="str">
        <f t="shared" si="41"/>
        <v xml:space="preserve"> </v>
      </c>
      <c r="BA72" s="204" t="str">
        <f t="shared" si="42"/>
        <v xml:space="preserve"> </v>
      </c>
      <c r="BB72" s="204" t="str">
        <f t="shared" si="44"/>
        <v xml:space="preserve"> </v>
      </c>
      <c r="BC72" s="204" t="str">
        <f t="shared" si="45"/>
        <v xml:space="preserve"> </v>
      </c>
      <c r="BD72" s="204" t="str">
        <f t="shared" si="46"/>
        <v xml:space="preserve"> </v>
      </c>
      <c r="BE72" s="204" t="str">
        <f t="shared" si="47"/>
        <v>X</v>
      </c>
      <c r="BF72" s="204" t="str">
        <f t="shared" si="48"/>
        <v xml:space="preserve"> </v>
      </c>
      <c r="BG72" s="207" t="str">
        <f t="shared" si="49"/>
        <v>S</v>
      </c>
      <c r="BH72" s="210" t="str">
        <f t="shared" si="50"/>
        <v>c</v>
      </c>
      <c r="BI72" s="50">
        <v>3</v>
      </c>
    </row>
    <row r="73" spans="1:61" ht="16.5" customHeight="1" x14ac:dyDescent="0.25">
      <c r="A73" s="125">
        <v>69</v>
      </c>
      <c r="B73" s="50" t="s">
        <v>561</v>
      </c>
      <c r="C73" s="50" t="s">
        <v>553</v>
      </c>
      <c r="D73" s="180" t="s">
        <v>790</v>
      </c>
      <c r="E73" s="181" t="s">
        <v>969</v>
      </c>
      <c r="F73" s="181" t="s">
        <v>970</v>
      </c>
      <c r="G73" s="181" t="s">
        <v>565</v>
      </c>
      <c r="H73" s="181" t="s">
        <v>543</v>
      </c>
      <c r="I73" s="183" t="s">
        <v>971</v>
      </c>
      <c r="J73" s="182" t="s">
        <v>650</v>
      </c>
      <c r="K73" s="181" t="s">
        <v>972</v>
      </c>
      <c r="L73" s="181" t="s">
        <v>973</v>
      </c>
      <c r="M73" s="181" t="s">
        <v>974</v>
      </c>
      <c r="N73" s="181" t="s">
        <v>289</v>
      </c>
      <c r="O73" s="116" t="s">
        <v>548</v>
      </c>
      <c r="P73" s="116" t="s">
        <v>571</v>
      </c>
      <c r="Q73" s="44" t="s">
        <v>550</v>
      </c>
      <c r="R73" s="44" t="s">
        <v>551</v>
      </c>
      <c r="S73" s="44" t="s">
        <v>975</v>
      </c>
      <c r="T73" s="44" t="s">
        <v>976</v>
      </c>
      <c r="U73" s="157" t="s">
        <v>977</v>
      </c>
      <c r="V73" s="133" t="str">
        <f t="shared" si="30"/>
        <v>JDBC -&gt; IDOC</v>
      </c>
      <c r="W73" s="146" t="s">
        <v>978</v>
      </c>
      <c r="X73" s="146" t="s">
        <v>979</v>
      </c>
      <c r="Y73" s="146" t="s">
        <v>557</v>
      </c>
      <c r="Z73" s="148" t="s">
        <v>557</v>
      </c>
      <c r="AA73" s="146">
        <v>1</v>
      </c>
      <c r="AB73" s="146" t="s">
        <v>574</v>
      </c>
      <c r="AC73" s="147" t="s">
        <v>559</v>
      </c>
      <c r="AD73" s="147">
        <f>VLOOKUP(S73,Jahr2022!A:F,4,0)</f>
        <v>896</v>
      </c>
      <c r="AE73" s="147">
        <f>VLOOKUP(S73,Jahr2022!A:F,5,0)</f>
        <v>896</v>
      </c>
      <c r="AF73" s="147">
        <f>VLOOKUP(S73,Jahr2022!A:F,6,0)</f>
        <v>25984</v>
      </c>
      <c r="AG73" s="147" t="s">
        <v>608</v>
      </c>
      <c r="AH73" s="146">
        <v>47338</v>
      </c>
      <c r="AI73" s="194">
        <f>VLOOKUP(M73,Jahre2023Out!A:D,4,0)</f>
        <v>66268</v>
      </c>
      <c r="AJ73" s="194" t="e">
        <f>VLOOKUP(S73,Jahre2023In!A:D,4,0)</f>
        <v>#N/A</v>
      </c>
      <c r="AK73" s="195">
        <f t="shared" si="31"/>
        <v>66268</v>
      </c>
      <c r="AL73" s="196" t="str">
        <f t="shared" si="32"/>
        <v>0</v>
      </c>
      <c r="AM73" s="50" t="str">
        <f t="shared" si="43"/>
        <v>0</v>
      </c>
      <c r="AN73" s="50" t="str">
        <f t="shared" si="33"/>
        <v>0</v>
      </c>
      <c r="AP73" s="50" t="str">
        <f t="shared" si="34"/>
        <v>0</v>
      </c>
      <c r="AQ73" s="50" t="str">
        <f t="shared" si="35"/>
        <v>0</v>
      </c>
      <c r="AR73" s="50" t="str">
        <f t="shared" si="36"/>
        <v>0</v>
      </c>
      <c r="AS73" s="50" t="str">
        <f t="shared" si="37"/>
        <v>0</v>
      </c>
      <c r="AT73" s="50" t="str">
        <f t="shared" si="38"/>
        <v>0</v>
      </c>
      <c r="AX73" s="204" t="str">
        <f t="shared" si="39"/>
        <v>X</v>
      </c>
      <c r="AY73" s="204" t="str">
        <f t="shared" si="40"/>
        <v xml:space="preserve"> </v>
      </c>
      <c r="AZ73" s="204" t="str">
        <f t="shared" si="41"/>
        <v xml:space="preserve"> </v>
      </c>
      <c r="BA73" s="204" t="str">
        <f t="shared" si="42"/>
        <v xml:space="preserve"> </v>
      </c>
      <c r="BB73" s="204" t="str">
        <f t="shared" si="44"/>
        <v xml:space="preserve"> </v>
      </c>
      <c r="BC73" s="204" t="str">
        <f t="shared" si="45"/>
        <v xml:space="preserve"> </v>
      </c>
      <c r="BD73" s="204" t="str">
        <f t="shared" si="46"/>
        <v xml:space="preserve"> </v>
      </c>
      <c r="BE73" s="204" t="str">
        <f t="shared" si="47"/>
        <v xml:space="preserve"> </v>
      </c>
      <c r="BF73" s="204" t="str">
        <f t="shared" si="48"/>
        <v xml:space="preserve"> </v>
      </c>
      <c r="BG73" s="207" t="str">
        <f t="shared" si="49"/>
        <v>S</v>
      </c>
      <c r="BH73" s="210" t="str">
        <f t="shared" si="50"/>
        <v>l</v>
      </c>
      <c r="BI73" s="50">
        <v>3</v>
      </c>
    </row>
    <row r="74" spans="1:61" ht="16.5" customHeight="1" x14ac:dyDescent="0.25">
      <c r="A74" s="125">
        <v>70</v>
      </c>
      <c r="B74" s="50" t="s">
        <v>561</v>
      </c>
      <c r="C74" s="50" t="s">
        <v>553</v>
      </c>
      <c r="D74" s="180" t="s">
        <v>790</v>
      </c>
      <c r="E74" s="181" t="s">
        <v>969</v>
      </c>
      <c r="F74" s="181" t="s">
        <v>980</v>
      </c>
      <c r="G74" s="181" t="s">
        <v>565</v>
      </c>
      <c r="H74" s="181" t="s">
        <v>543</v>
      </c>
      <c r="I74" s="183" t="s">
        <v>971</v>
      </c>
      <c r="J74" s="182" t="s">
        <v>650</v>
      </c>
      <c r="K74" s="181" t="s">
        <v>972</v>
      </c>
      <c r="L74" s="181" t="s">
        <v>973</v>
      </c>
      <c r="M74" s="181" t="s">
        <v>981</v>
      </c>
      <c r="N74" s="181" t="s">
        <v>289</v>
      </c>
      <c r="O74" s="116" t="s">
        <v>548</v>
      </c>
      <c r="P74" s="116" t="s">
        <v>571</v>
      </c>
      <c r="Q74" s="44" t="s">
        <v>550</v>
      </c>
      <c r="R74" s="44" t="s">
        <v>551</v>
      </c>
      <c r="S74" s="44" t="s">
        <v>975</v>
      </c>
      <c r="T74" s="44" t="s">
        <v>976</v>
      </c>
      <c r="U74" s="157" t="s">
        <v>977</v>
      </c>
      <c r="V74" s="133" t="str">
        <f t="shared" si="30"/>
        <v>JDBC -&gt; IDOC</v>
      </c>
      <c r="W74" s="146" t="s">
        <v>982</v>
      </c>
      <c r="X74" s="146" t="s">
        <v>979</v>
      </c>
      <c r="Y74" s="146" t="s">
        <v>557</v>
      </c>
      <c r="Z74" s="148" t="s">
        <v>557</v>
      </c>
      <c r="AA74" s="146">
        <v>1</v>
      </c>
      <c r="AB74" s="146" t="s">
        <v>574</v>
      </c>
      <c r="AC74" s="147" t="s">
        <v>559</v>
      </c>
      <c r="AD74" s="147">
        <f>VLOOKUP(S74,Jahr2022!A:F,4,0)</f>
        <v>896</v>
      </c>
      <c r="AE74" s="147">
        <f>VLOOKUP(S74,Jahr2022!A:F,5,0)</f>
        <v>896</v>
      </c>
      <c r="AF74" s="147">
        <f>VLOOKUP(S74,Jahr2022!A:F,6,0)</f>
        <v>25984</v>
      </c>
      <c r="AG74" s="147" t="s">
        <v>608</v>
      </c>
      <c r="AH74" s="146">
        <v>44876</v>
      </c>
      <c r="AI74" s="194">
        <f>VLOOKUP(M74,Jahre2023Out!A:D,4,0)</f>
        <v>64039</v>
      </c>
      <c r="AJ74" s="194" t="e">
        <f>VLOOKUP(S74,Jahre2023In!A:D,4,0)</f>
        <v>#N/A</v>
      </c>
      <c r="AK74" s="195">
        <f t="shared" si="31"/>
        <v>64039</v>
      </c>
      <c r="AL74" s="196" t="str">
        <f t="shared" si="32"/>
        <v>0</v>
      </c>
      <c r="AM74" s="50" t="str">
        <f t="shared" si="43"/>
        <v>0</v>
      </c>
      <c r="AN74" s="50" t="str">
        <f t="shared" si="33"/>
        <v>0</v>
      </c>
      <c r="AP74" s="50" t="str">
        <f t="shared" si="34"/>
        <v>0</v>
      </c>
      <c r="AQ74" s="50" t="str">
        <f t="shared" si="35"/>
        <v>0</v>
      </c>
      <c r="AR74" s="50" t="str">
        <f t="shared" si="36"/>
        <v>0</v>
      </c>
      <c r="AS74" s="50" t="str">
        <f t="shared" si="37"/>
        <v>0</v>
      </c>
      <c r="AT74" s="50" t="str">
        <f t="shared" si="38"/>
        <v>0</v>
      </c>
      <c r="AX74" s="204" t="str">
        <f t="shared" si="39"/>
        <v>X</v>
      </c>
      <c r="AY74" s="204" t="str">
        <f t="shared" si="40"/>
        <v xml:space="preserve"> </v>
      </c>
      <c r="AZ74" s="204" t="str">
        <f t="shared" si="41"/>
        <v xml:space="preserve"> </v>
      </c>
      <c r="BA74" s="204" t="str">
        <f t="shared" si="42"/>
        <v xml:space="preserve"> </v>
      </c>
      <c r="BB74" s="204" t="str">
        <f t="shared" si="44"/>
        <v xml:space="preserve"> </v>
      </c>
      <c r="BC74" s="204" t="str">
        <f t="shared" si="45"/>
        <v xml:space="preserve"> </v>
      </c>
      <c r="BD74" s="204" t="str">
        <f t="shared" si="46"/>
        <v xml:space="preserve"> </v>
      </c>
      <c r="BE74" s="204" t="str">
        <f t="shared" si="47"/>
        <v xml:space="preserve"> </v>
      </c>
      <c r="BF74" s="204" t="str">
        <f t="shared" si="48"/>
        <v xml:space="preserve"> </v>
      </c>
      <c r="BG74" s="207" t="str">
        <f t="shared" si="49"/>
        <v>S</v>
      </c>
      <c r="BH74" s="210" t="str">
        <f t="shared" si="50"/>
        <v>l</v>
      </c>
      <c r="BI74" s="50">
        <v>3</v>
      </c>
    </row>
    <row r="75" spans="1:61" ht="16.5" customHeight="1" x14ac:dyDescent="0.25">
      <c r="A75" s="125">
        <v>71</v>
      </c>
      <c r="B75" s="50" t="s">
        <v>561</v>
      </c>
      <c r="C75" s="50" t="s">
        <v>553</v>
      </c>
      <c r="D75" s="180" t="s">
        <v>790</v>
      </c>
      <c r="E75" s="181" t="s">
        <v>969</v>
      </c>
      <c r="F75" s="181" t="s">
        <v>983</v>
      </c>
      <c r="G75" s="181" t="s">
        <v>565</v>
      </c>
      <c r="H75" s="181" t="s">
        <v>543</v>
      </c>
      <c r="I75" s="183" t="s">
        <v>971</v>
      </c>
      <c r="J75" s="182" t="s">
        <v>650</v>
      </c>
      <c r="K75" s="181" t="s">
        <v>972</v>
      </c>
      <c r="L75" s="181" t="s">
        <v>973</v>
      </c>
      <c r="M75" s="181" t="s">
        <v>984</v>
      </c>
      <c r="N75" s="181" t="s">
        <v>289</v>
      </c>
      <c r="O75" s="116" t="s">
        <v>548</v>
      </c>
      <c r="P75" s="116" t="s">
        <v>571</v>
      </c>
      <c r="Q75" s="44" t="s">
        <v>550</v>
      </c>
      <c r="R75" s="44" t="s">
        <v>551</v>
      </c>
      <c r="S75" s="44" t="s">
        <v>975</v>
      </c>
      <c r="T75" s="44" t="s">
        <v>976</v>
      </c>
      <c r="U75" s="157" t="s">
        <v>977</v>
      </c>
      <c r="V75" s="133" t="str">
        <f t="shared" si="30"/>
        <v>JDBC -&gt; IDOC</v>
      </c>
      <c r="W75" s="146" t="s">
        <v>985</v>
      </c>
      <c r="X75" s="146" t="s">
        <v>979</v>
      </c>
      <c r="Y75" s="146" t="s">
        <v>557</v>
      </c>
      <c r="Z75" s="148" t="s">
        <v>557</v>
      </c>
      <c r="AA75" s="146">
        <v>1</v>
      </c>
      <c r="AB75" s="146" t="s">
        <v>574</v>
      </c>
      <c r="AC75" s="147" t="s">
        <v>559</v>
      </c>
      <c r="AD75" s="147">
        <f>VLOOKUP(S75,Jahr2022!A:F,4,0)</f>
        <v>896</v>
      </c>
      <c r="AE75" s="147">
        <f>VLOOKUP(S75,Jahr2022!A:F,5,0)</f>
        <v>896</v>
      </c>
      <c r="AF75" s="147">
        <f>VLOOKUP(S75,Jahr2022!A:F,6,0)</f>
        <v>25984</v>
      </c>
      <c r="AG75" s="147" t="s">
        <v>608</v>
      </c>
      <c r="AH75" s="146">
        <v>0</v>
      </c>
      <c r="AI75" s="194" t="e">
        <f>VLOOKUP(M75,Jahre2023Out!A:D,4,0)</f>
        <v>#N/A</v>
      </c>
      <c r="AJ75" s="194" t="e">
        <f>VLOOKUP(S75,Jahre2023In!A:D,4,0)</f>
        <v>#N/A</v>
      </c>
      <c r="AK75" s="195">
        <f t="shared" si="31"/>
        <v>0</v>
      </c>
      <c r="AL75" s="196" t="str">
        <f t="shared" si="32"/>
        <v>0</v>
      </c>
      <c r="AM75" s="50" t="str">
        <f t="shared" si="43"/>
        <v>0</v>
      </c>
      <c r="AN75" s="50" t="str">
        <f t="shared" si="33"/>
        <v>0</v>
      </c>
      <c r="AP75" s="50" t="str">
        <f t="shared" si="34"/>
        <v>0</v>
      </c>
      <c r="AQ75" s="50" t="str">
        <f t="shared" si="35"/>
        <v>0</v>
      </c>
      <c r="AR75" s="50" t="str">
        <f t="shared" si="36"/>
        <v>0</v>
      </c>
      <c r="AS75" s="50" t="str">
        <f t="shared" si="37"/>
        <v>0</v>
      </c>
      <c r="AT75" s="50" t="str">
        <f t="shared" si="38"/>
        <v>0</v>
      </c>
      <c r="AX75" s="204" t="str">
        <f t="shared" si="39"/>
        <v>X</v>
      </c>
      <c r="AY75" s="204" t="str">
        <f t="shared" si="40"/>
        <v xml:space="preserve"> </v>
      </c>
      <c r="AZ75" s="204" t="str">
        <f t="shared" si="41"/>
        <v xml:space="preserve"> </v>
      </c>
      <c r="BA75" s="204" t="str">
        <f t="shared" si="42"/>
        <v xml:space="preserve"> </v>
      </c>
      <c r="BB75" s="204" t="str">
        <f t="shared" si="44"/>
        <v xml:space="preserve"> </v>
      </c>
      <c r="BC75" s="204" t="str">
        <f t="shared" si="45"/>
        <v xml:space="preserve"> </v>
      </c>
      <c r="BD75" s="204" t="str">
        <f t="shared" si="46"/>
        <v xml:space="preserve"> </v>
      </c>
      <c r="BE75" s="204" t="str">
        <f t="shared" si="47"/>
        <v xml:space="preserve"> </v>
      </c>
      <c r="BF75" s="204" t="str">
        <f t="shared" si="48"/>
        <v xml:space="preserve"> </v>
      </c>
      <c r="BG75" s="207" t="str">
        <f t="shared" si="49"/>
        <v>S</v>
      </c>
      <c r="BH75" s="210" t="str">
        <f t="shared" si="50"/>
        <v>l</v>
      </c>
      <c r="BI75" s="50">
        <v>3</v>
      </c>
    </row>
    <row r="76" spans="1:61" ht="16.5" customHeight="1" x14ac:dyDescent="0.25">
      <c r="A76" s="125">
        <v>72</v>
      </c>
      <c r="B76" s="50" t="s">
        <v>561</v>
      </c>
      <c r="C76" s="50" t="s">
        <v>553</v>
      </c>
      <c r="D76" s="180" t="s">
        <v>790</v>
      </c>
      <c r="E76" s="181" t="s">
        <v>969</v>
      </c>
      <c r="F76" s="181" t="s">
        <v>986</v>
      </c>
      <c r="G76" s="181" t="s">
        <v>565</v>
      </c>
      <c r="H76" s="181" t="s">
        <v>543</v>
      </c>
      <c r="I76" s="183" t="s">
        <v>971</v>
      </c>
      <c r="J76" s="182" t="s">
        <v>650</v>
      </c>
      <c r="K76" s="181" t="s">
        <v>972</v>
      </c>
      <c r="L76" s="181" t="s">
        <v>973</v>
      </c>
      <c r="M76" s="181" t="s">
        <v>987</v>
      </c>
      <c r="N76" s="181"/>
      <c r="O76" s="116" t="s">
        <v>548</v>
      </c>
      <c r="P76" s="116" t="s">
        <v>571</v>
      </c>
      <c r="Q76" s="44" t="s">
        <v>550</v>
      </c>
      <c r="R76" s="44" t="s">
        <v>551</v>
      </c>
      <c r="S76" s="44" t="s">
        <v>975</v>
      </c>
      <c r="T76" s="44" t="s">
        <v>976</v>
      </c>
      <c r="U76" s="157" t="s">
        <v>977</v>
      </c>
      <c r="V76" s="133" t="str">
        <f t="shared" si="30"/>
        <v>JDBC -&gt; IDOC</v>
      </c>
      <c r="W76" s="146" t="s">
        <v>988</v>
      </c>
      <c r="X76" s="146" t="s">
        <v>979</v>
      </c>
      <c r="Y76" s="146" t="s">
        <v>557</v>
      </c>
      <c r="Z76" s="148" t="s">
        <v>557</v>
      </c>
      <c r="AA76" s="146">
        <v>1</v>
      </c>
      <c r="AB76" s="146" t="s">
        <v>574</v>
      </c>
      <c r="AC76" s="147" t="s">
        <v>559</v>
      </c>
      <c r="AD76" s="147">
        <f>VLOOKUP(S76,Jahr2022!A:F,4,0)</f>
        <v>896</v>
      </c>
      <c r="AE76" s="147">
        <f>VLOOKUP(S76,Jahr2022!A:F,5,0)</f>
        <v>896</v>
      </c>
      <c r="AF76" s="147">
        <f>VLOOKUP(S76,Jahr2022!A:F,6,0)</f>
        <v>25984</v>
      </c>
      <c r="AG76" s="147" t="s">
        <v>608</v>
      </c>
      <c r="AH76" s="146">
        <v>66410</v>
      </c>
      <c r="AI76" s="194">
        <f>VLOOKUP(M76,Jahre2023Out!A:D,4,0)</f>
        <v>58732</v>
      </c>
      <c r="AJ76" s="194" t="e">
        <f>VLOOKUP(S76,Jahre2023In!A:D,4,0)</f>
        <v>#N/A</v>
      </c>
      <c r="AK76" s="195">
        <f t="shared" si="31"/>
        <v>58732</v>
      </c>
      <c r="AL76" s="196" t="str">
        <f t="shared" si="32"/>
        <v>0</v>
      </c>
      <c r="AM76" s="50" t="str">
        <f t="shared" si="43"/>
        <v>0</v>
      </c>
      <c r="AN76" s="50" t="str">
        <f t="shared" si="33"/>
        <v>0</v>
      </c>
      <c r="AP76" s="50" t="str">
        <f t="shared" si="34"/>
        <v>0</v>
      </c>
      <c r="AQ76" s="50" t="str">
        <f t="shared" si="35"/>
        <v>0</v>
      </c>
      <c r="AR76" s="50" t="str">
        <f t="shared" si="36"/>
        <v>0</v>
      </c>
      <c r="AS76" s="50" t="str">
        <f t="shared" si="37"/>
        <v>0</v>
      </c>
      <c r="AT76" s="50" t="str">
        <f t="shared" si="38"/>
        <v>0</v>
      </c>
      <c r="AX76" s="204" t="str">
        <f t="shared" si="39"/>
        <v>X</v>
      </c>
      <c r="AY76" s="204" t="str">
        <f t="shared" si="40"/>
        <v xml:space="preserve"> </v>
      </c>
      <c r="AZ76" s="204" t="str">
        <f t="shared" si="41"/>
        <v xml:space="preserve"> </v>
      </c>
      <c r="BA76" s="204" t="str">
        <f t="shared" si="42"/>
        <v xml:space="preserve"> </v>
      </c>
      <c r="BB76" s="204" t="str">
        <f t="shared" si="44"/>
        <v xml:space="preserve"> </v>
      </c>
      <c r="BC76" s="204" t="str">
        <f t="shared" si="45"/>
        <v xml:space="preserve"> </v>
      </c>
      <c r="BD76" s="204" t="str">
        <f t="shared" si="46"/>
        <v xml:space="preserve"> </v>
      </c>
      <c r="BE76" s="204" t="str">
        <f t="shared" si="47"/>
        <v xml:space="preserve"> </v>
      </c>
      <c r="BF76" s="204" t="str">
        <f t="shared" si="48"/>
        <v xml:space="preserve"> </v>
      </c>
      <c r="BG76" s="207" t="str">
        <f t="shared" si="49"/>
        <v>S</v>
      </c>
      <c r="BH76" s="210" t="str">
        <f t="shared" si="50"/>
        <v>l</v>
      </c>
      <c r="BI76" s="50">
        <v>3</v>
      </c>
    </row>
    <row r="77" spans="1:61" ht="16.5" customHeight="1" x14ac:dyDescent="0.25">
      <c r="A77" s="125">
        <v>73</v>
      </c>
      <c r="B77" s="50" t="s">
        <v>561</v>
      </c>
      <c r="C77" s="50" t="s">
        <v>553</v>
      </c>
      <c r="D77" s="180" t="s">
        <v>790</v>
      </c>
      <c r="E77" s="181" t="s">
        <v>969</v>
      </c>
      <c r="F77" s="181" t="s">
        <v>989</v>
      </c>
      <c r="G77" s="181" t="s">
        <v>565</v>
      </c>
      <c r="H77" s="181" t="s">
        <v>543</v>
      </c>
      <c r="I77" s="183" t="s">
        <v>971</v>
      </c>
      <c r="J77" s="182" t="s">
        <v>650</v>
      </c>
      <c r="K77" s="181" t="s">
        <v>972</v>
      </c>
      <c r="L77" s="181" t="s">
        <v>973</v>
      </c>
      <c r="M77" s="181" t="s">
        <v>990</v>
      </c>
      <c r="N77" s="181"/>
      <c r="O77" s="116" t="s">
        <v>548</v>
      </c>
      <c r="P77" s="116" t="s">
        <v>571</v>
      </c>
      <c r="Q77" s="44" t="s">
        <v>550</v>
      </c>
      <c r="R77" s="44" t="s">
        <v>551</v>
      </c>
      <c r="S77" s="44" t="s">
        <v>975</v>
      </c>
      <c r="T77" s="44" t="s">
        <v>976</v>
      </c>
      <c r="U77" s="157" t="s">
        <v>977</v>
      </c>
      <c r="V77" s="133" t="str">
        <f t="shared" si="30"/>
        <v>JDBC -&gt; IDOC</v>
      </c>
      <c r="W77" s="146" t="s">
        <v>991</v>
      </c>
      <c r="X77" s="146" t="s">
        <v>979</v>
      </c>
      <c r="Y77" s="146" t="s">
        <v>557</v>
      </c>
      <c r="Z77" s="148" t="s">
        <v>557</v>
      </c>
      <c r="AA77" s="146">
        <v>1</v>
      </c>
      <c r="AB77" s="146" t="s">
        <v>574</v>
      </c>
      <c r="AC77" s="147" t="s">
        <v>559</v>
      </c>
      <c r="AD77" s="147">
        <f>VLOOKUP(S77,Jahr2022!A:F,4,0)</f>
        <v>896</v>
      </c>
      <c r="AE77" s="147">
        <f>VLOOKUP(S77,Jahr2022!A:F,5,0)</f>
        <v>896</v>
      </c>
      <c r="AF77" s="147">
        <f>VLOOKUP(S77,Jahr2022!A:F,6,0)</f>
        <v>25984</v>
      </c>
      <c r="AG77" s="147" t="s">
        <v>608</v>
      </c>
      <c r="AH77" s="146">
        <v>315543</v>
      </c>
      <c r="AI77" s="194">
        <f>VLOOKUP(M77,Jahre2023Out!A:D,4,0)</f>
        <v>186617</v>
      </c>
      <c r="AJ77" s="194" t="e">
        <f>VLOOKUP(S77,Jahre2023In!A:D,4,0)</f>
        <v>#N/A</v>
      </c>
      <c r="AK77" s="195">
        <f t="shared" si="31"/>
        <v>186617</v>
      </c>
      <c r="AL77" s="196" t="str">
        <f t="shared" si="32"/>
        <v>0</v>
      </c>
      <c r="AM77" s="50" t="str">
        <f t="shared" si="43"/>
        <v>0</v>
      </c>
      <c r="AN77" s="50" t="str">
        <f t="shared" si="33"/>
        <v>0</v>
      </c>
      <c r="AP77" s="50" t="str">
        <f t="shared" si="34"/>
        <v>0</v>
      </c>
      <c r="AQ77" s="50" t="str">
        <f t="shared" si="35"/>
        <v>0</v>
      </c>
      <c r="AR77" s="50" t="str">
        <f t="shared" si="36"/>
        <v>0</v>
      </c>
      <c r="AS77" s="50" t="str">
        <f t="shared" si="37"/>
        <v>0</v>
      </c>
      <c r="AT77" s="50" t="str">
        <f t="shared" si="38"/>
        <v>0</v>
      </c>
      <c r="AX77" s="204" t="str">
        <f t="shared" si="39"/>
        <v>X</v>
      </c>
      <c r="AY77" s="204" t="str">
        <f t="shared" si="40"/>
        <v xml:space="preserve"> </v>
      </c>
      <c r="AZ77" s="204" t="str">
        <f t="shared" si="41"/>
        <v xml:space="preserve"> </v>
      </c>
      <c r="BA77" s="204" t="str">
        <f t="shared" si="42"/>
        <v xml:space="preserve"> </v>
      </c>
      <c r="BB77" s="204" t="str">
        <f t="shared" si="44"/>
        <v xml:space="preserve"> </v>
      </c>
      <c r="BC77" s="204" t="str">
        <f t="shared" si="45"/>
        <v xml:space="preserve"> </v>
      </c>
      <c r="BD77" s="204" t="str">
        <f t="shared" si="46"/>
        <v xml:space="preserve"> </v>
      </c>
      <c r="BE77" s="204" t="str">
        <f t="shared" si="47"/>
        <v xml:space="preserve"> </v>
      </c>
      <c r="BF77" s="204" t="str">
        <f t="shared" si="48"/>
        <v xml:space="preserve"> </v>
      </c>
      <c r="BG77" s="207" t="str">
        <f t="shared" si="49"/>
        <v>S</v>
      </c>
      <c r="BH77" s="210" t="str">
        <f t="shared" si="50"/>
        <v>l</v>
      </c>
      <c r="BI77" s="50">
        <v>3</v>
      </c>
    </row>
    <row r="78" spans="1:61" ht="16.5" customHeight="1" x14ac:dyDescent="0.25">
      <c r="A78" s="125">
        <v>74</v>
      </c>
      <c r="B78" s="50" t="s">
        <v>561</v>
      </c>
      <c r="C78" s="50" t="s">
        <v>553</v>
      </c>
      <c r="D78" s="180" t="s">
        <v>790</v>
      </c>
      <c r="E78" s="181" t="s">
        <v>969</v>
      </c>
      <c r="F78" s="181" t="s">
        <v>992</v>
      </c>
      <c r="G78" s="181" t="s">
        <v>565</v>
      </c>
      <c r="H78" s="181" t="s">
        <v>543</v>
      </c>
      <c r="I78" s="183" t="s">
        <v>971</v>
      </c>
      <c r="J78" s="182" t="s">
        <v>650</v>
      </c>
      <c r="K78" s="181" t="s">
        <v>972</v>
      </c>
      <c r="L78" s="181" t="s">
        <v>973</v>
      </c>
      <c r="M78" s="181" t="s">
        <v>993</v>
      </c>
      <c r="N78" s="181" t="s">
        <v>289</v>
      </c>
      <c r="O78" s="116" t="s">
        <v>548</v>
      </c>
      <c r="P78" s="116" t="s">
        <v>571</v>
      </c>
      <c r="Q78" s="44" t="s">
        <v>550</v>
      </c>
      <c r="R78" s="44" t="s">
        <v>551</v>
      </c>
      <c r="S78" s="44" t="s">
        <v>975</v>
      </c>
      <c r="T78" s="44" t="s">
        <v>976</v>
      </c>
      <c r="U78" s="157" t="s">
        <v>977</v>
      </c>
      <c r="V78" s="133" t="str">
        <f t="shared" si="30"/>
        <v>JDBC -&gt; IDOC</v>
      </c>
      <c r="W78" s="146" t="s">
        <v>994</v>
      </c>
      <c r="X78" s="146" t="s">
        <v>979</v>
      </c>
      <c r="Y78" s="146" t="s">
        <v>557</v>
      </c>
      <c r="Z78" s="148" t="s">
        <v>557</v>
      </c>
      <c r="AA78" s="146">
        <v>1</v>
      </c>
      <c r="AB78" s="146" t="s">
        <v>574</v>
      </c>
      <c r="AC78" s="147" t="s">
        <v>559</v>
      </c>
      <c r="AD78" s="147">
        <f>VLOOKUP(S78,Jahr2022!A:F,4,0)</f>
        <v>896</v>
      </c>
      <c r="AE78" s="147">
        <f>VLOOKUP(S78,Jahr2022!A:F,5,0)</f>
        <v>896</v>
      </c>
      <c r="AF78" s="147">
        <f>VLOOKUP(S78,Jahr2022!A:F,6,0)</f>
        <v>25984</v>
      </c>
      <c r="AG78" s="147" t="s">
        <v>608</v>
      </c>
      <c r="AH78" s="146">
        <v>991826</v>
      </c>
      <c r="AI78" s="194">
        <f>VLOOKUP(M78,Jahre2023Out!A:D,4,0)</f>
        <v>875624</v>
      </c>
      <c r="AJ78" s="194" t="e">
        <f>VLOOKUP(S78,Jahre2023In!A:D,4,0)</f>
        <v>#N/A</v>
      </c>
      <c r="AK78" s="195">
        <f t="shared" si="31"/>
        <v>875624</v>
      </c>
      <c r="AL78" s="196" t="str">
        <f t="shared" si="32"/>
        <v>0</v>
      </c>
      <c r="AM78" s="50" t="str">
        <f t="shared" si="43"/>
        <v>0</v>
      </c>
      <c r="AN78" s="50" t="str">
        <f t="shared" si="33"/>
        <v>0</v>
      </c>
      <c r="AP78" s="50" t="str">
        <f t="shared" si="34"/>
        <v>0</v>
      </c>
      <c r="AQ78" s="50" t="str">
        <f t="shared" si="35"/>
        <v>0</v>
      </c>
      <c r="AR78" s="50" t="str">
        <f t="shared" si="36"/>
        <v>0</v>
      </c>
      <c r="AS78" s="50" t="str">
        <f t="shared" si="37"/>
        <v>0</v>
      </c>
      <c r="AT78" s="50" t="str">
        <f t="shared" si="38"/>
        <v>0</v>
      </c>
      <c r="AX78" s="204" t="str">
        <f t="shared" si="39"/>
        <v>X</v>
      </c>
      <c r="AY78" s="204" t="str">
        <f t="shared" si="40"/>
        <v xml:space="preserve"> </v>
      </c>
      <c r="AZ78" s="204" t="str">
        <f t="shared" si="41"/>
        <v xml:space="preserve"> </v>
      </c>
      <c r="BA78" s="204" t="str">
        <f t="shared" si="42"/>
        <v xml:space="preserve"> </v>
      </c>
      <c r="BB78" s="204" t="str">
        <f t="shared" si="44"/>
        <v xml:space="preserve"> </v>
      </c>
      <c r="BC78" s="204" t="str">
        <f t="shared" si="45"/>
        <v xml:space="preserve"> </v>
      </c>
      <c r="BD78" s="204" t="str">
        <f t="shared" si="46"/>
        <v xml:space="preserve"> </v>
      </c>
      <c r="BE78" s="204" t="str">
        <f t="shared" si="47"/>
        <v xml:space="preserve"> </v>
      </c>
      <c r="BF78" s="204" t="str">
        <f t="shared" si="48"/>
        <v xml:space="preserve"> </v>
      </c>
      <c r="BG78" s="207" t="str">
        <f t="shared" si="49"/>
        <v>S</v>
      </c>
      <c r="BH78" s="210" t="str">
        <f t="shared" si="50"/>
        <v>l</v>
      </c>
      <c r="BI78" s="50">
        <v>3</v>
      </c>
    </row>
    <row r="79" spans="1:61" ht="16.5" customHeight="1" x14ac:dyDescent="0.25">
      <c r="A79" s="125">
        <v>75</v>
      </c>
      <c r="B79" s="50" t="s">
        <v>561</v>
      </c>
      <c r="C79" s="50" t="s">
        <v>553</v>
      </c>
      <c r="D79" s="180" t="s">
        <v>790</v>
      </c>
      <c r="E79" s="181" t="s">
        <v>969</v>
      </c>
      <c r="F79" s="181" t="s">
        <v>995</v>
      </c>
      <c r="G79" s="181" t="s">
        <v>565</v>
      </c>
      <c r="H79" s="181" t="s">
        <v>543</v>
      </c>
      <c r="I79" s="183" t="s">
        <v>996</v>
      </c>
      <c r="J79" s="182" t="s">
        <v>549</v>
      </c>
      <c r="K79" s="181" t="s">
        <v>44</v>
      </c>
      <c r="L79" s="181" t="s">
        <v>551</v>
      </c>
      <c r="M79" s="181" t="s">
        <v>997</v>
      </c>
      <c r="N79" s="181"/>
      <c r="O79" s="116" t="s">
        <v>548</v>
      </c>
      <c r="P79" s="116" t="s">
        <v>650</v>
      </c>
      <c r="Q79" s="44" t="s">
        <v>972</v>
      </c>
      <c r="R79" s="44" t="s">
        <v>973</v>
      </c>
      <c r="S79" s="44" t="s">
        <v>998</v>
      </c>
      <c r="T79" s="44"/>
      <c r="U79" s="157" t="s">
        <v>574</v>
      </c>
      <c r="V79" s="133" t="str">
        <f t="shared" si="30"/>
        <v>PROXY -&gt; JDBC</v>
      </c>
      <c r="W79" s="146" t="s">
        <v>999</v>
      </c>
      <c r="X79" s="146" t="s">
        <v>555</v>
      </c>
      <c r="Y79" s="146" t="s">
        <v>557</v>
      </c>
      <c r="Z79" s="148" t="s">
        <v>557</v>
      </c>
      <c r="AA79" s="146">
        <v>1</v>
      </c>
      <c r="AB79" s="146" t="s">
        <v>574</v>
      </c>
      <c r="AC79" s="147" t="s">
        <v>700</v>
      </c>
      <c r="AD79" s="147">
        <f>VLOOKUP(S79,Jahr2022!A:F,4,0)</f>
        <v>346</v>
      </c>
      <c r="AE79" s="147">
        <f>VLOOKUP(S79,Jahr2022!A:F,5,0)</f>
        <v>8031</v>
      </c>
      <c r="AF79" s="147">
        <f>VLOOKUP(S79,Jahr2022!A:F,6,0)</f>
        <v>26205</v>
      </c>
      <c r="AG79" s="147" t="s">
        <v>574</v>
      </c>
      <c r="AH79" s="146">
        <v>104</v>
      </c>
      <c r="AI79" s="194" t="e">
        <f>VLOOKUP(M79,Jahre2023Out!A:D,4,0)</f>
        <v>#N/A</v>
      </c>
      <c r="AJ79" s="194">
        <f>VLOOKUP(S79,Jahre2023In!A:D,4,0)</f>
        <v>0</v>
      </c>
      <c r="AK79" s="195">
        <f t="shared" si="31"/>
        <v>0</v>
      </c>
      <c r="AL79" s="196" t="str">
        <f t="shared" si="32"/>
        <v>0</v>
      </c>
      <c r="AM79" s="50" t="str">
        <f t="shared" si="43"/>
        <v>0</v>
      </c>
      <c r="AN79" s="50" t="str">
        <f t="shared" si="33"/>
        <v>0</v>
      </c>
      <c r="AP79" s="50" t="str">
        <f t="shared" si="34"/>
        <v>0</v>
      </c>
      <c r="AQ79" s="50" t="str">
        <f t="shared" si="35"/>
        <v>0</v>
      </c>
      <c r="AR79" s="50" t="str">
        <f t="shared" si="36"/>
        <v>0</v>
      </c>
      <c r="AS79" s="50" t="str">
        <f t="shared" si="37"/>
        <v>0</v>
      </c>
      <c r="AT79" s="50" t="str">
        <f t="shared" si="38"/>
        <v>0</v>
      </c>
      <c r="AX79" s="204" t="str">
        <f t="shared" si="39"/>
        <v>X</v>
      </c>
      <c r="AY79" s="204" t="str">
        <f t="shared" si="40"/>
        <v xml:space="preserve"> </v>
      </c>
      <c r="AZ79" s="204" t="str">
        <f t="shared" si="41"/>
        <v xml:space="preserve"> </v>
      </c>
      <c r="BA79" s="204" t="str">
        <f t="shared" si="42"/>
        <v xml:space="preserve"> </v>
      </c>
      <c r="BB79" s="204" t="str">
        <f t="shared" si="44"/>
        <v xml:space="preserve"> </v>
      </c>
      <c r="BC79" s="204" t="str">
        <f t="shared" si="45"/>
        <v xml:space="preserve"> </v>
      </c>
      <c r="BD79" s="204" t="str">
        <f t="shared" si="46"/>
        <v xml:space="preserve"> </v>
      </c>
      <c r="BE79" s="204" t="str">
        <f t="shared" si="47"/>
        <v>X</v>
      </c>
      <c r="BF79" s="204" t="str">
        <f t="shared" si="48"/>
        <v xml:space="preserve"> </v>
      </c>
      <c r="BG79" s="207" t="str">
        <f t="shared" si="49"/>
        <v>S</v>
      </c>
      <c r="BH79" s="210" t="str">
        <f t="shared" si="50"/>
        <v>l</v>
      </c>
      <c r="BI79" s="50">
        <v>3</v>
      </c>
    </row>
    <row r="80" spans="1:61" ht="16.5" customHeight="1" x14ac:dyDescent="0.25">
      <c r="A80" s="125">
        <v>76</v>
      </c>
      <c r="B80" s="50" t="s">
        <v>561</v>
      </c>
      <c r="C80" s="50" t="s">
        <v>538</v>
      </c>
      <c r="D80" s="180" t="s">
        <v>1000</v>
      </c>
      <c r="E80" s="181" t="s">
        <v>1001</v>
      </c>
      <c r="F80" s="181" t="s">
        <v>1002</v>
      </c>
      <c r="G80" s="181" t="s">
        <v>565</v>
      </c>
      <c r="H80" s="181" t="s">
        <v>648</v>
      </c>
      <c r="I80" s="183" t="s">
        <v>800</v>
      </c>
      <c r="J80" s="182" t="s">
        <v>549</v>
      </c>
      <c r="K80" s="181" t="s">
        <v>550</v>
      </c>
      <c r="L80" s="181" t="s">
        <v>551</v>
      </c>
      <c r="M80" s="181" t="s">
        <v>1003</v>
      </c>
      <c r="N80" s="181"/>
      <c r="O80" s="116" t="s">
        <v>548</v>
      </c>
      <c r="P80" s="116" t="s">
        <v>625</v>
      </c>
      <c r="Q80" s="44" t="s">
        <v>550</v>
      </c>
      <c r="R80" s="44" t="s">
        <v>551</v>
      </c>
      <c r="S80" s="44" t="s">
        <v>1004</v>
      </c>
      <c r="T80" s="44" t="s">
        <v>1005</v>
      </c>
      <c r="U80" s="157" t="s">
        <v>553</v>
      </c>
      <c r="V80" s="133" t="str">
        <f t="shared" si="30"/>
        <v>PROXY -&gt; FTP</v>
      </c>
      <c r="W80" s="146" t="s">
        <v>1006</v>
      </c>
      <c r="X80" s="146" t="s">
        <v>787</v>
      </c>
      <c r="Y80" s="146" t="s">
        <v>556</v>
      </c>
      <c r="Z80" s="148" t="s">
        <v>556</v>
      </c>
      <c r="AA80" s="146">
        <v>1</v>
      </c>
      <c r="AB80" s="146" t="s">
        <v>643</v>
      </c>
      <c r="AC80" s="147" t="s">
        <v>559</v>
      </c>
      <c r="AD80" s="147" t="e">
        <f>VLOOKUP(S80,Jahr2022!A:F,4,0)</f>
        <v>#N/A</v>
      </c>
      <c r="AE80" s="147" t="e">
        <f>VLOOKUP(S80,Jahr2022!A:F,5,0)</f>
        <v>#N/A</v>
      </c>
      <c r="AF80" s="147" t="e">
        <f>VLOOKUP(S80,Jahr2022!A:F,6,0)</f>
        <v>#N/A</v>
      </c>
      <c r="AG80" s="147" t="s">
        <v>643</v>
      </c>
      <c r="AH80" s="146">
        <v>74</v>
      </c>
      <c r="AI80" s="194" t="e">
        <f>VLOOKUP(M80,Jahre2023Out!A:D,4,0)</f>
        <v>#N/A</v>
      </c>
      <c r="AJ80" s="194">
        <f>VLOOKUP(S80,Jahre2023In!A:D,4,0)</f>
        <v>51</v>
      </c>
      <c r="AK80" s="195">
        <f t="shared" si="31"/>
        <v>51</v>
      </c>
      <c r="AL80" s="196" t="str">
        <f t="shared" si="32"/>
        <v>1</v>
      </c>
      <c r="AM80" s="50" t="str">
        <f t="shared" si="43"/>
        <v>0</v>
      </c>
      <c r="AN80" s="50" t="str">
        <f t="shared" si="33"/>
        <v>0</v>
      </c>
      <c r="AP80" s="50" t="str">
        <f t="shared" si="34"/>
        <v>1</v>
      </c>
      <c r="AQ80" s="50" t="str">
        <f t="shared" si="35"/>
        <v>0</v>
      </c>
      <c r="AR80" s="50" t="str">
        <f t="shared" si="36"/>
        <v>1</v>
      </c>
      <c r="AS80" s="50" t="str">
        <f t="shared" si="37"/>
        <v>0</v>
      </c>
      <c r="AT80" s="50" t="str">
        <f t="shared" si="38"/>
        <v>0</v>
      </c>
      <c r="AV80" s="50">
        <v>1</v>
      </c>
      <c r="AX80" s="204" t="str">
        <f t="shared" si="39"/>
        <v>X</v>
      </c>
      <c r="AY80" s="204" t="str">
        <f t="shared" si="40"/>
        <v>X</v>
      </c>
      <c r="AZ80" s="204" t="str">
        <f t="shared" si="41"/>
        <v xml:space="preserve"> </v>
      </c>
      <c r="BA80" s="204" t="str">
        <f t="shared" si="42"/>
        <v xml:space="preserve"> </v>
      </c>
      <c r="BB80" s="204" t="str">
        <f t="shared" si="44"/>
        <v>X</v>
      </c>
      <c r="BC80" s="204" t="str">
        <f t="shared" si="45"/>
        <v>X</v>
      </c>
      <c r="BD80" s="204" t="str">
        <f t="shared" si="46"/>
        <v xml:space="preserve"> </v>
      </c>
      <c r="BE80" s="204" t="str">
        <f t="shared" si="47"/>
        <v xml:space="preserve"> </v>
      </c>
      <c r="BF80" s="204" t="str">
        <f t="shared" si="48"/>
        <v xml:space="preserve"> </v>
      </c>
      <c r="BG80" s="207" t="str">
        <f t="shared" si="49"/>
        <v>L</v>
      </c>
      <c r="BH80" s="210" t="str">
        <f t="shared" si="50"/>
        <v>h</v>
      </c>
      <c r="BI80" s="50">
        <v>2</v>
      </c>
    </row>
    <row r="81" spans="1:61" ht="16.5" customHeight="1" x14ac:dyDescent="0.25">
      <c r="A81" s="125">
        <v>77</v>
      </c>
      <c r="B81" s="50" t="s">
        <v>561</v>
      </c>
      <c r="C81" s="50" t="s">
        <v>538</v>
      </c>
      <c r="D81" s="180" t="s">
        <v>882</v>
      </c>
      <c r="E81" s="181" t="s">
        <v>835</v>
      </c>
      <c r="F81" s="181" t="s">
        <v>1007</v>
      </c>
      <c r="G81" s="181" t="s">
        <v>565</v>
      </c>
      <c r="H81" s="183" t="s">
        <v>837</v>
      </c>
      <c r="I81" s="183" t="s">
        <v>838</v>
      </c>
      <c r="J81" s="182" t="s">
        <v>584</v>
      </c>
      <c r="K81" s="181" t="s">
        <v>44</v>
      </c>
      <c r="L81" s="181" t="s">
        <v>551</v>
      </c>
      <c r="M81" s="181" t="s">
        <v>1008</v>
      </c>
      <c r="N81" s="181"/>
      <c r="O81" s="116" t="s">
        <v>548</v>
      </c>
      <c r="P81" s="116" t="s">
        <v>625</v>
      </c>
      <c r="Q81" s="44" t="s">
        <v>835</v>
      </c>
      <c r="R81" s="44" t="s">
        <v>840</v>
      </c>
      <c r="S81" s="44" t="s">
        <v>1009</v>
      </c>
      <c r="T81" s="44"/>
      <c r="U81" s="157" t="s">
        <v>553</v>
      </c>
      <c r="V81" s="133" t="str">
        <f t="shared" si="30"/>
        <v>IDOC (RFC) -&gt; FTP</v>
      </c>
      <c r="W81" s="146" t="s">
        <v>1010</v>
      </c>
      <c r="X81" s="146" t="s">
        <v>555</v>
      </c>
      <c r="Y81" s="146" t="s">
        <v>557</v>
      </c>
      <c r="Z81" s="148" t="s">
        <v>557</v>
      </c>
      <c r="AA81" s="146">
        <v>1</v>
      </c>
      <c r="AB81" s="146" t="s">
        <v>574</v>
      </c>
      <c r="AC81" s="147" t="s">
        <v>559</v>
      </c>
      <c r="AD81" s="147">
        <f>VLOOKUP(S81,Jahr2022!A:F,4,0)</f>
        <v>9934</v>
      </c>
      <c r="AE81" s="147">
        <f>VLOOKUP(S81,Jahr2022!A:F,5,0)</f>
        <v>51833</v>
      </c>
      <c r="AF81" s="147">
        <f>VLOOKUP(S81,Jahr2022!A:F,6,0)</f>
        <v>555450</v>
      </c>
      <c r="AG81" s="147" t="s">
        <v>574</v>
      </c>
      <c r="AH81" s="146">
        <v>18735</v>
      </c>
      <c r="AI81" s="194">
        <f>VLOOKUP(M81,Jahre2023Out!A:D,4,0)</f>
        <v>12878</v>
      </c>
      <c r="AJ81" s="194" t="e">
        <f>VLOOKUP(S81,Jahre2023In!A:D,4,0)</f>
        <v>#N/A</v>
      </c>
      <c r="AK81" s="195">
        <f t="shared" si="31"/>
        <v>12878</v>
      </c>
      <c r="AL81" s="196" t="str">
        <f t="shared" si="32"/>
        <v>1</v>
      </c>
      <c r="AM81" s="50" t="str">
        <f t="shared" si="43"/>
        <v>0</v>
      </c>
      <c r="AN81" s="50" t="str">
        <f t="shared" si="33"/>
        <v>0</v>
      </c>
      <c r="AP81" s="50" t="str">
        <f t="shared" si="34"/>
        <v>0</v>
      </c>
      <c r="AQ81" s="50" t="str">
        <f t="shared" si="35"/>
        <v>0</v>
      </c>
      <c r="AR81" s="50" t="str">
        <f t="shared" si="36"/>
        <v>0</v>
      </c>
      <c r="AS81" s="50" t="str">
        <f t="shared" si="37"/>
        <v>0</v>
      </c>
      <c r="AT81" s="50" t="str">
        <f t="shared" si="38"/>
        <v>1</v>
      </c>
      <c r="AX81" s="204" t="str">
        <f t="shared" si="39"/>
        <v>X</v>
      </c>
      <c r="AY81" s="204" t="str">
        <f t="shared" si="40"/>
        <v xml:space="preserve"> </v>
      </c>
      <c r="AZ81" s="204" t="str">
        <f t="shared" si="41"/>
        <v xml:space="preserve"> </v>
      </c>
      <c r="BA81" s="204" t="str">
        <f t="shared" si="42"/>
        <v xml:space="preserve"> </v>
      </c>
      <c r="BB81" s="204" t="str">
        <f t="shared" si="44"/>
        <v xml:space="preserve"> </v>
      </c>
      <c r="BC81" s="204" t="str">
        <f t="shared" si="45"/>
        <v xml:space="preserve"> </v>
      </c>
      <c r="BD81" s="204" t="str">
        <f t="shared" si="46"/>
        <v xml:space="preserve"> </v>
      </c>
      <c r="BE81" s="204" t="str">
        <f t="shared" si="47"/>
        <v xml:space="preserve"> </v>
      </c>
      <c r="BF81" s="204" t="str">
        <f t="shared" si="48"/>
        <v xml:space="preserve"> </v>
      </c>
      <c r="BG81" s="207" t="str">
        <f t="shared" si="49"/>
        <v>S</v>
      </c>
      <c r="BH81" s="210" t="str">
        <f t="shared" si="50"/>
        <v>l</v>
      </c>
      <c r="BI81" s="50">
        <v>1</v>
      </c>
    </row>
    <row r="82" spans="1:61" ht="16.5" customHeight="1" x14ac:dyDescent="0.25">
      <c r="A82" s="125">
        <v>78</v>
      </c>
      <c r="B82" s="50" t="s">
        <v>561</v>
      </c>
      <c r="C82" s="50" t="s">
        <v>538</v>
      </c>
      <c r="D82" s="180" t="s">
        <v>710</v>
      </c>
      <c r="E82" s="181" t="s">
        <v>711</v>
      </c>
      <c r="F82" s="181" t="s">
        <v>1011</v>
      </c>
      <c r="G82" s="181" t="s">
        <v>565</v>
      </c>
      <c r="H82" s="181" t="s">
        <v>672</v>
      </c>
      <c r="I82" s="183" t="s">
        <v>714</v>
      </c>
      <c r="J82" s="182" t="s">
        <v>549</v>
      </c>
      <c r="K82" s="181" t="s">
        <v>529</v>
      </c>
      <c r="L82" s="181" t="s">
        <v>551</v>
      </c>
      <c r="M82" s="181" t="s">
        <v>1012</v>
      </c>
      <c r="N82" s="181"/>
      <c r="O82" s="116" t="s">
        <v>548</v>
      </c>
      <c r="P82" s="116" t="s">
        <v>545</v>
      </c>
      <c r="Q82" s="44" t="s">
        <v>711</v>
      </c>
      <c r="R82" s="44" t="s">
        <v>716</v>
      </c>
      <c r="S82" s="44" t="s">
        <v>1013</v>
      </c>
      <c r="T82" s="44"/>
      <c r="U82" s="157" t="s">
        <v>553</v>
      </c>
      <c r="V82" s="133" t="str">
        <f t="shared" si="30"/>
        <v>PROXY -&gt; SFTP</v>
      </c>
      <c r="W82" s="146" t="s">
        <v>1014</v>
      </c>
      <c r="X82" s="146" t="s">
        <v>555</v>
      </c>
      <c r="Y82" s="146" t="s">
        <v>557</v>
      </c>
      <c r="Z82" s="148" t="s">
        <v>556</v>
      </c>
      <c r="AA82" s="146">
        <v>1</v>
      </c>
      <c r="AB82" s="146" t="s">
        <v>558</v>
      </c>
      <c r="AC82" s="147" t="s">
        <v>559</v>
      </c>
      <c r="AD82" s="147">
        <f>VLOOKUP(S82,Jahr2022!A:F,4,0)</f>
        <v>1141482</v>
      </c>
      <c r="AE82" s="147">
        <f>VLOOKUP(S82,Jahr2022!A:F,5,0)</f>
        <v>1141482</v>
      </c>
      <c r="AF82" s="147">
        <f>VLOOKUP(S82,Jahr2022!A:F,6,0)</f>
        <v>1141482</v>
      </c>
      <c r="AG82" s="147" t="s">
        <v>560</v>
      </c>
      <c r="AH82" s="146">
        <v>295</v>
      </c>
      <c r="AI82" s="194">
        <f>VLOOKUP(M82,Jahre2023Out!A:D,4,0)</f>
        <v>282</v>
      </c>
      <c r="AJ82" s="194" t="e">
        <f>VLOOKUP(S82,Jahre2023In!A:D,4,0)</f>
        <v>#N/A</v>
      </c>
      <c r="AK82" s="195">
        <f t="shared" si="31"/>
        <v>282</v>
      </c>
      <c r="AL82" s="196" t="str">
        <f t="shared" si="32"/>
        <v>1</v>
      </c>
      <c r="AM82" s="50" t="str">
        <f t="shared" si="43"/>
        <v>1</v>
      </c>
      <c r="AN82" s="50" t="str">
        <f t="shared" si="33"/>
        <v>0</v>
      </c>
      <c r="AP82" s="50" t="str">
        <f t="shared" si="34"/>
        <v>0</v>
      </c>
      <c r="AQ82" s="50" t="str">
        <f t="shared" si="35"/>
        <v>0</v>
      </c>
      <c r="AR82" s="50" t="str">
        <f t="shared" si="36"/>
        <v>0</v>
      </c>
      <c r="AS82" s="50" t="str">
        <f t="shared" si="37"/>
        <v>0</v>
      </c>
      <c r="AT82" s="50" t="str">
        <f t="shared" si="38"/>
        <v>0</v>
      </c>
      <c r="AX82" s="204" t="str">
        <f t="shared" si="39"/>
        <v>X</v>
      </c>
      <c r="AY82" s="204" t="str">
        <f t="shared" si="40"/>
        <v xml:space="preserve"> </v>
      </c>
      <c r="AZ82" s="204" t="str">
        <f t="shared" si="41"/>
        <v xml:space="preserve"> </v>
      </c>
      <c r="BA82" s="204" t="str">
        <f t="shared" si="42"/>
        <v xml:space="preserve"> </v>
      </c>
      <c r="BB82" s="204" t="str">
        <f t="shared" si="44"/>
        <v xml:space="preserve"> </v>
      </c>
      <c r="BC82" s="204" t="str">
        <f t="shared" si="45"/>
        <v>X</v>
      </c>
      <c r="BD82" s="204" t="str">
        <f t="shared" si="46"/>
        <v xml:space="preserve"> </v>
      </c>
      <c r="BE82" s="204" t="str">
        <f t="shared" si="47"/>
        <v xml:space="preserve"> </v>
      </c>
      <c r="BF82" s="204" t="str">
        <f t="shared" si="48"/>
        <v xml:space="preserve"> </v>
      </c>
      <c r="BG82" s="207" t="str">
        <f t="shared" si="49"/>
        <v>M</v>
      </c>
      <c r="BH82" s="210" t="str">
        <f t="shared" si="50"/>
        <v>m</v>
      </c>
      <c r="BI82" s="50">
        <v>2</v>
      </c>
    </row>
    <row r="83" spans="1:61" ht="16.5" customHeight="1" x14ac:dyDescent="0.25">
      <c r="A83" s="125">
        <v>79</v>
      </c>
      <c r="B83" s="50" t="s">
        <v>561</v>
      </c>
      <c r="C83" s="50" t="s">
        <v>644</v>
      </c>
      <c r="D83" s="180" t="s">
        <v>856</v>
      </c>
      <c r="E83" s="181" t="s">
        <v>1015</v>
      </c>
      <c r="F83" s="181" t="s">
        <v>1016</v>
      </c>
      <c r="G83" s="181" t="s">
        <v>565</v>
      </c>
      <c r="H83" s="181" t="s">
        <v>721</v>
      </c>
      <c r="I83" s="183" t="s">
        <v>1017</v>
      </c>
      <c r="J83" s="182" t="s">
        <v>549</v>
      </c>
      <c r="K83" s="181" t="s">
        <v>722</v>
      </c>
      <c r="L83" s="181" t="s">
        <v>723</v>
      </c>
      <c r="M83" s="181" t="s">
        <v>1018</v>
      </c>
      <c r="N83" s="181"/>
      <c r="O83" s="116" t="s">
        <v>548</v>
      </c>
      <c r="P83" s="116" t="s">
        <v>545</v>
      </c>
      <c r="Q83" s="44" t="s">
        <v>1015</v>
      </c>
      <c r="R83" s="44" t="s">
        <v>1019</v>
      </c>
      <c r="S83" s="44" t="s">
        <v>1020</v>
      </c>
      <c r="T83" s="44" t="s">
        <v>289</v>
      </c>
      <c r="U83" s="157" t="s">
        <v>553</v>
      </c>
      <c r="V83" s="133" t="str">
        <f t="shared" si="30"/>
        <v>PROXY -&gt; SFTP</v>
      </c>
      <c r="W83" s="146" t="s">
        <v>1021</v>
      </c>
      <c r="X83" s="146" t="s">
        <v>555</v>
      </c>
      <c r="Y83" s="146" t="s">
        <v>557</v>
      </c>
      <c r="Z83" s="148" t="s">
        <v>557</v>
      </c>
      <c r="AA83" s="146">
        <v>1</v>
      </c>
      <c r="AB83" s="146" t="s">
        <v>574</v>
      </c>
      <c r="AC83" s="147" t="s">
        <v>535</v>
      </c>
      <c r="AD83" s="147">
        <f>VLOOKUP(S83,Jahr2022!A:F,4,0)</f>
        <v>165591</v>
      </c>
      <c r="AE83" s="147">
        <f>VLOOKUP(S83,Jahr2022!A:F,5,0)</f>
        <v>165591</v>
      </c>
      <c r="AF83" s="147">
        <f>VLOOKUP(S83,Jahr2022!A:F,6,0)</f>
        <v>165591</v>
      </c>
      <c r="AG83" s="147" t="s">
        <v>558</v>
      </c>
      <c r="AH83" s="146" t="s">
        <v>754</v>
      </c>
      <c r="AI83" s="194">
        <f>VLOOKUP(M83,Jahre2023Out!A:D,4,0)</f>
        <v>329</v>
      </c>
      <c r="AJ83" s="194" t="e">
        <f>VLOOKUP(S83,Jahre2023In!A:D,4,0)</f>
        <v>#N/A</v>
      </c>
      <c r="AK83" s="195">
        <f t="shared" si="31"/>
        <v>329</v>
      </c>
      <c r="AL83" s="196" t="str">
        <f t="shared" si="32"/>
        <v>1</v>
      </c>
      <c r="AM83" s="50" t="str">
        <f t="shared" si="43"/>
        <v>1</v>
      </c>
      <c r="AN83" s="50" t="str">
        <f t="shared" si="33"/>
        <v>0</v>
      </c>
      <c r="AP83" s="50" t="str">
        <f t="shared" si="34"/>
        <v>0</v>
      </c>
      <c r="AQ83" s="50" t="str">
        <f t="shared" si="35"/>
        <v>0</v>
      </c>
      <c r="AR83" s="50" t="str">
        <f t="shared" si="36"/>
        <v>0</v>
      </c>
      <c r="AS83" s="50" t="str">
        <f t="shared" si="37"/>
        <v>0</v>
      </c>
      <c r="AT83" s="50" t="str">
        <f t="shared" si="38"/>
        <v>0</v>
      </c>
      <c r="AX83" s="204" t="str">
        <f t="shared" si="39"/>
        <v>X</v>
      </c>
      <c r="AY83" s="204" t="str">
        <f t="shared" si="40"/>
        <v xml:space="preserve"> </v>
      </c>
      <c r="AZ83" s="204" t="str">
        <f t="shared" si="41"/>
        <v xml:space="preserve"> </v>
      </c>
      <c r="BA83" s="204" t="str">
        <f t="shared" si="42"/>
        <v xml:space="preserve"> </v>
      </c>
      <c r="BB83" s="204" t="str">
        <f t="shared" si="44"/>
        <v xml:space="preserve"> </v>
      </c>
      <c r="BC83" s="204" t="str">
        <f t="shared" si="45"/>
        <v xml:space="preserve"> </v>
      </c>
      <c r="BD83" s="204" t="str">
        <f t="shared" si="46"/>
        <v xml:space="preserve"> </v>
      </c>
      <c r="BE83" s="204" t="str">
        <f t="shared" si="47"/>
        <v xml:space="preserve"> </v>
      </c>
      <c r="BF83" s="204" t="str">
        <f t="shared" si="48"/>
        <v>X</v>
      </c>
      <c r="BG83" s="207" t="str">
        <f t="shared" si="49"/>
        <v>S</v>
      </c>
      <c r="BH83" s="210" t="str">
        <f t="shared" si="50"/>
        <v>l</v>
      </c>
      <c r="BI83" s="50">
        <v>3</v>
      </c>
    </row>
    <row r="84" spans="1:61" ht="16.5" customHeight="1" x14ac:dyDescent="0.25">
      <c r="A84" s="125">
        <v>80</v>
      </c>
      <c r="B84" s="50" t="s">
        <v>561</v>
      </c>
      <c r="C84" s="50" t="s">
        <v>538</v>
      </c>
      <c r="D84" s="180" t="s">
        <v>539</v>
      </c>
      <c r="E84" s="181" t="s">
        <v>1022</v>
      </c>
      <c r="F84" s="181" t="s">
        <v>1023</v>
      </c>
      <c r="G84" s="181" t="s">
        <v>565</v>
      </c>
      <c r="H84" s="181" t="s">
        <v>543</v>
      </c>
      <c r="I84" s="183" t="s">
        <v>624</v>
      </c>
      <c r="J84" s="182" t="s">
        <v>625</v>
      </c>
      <c r="K84" s="181" t="s">
        <v>1022</v>
      </c>
      <c r="L84" s="181" t="s">
        <v>1024</v>
      </c>
      <c r="M84" s="181" t="s">
        <v>1025</v>
      </c>
      <c r="N84" s="181"/>
      <c r="O84" s="116" t="s">
        <v>548</v>
      </c>
      <c r="P84" s="116" t="s">
        <v>625</v>
      </c>
      <c r="Q84" s="44" t="s">
        <v>1026</v>
      </c>
      <c r="R84" s="44" t="s">
        <v>1027</v>
      </c>
      <c r="S84" s="44" t="s">
        <v>1028</v>
      </c>
      <c r="T84" s="44"/>
      <c r="U84" s="157" t="s">
        <v>553</v>
      </c>
      <c r="V84" s="133" t="str">
        <f t="shared" si="30"/>
        <v>FTP -&gt; FTP</v>
      </c>
      <c r="W84" s="146" t="s">
        <v>1029</v>
      </c>
      <c r="X84" s="146" t="s">
        <v>864</v>
      </c>
      <c r="Y84" s="146" t="s">
        <v>557</v>
      </c>
      <c r="Z84" s="148" t="s">
        <v>557</v>
      </c>
      <c r="AA84" s="146">
        <v>1</v>
      </c>
      <c r="AB84" s="146" t="s">
        <v>574</v>
      </c>
      <c r="AC84" s="147" t="s">
        <v>559</v>
      </c>
      <c r="AD84" s="147" t="e">
        <f>VLOOKUP(S84,Jahr2022!A:F,4,0)</f>
        <v>#N/A</v>
      </c>
      <c r="AE84" s="147" t="e">
        <f>VLOOKUP(S84,Jahr2022!A:F,5,0)</f>
        <v>#N/A</v>
      </c>
      <c r="AF84" s="147" t="e">
        <f>VLOOKUP(S84,Jahr2022!A:F,6,0)</f>
        <v>#N/A</v>
      </c>
      <c r="AG84" s="147" t="s">
        <v>560</v>
      </c>
      <c r="AH84" s="146">
        <v>1560</v>
      </c>
      <c r="AI84" s="194">
        <f>VLOOKUP(M84,Jahre2023Out!A:D,4,0)</f>
        <v>2199</v>
      </c>
      <c r="AJ84" s="194" t="e">
        <f>VLOOKUP(S84,Jahre2023In!A:D,4,0)</f>
        <v>#N/A</v>
      </c>
      <c r="AK84" s="195">
        <f t="shared" si="31"/>
        <v>2199</v>
      </c>
      <c r="AL84" s="196" t="str">
        <f t="shared" si="32"/>
        <v>1</v>
      </c>
      <c r="AM84" s="50" t="str">
        <f t="shared" si="43"/>
        <v>0</v>
      </c>
      <c r="AN84" s="50" t="str">
        <f t="shared" si="33"/>
        <v>0</v>
      </c>
      <c r="AP84" s="50" t="str">
        <f t="shared" si="34"/>
        <v>0</v>
      </c>
      <c r="AQ84" s="50" t="str">
        <f t="shared" si="35"/>
        <v>1</v>
      </c>
      <c r="AR84" s="50" t="str">
        <f t="shared" si="36"/>
        <v>0</v>
      </c>
      <c r="AS84" s="50" t="str">
        <f t="shared" si="37"/>
        <v>0</v>
      </c>
      <c r="AT84" s="50" t="str">
        <f t="shared" si="38"/>
        <v>0</v>
      </c>
      <c r="AV84" s="50">
        <v>1</v>
      </c>
      <c r="AX84" s="204" t="str">
        <f t="shared" si="39"/>
        <v xml:space="preserve"> </v>
      </c>
      <c r="AY84" s="204" t="str">
        <f t="shared" si="40"/>
        <v xml:space="preserve"> </v>
      </c>
      <c r="AZ84" s="204" t="str">
        <f t="shared" si="41"/>
        <v>X</v>
      </c>
      <c r="BA84" s="204" t="str">
        <f t="shared" si="42"/>
        <v xml:space="preserve"> </v>
      </c>
      <c r="BB84" s="204" t="str">
        <f t="shared" si="44"/>
        <v xml:space="preserve"> </v>
      </c>
      <c r="BC84" s="204" t="str">
        <f t="shared" si="45"/>
        <v xml:space="preserve"> </v>
      </c>
      <c r="BD84" s="204" t="str">
        <f t="shared" si="46"/>
        <v xml:space="preserve"> </v>
      </c>
      <c r="BE84" s="204" t="str">
        <f t="shared" si="47"/>
        <v xml:space="preserve"> </v>
      </c>
      <c r="BF84" s="204" t="str">
        <f t="shared" si="48"/>
        <v xml:space="preserve"> </v>
      </c>
      <c r="BG84" s="207" t="str">
        <f t="shared" si="49"/>
        <v>S</v>
      </c>
      <c r="BH84" s="210" t="str">
        <f t="shared" si="50"/>
        <v>m</v>
      </c>
      <c r="BI84" s="50">
        <v>2</v>
      </c>
    </row>
    <row r="85" spans="1:61" ht="16.5" customHeight="1" x14ac:dyDescent="0.25">
      <c r="A85" s="125">
        <v>81</v>
      </c>
      <c r="B85" s="50" t="s">
        <v>561</v>
      </c>
      <c r="C85" s="50" t="s">
        <v>538</v>
      </c>
      <c r="D85" s="180" t="s">
        <v>1000</v>
      </c>
      <c r="E85" s="181" t="s">
        <v>1030</v>
      </c>
      <c r="F85" s="181" t="s">
        <v>1031</v>
      </c>
      <c r="G85" s="181" t="s">
        <v>565</v>
      </c>
      <c r="H85" s="181" t="s">
        <v>543</v>
      </c>
      <c r="I85" s="183"/>
      <c r="J85" s="182" t="s">
        <v>549</v>
      </c>
      <c r="K85" s="181" t="s">
        <v>145</v>
      </c>
      <c r="L85" s="181" t="s">
        <v>551</v>
      </c>
      <c r="M85" s="181" t="s">
        <v>1032</v>
      </c>
      <c r="N85" s="181"/>
      <c r="O85" s="116" t="s">
        <v>548</v>
      </c>
      <c r="P85" s="116" t="s">
        <v>625</v>
      </c>
      <c r="Q85" s="44" t="s">
        <v>1030</v>
      </c>
      <c r="R85" s="44" t="s">
        <v>1033</v>
      </c>
      <c r="S85" s="44" t="s">
        <v>1034</v>
      </c>
      <c r="T85" s="44"/>
      <c r="U85" s="157" t="s">
        <v>553</v>
      </c>
      <c r="V85" s="133" t="str">
        <f t="shared" si="30"/>
        <v>PROXY -&gt; FTP</v>
      </c>
      <c r="W85" s="146" t="s">
        <v>1035</v>
      </c>
      <c r="X85" s="146" t="s">
        <v>530</v>
      </c>
      <c r="Y85" s="146" t="s">
        <v>557</v>
      </c>
      <c r="Z85" s="148" t="s">
        <v>556</v>
      </c>
      <c r="AA85" s="146">
        <v>1</v>
      </c>
      <c r="AB85" s="146" t="s">
        <v>558</v>
      </c>
      <c r="AC85" s="147" t="s">
        <v>559</v>
      </c>
      <c r="AD85" s="147">
        <f>VLOOKUP(S85,Jahr2022!A:F,4,0)</f>
        <v>111</v>
      </c>
      <c r="AE85" s="147">
        <f>VLOOKUP(S85,Jahr2022!A:F,5,0)</f>
        <v>4021</v>
      </c>
      <c r="AF85" s="147">
        <f>VLOOKUP(S85,Jahr2022!A:F,6,0)</f>
        <v>53577.86</v>
      </c>
      <c r="AG85" s="147" t="s">
        <v>608</v>
      </c>
      <c r="AH85" s="146">
        <v>52034</v>
      </c>
      <c r="AI85" s="194" t="e">
        <f>VLOOKUP(M85,Jahre2023Out!A:D,4,0)</f>
        <v>#N/A</v>
      </c>
      <c r="AJ85" s="194">
        <f>VLOOKUP(S85,Jahre2023In!A:D,4,0)</f>
        <v>38735</v>
      </c>
      <c r="AK85" s="195">
        <f t="shared" si="31"/>
        <v>38735</v>
      </c>
      <c r="AL85" s="196" t="str">
        <f t="shared" si="32"/>
        <v>1</v>
      </c>
      <c r="AM85" s="50" t="str">
        <f t="shared" si="43"/>
        <v>0</v>
      </c>
      <c r="AN85" s="50" t="str">
        <f t="shared" si="33"/>
        <v>0</v>
      </c>
      <c r="AP85" s="50" t="str">
        <f t="shared" si="34"/>
        <v>0</v>
      </c>
      <c r="AQ85" s="50" t="str">
        <f t="shared" si="35"/>
        <v>0</v>
      </c>
      <c r="AR85" s="50" t="str">
        <f t="shared" si="36"/>
        <v>1</v>
      </c>
      <c r="AS85" s="50" t="str">
        <f t="shared" si="37"/>
        <v>0</v>
      </c>
      <c r="AT85" s="50" t="str">
        <f t="shared" si="38"/>
        <v>0</v>
      </c>
      <c r="AX85" s="204" t="str">
        <f t="shared" si="39"/>
        <v xml:space="preserve"> </v>
      </c>
      <c r="AY85" s="204" t="str">
        <f t="shared" si="40"/>
        <v>X</v>
      </c>
      <c r="AZ85" s="204" t="str">
        <f t="shared" si="41"/>
        <v xml:space="preserve"> </v>
      </c>
      <c r="BA85" s="204" t="str">
        <f t="shared" si="42"/>
        <v xml:space="preserve"> </v>
      </c>
      <c r="BB85" s="204" t="str">
        <f t="shared" si="44"/>
        <v xml:space="preserve"> </v>
      </c>
      <c r="BC85" s="204" t="str">
        <f t="shared" si="45"/>
        <v>X</v>
      </c>
      <c r="BD85" s="204" t="str">
        <f t="shared" si="46"/>
        <v xml:space="preserve"> </v>
      </c>
      <c r="BE85" s="204" t="str">
        <f t="shared" si="47"/>
        <v xml:space="preserve"> </v>
      </c>
      <c r="BF85" s="204" t="str">
        <f t="shared" si="48"/>
        <v xml:space="preserve"> </v>
      </c>
      <c r="BG85" s="207" t="str">
        <f t="shared" si="49"/>
        <v>M</v>
      </c>
      <c r="BH85" s="210" t="str">
        <f t="shared" si="50"/>
        <v>m</v>
      </c>
      <c r="BI85" s="50">
        <v>2</v>
      </c>
    </row>
    <row r="86" spans="1:61" ht="16.5" customHeight="1" x14ac:dyDescent="0.25">
      <c r="A86" s="125">
        <v>82</v>
      </c>
      <c r="B86" s="50" t="s">
        <v>561</v>
      </c>
      <c r="C86" s="50" t="s">
        <v>538</v>
      </c>
      <c r="D86" s="180" t="s">
        <v>539</v>
      </c>
      <c r="E86" s="181" t="s">
        <v>1036</v>
      </c>
      <c r="F86" s="181" t="s">
        <v>1037</v>
      </c>
      <c r="G86" s="181" t="s">
        <v>565</v>
      </c>
      <c r="H86" s="181" t="s">
        <v>543</v>
      </c>
      <c r="I86" s="183" t="s">
        <v>1038</v>
      </c>
      <c r="J86" s="182" t="s">
        <v>625</v>
      </c>
      <c r="K86" s="181" t="s">
        <v>550</v>
      </c>
      <c r="L86" s="181" t="s">
        <v>551</v>
      </c>
      <c r="M86" s="181" t="s">
        <v>1039</v>
      </c>
      <c r="N86" s="181"/>
      <c r="O86" s="116" t="s">
        <v>548</v>
      </c>
      <c r="P86" s="116" t="s">
        <v>629</v>
      </c>
      <c r="Q86" s="44" t="s">
        <v>1036</v>
      </c>
      <c r="R86" s="44" t="s">
        <v>1040</v>
      </c>
      <c r="S86" s="44" t="s">
        <v>1041</v>
      </c>
      <c r="T86" s="44"/>
      <c r="U86" s="157" t="s">
        <v>553</v>
      </c>
      <c r="V86" s="133" t="str">
        <f t="shared" si="30"/>
        <v>FTP -&gt; FTPS</v>
      </c>
      <c r="W86" s="146" t="s">
        <v>1042</v>
      </c>
      <c r="X86" s="146" t="s">
        <v>557</v>
      </c>
      <c r="Y86" s="146" t="s">
        <v>557</v>
      </c>
      <c r="Z86" s="148" t="s">
        <v>557</v>
      </c>
      <c r="AA86" s="146">
        <v>1</v>
      </c>
      <c r="AB86" s="146" t="s">
        <v>574</v>
      </c>
      <c r="AC86" s="147" t="s">
        <v>559</v>
      </c>
      <c r="AD86" s="147">
        <f>VLOOKUP(S86,Jahr2022!A:F,4,0)</f>
        <v>2819</v>
      </c>
      <c r="AE86" s="147">
        <f>VLOOKUP(S86,Jahr2022!A:F,5,0)</f>
        <v>19814401</v>
      </c>
      <c r="AF86" s="147">
        <f>VLOOKUP(S86,Jahr2022!A:F,6,0)</f>
        <v>40713864</v>
      </c>
      <c r="AG86" s="147" t="s">
        <v>560</v>
      </c>
      <c r="AH86" s="146">
        <v>1253</v>
      </c>
      <c r="AI86" s="194">
        <f>VLOOKUP(M86,Jahre2023Out!A:D,4,0)</f>
        <v>5704</v>
      </c>
      <c r="AJ86" s="194" t="e">
        <f>VLOOKUP(S86,Jahre2023In!A:D,4,0)</f>
        <v>#N/A</v>
      </c>
      <c r="AK86" s="195">
        <f t="shared" si="31"/>
        <v>5704</v>
      </c>
      <c r="AL86" s="196" t="str">
        <f t="shared" si="32"/>
        <v>1</v>
      </c>
      <c r="AM86" s="50" t="str">
        <f t="shared" si="43"/>
        <v>0</v>
      </c>
      <c r="AN86" s="50" t="str">
        <f t="shared" si="33"/>
        <v>1</v>
      </c>
      <c r="AP86" s="50" t="str">
        <f t="shared" si="34"/>
        <v>0</v>
      </c>
      <c r="AQ86" s="50" t="str">
        <f t="shared" si="35"/>
        <v>0</v>
      </c>
      <c r="AR86" s="50" t="str">
        <f t="shared" si="36"/>
        <v>0</v>
      </c>
      <c r="AS86" s="50" t="str">
        <f t="shared" si="37"/>
        <v>0</v>
      </c>
      <c r="AT86" s="50" t="str">
        <f t="shared" si="38"/>
        <v>0</v>
      </c>
      <c r="AX86" s="204" t="str">
        <f t="shared" si="39"/>
        <v xml:space="preserve"> </v>
      </c>
      <c r="AY86" s="204" t="str">
        <f t="shared" si="40"/>
        <v xml:space="preserve"> </v>
      </c>
      <c r="AZ86" s="204" t="str">
        <f t="shared" si="41"/>
        <v xml:space="preserve"> </v>
      </c>
      <c r="BA86" s="204" t="str">
        <f t="shared" si="42"/>
        <v xml:space="preserve"> </v>
      </c>
      <c r="BB86" s="204" t="str">
        <f t="shared" si="44"/>
        <v xml:space="preserve"> </v>
      </c>
      <c r="BC86" s="204" t="str">
        <f t="shared" si="45"/>
        <v xml:space="preserve"> </v>
      </c>
      <c r="BD86" s="204" t="str">
        <f t="shared" si="46"/>
        <v xml:space="preserve"> </v>
      </c>
      <c r="BE86" s="204" t="str">
        <f t="shared" si="47"/>
        <v xml:space="preserve"> </v>
      </c>
      <c r="BF86" s="204" t="str">
        <f t="shared" si="48"/>
        <v xml:space="preserve"> </v>
      </c>
      <c r="BG86" s="207" t="str">
        <f t="shared" si="49"/>
        <v>S</v>
      </c>
      <c r="BH86" s="210" t="str">
        <f t="shared" si="50"/>
        <v>c</v>
      </c>
      <c r="BI86" s="50">
        <v>1</v>
      </c>
    </row>
    <row r="87" spans="1:61" ht="16.5" customHeight="1" x14ac:dyDescent="0.25">
      <c r="A87" s="125">
        <v>83</v>
      </c>
      <c r="B87" s="50" t="s">
        <v>561</v>
      </c>
      <c r="C87" s="50" t="s">
        <v>538</v>
      </c>
      <c r="D87" s="180" t="s">
        <v>669</v>
      </c>
      <c r="E87" s="181" t="s">
        <v>670</v>
      </c>
      <c r="F87" s="181" t="s">
        <v>1043</v>
      </c>
      <c r="G87" s="181" t="s">
        <v>565</v>
      </c>
      <c r="H87" s="181" t="s">
        <v>672</v>
      </c>
      <c r="I87" s="183"/>
      <c r="J87" s="182" t="s">
        <v>549</v>
      </c>
      <c r="K87" s="181" t="s">
        <v>673</v>
      </c>
      <c r="L87" s="181" t="s">
        <v>551</v>
      </c>
      <c r="M87" s="181" t="s">
        <v>1044</v>
      </c>
      <c r="N87" s="181"/>
      <c r="O87" s="116" t="s">
        <v>548</v>
      </c>
      <c r="P87" s="116" t="s">
        <v>650</v>
      </c>
      <c r="Q87" s="44" t="s">
        <v>670</v>
      </c>
      <c r="R87" s="44" t="s">
        <v>675</v>
      </c>
      <c r="S87" s="44" t="s">
        <v>1045</v>
      </c>
      <c r="T87" s="44"/>
      <c r="U87" s="157" t="s">
        <v>553</v>
      </c>
      <c r="V87" s="133" t="str">
        <f t="shared" si="30"/>
        <v>PROXY -&gt; JDBC</v>
      </c>
      <c r="W87" s="146" t="s">
        <v>1046</v>
      </c>
      <c r="X87" s="146" t="s">
        <v>555</v>
      </c>
      <c r="Y87" s="146" t="s">
        <v>557</v>
      </c>
      <c r="Z87" s="148" t="s">
        <v>556</v>
      </c>
      <c r="AA87" s="146">
        <v>1</v>
      </c>
      <c r="AB87" s="146" t="s">
        <v>558</v>
      </c>
      <c r="AC87" s="147" t="s">
        <v>559</v>
      </c>
      <c r="AD87" s="147">
        <f>VLOOKUP(S87,Jahr2022!A:F,4,0)</f>
        <v>3926592</v>
      </c>
      <c r="AE87" s="147">
        <f>VLOOKUP(S87,Jahr2022!A:F,5,0)</f>
        <v>3926592</v>
      </c>
      <c r="AF87" s="147">
        <f>VLOOKUP(S87,Jahr2022!A:F,6,0)</f>
        <v>3926592</v>
      </c>
      <c r="AG87" s="147" t="s">
        <v>560</v>
      </c>
      <c r="AH87" s="146">
        <v>80</v>
      </c>
      <c r="AI87" s="194">
        <f>VLOOKUP(M87,Jahre2023Out!A:D,4,0)</f>
        <v>60</v>
      </c>
      <c r="AJ87" s="194" t="e">
        <f>VLOOKUP(S87,Jahre2023In!A:D,4,0)</f>
        <v>#N/A</v>
      </c>
      <c r="AK87" s="195">
        <f t="shared" si="31"/>
        <v>60</v>
      </c>
      <c r="AL87" s="196" t="str">
        <f t="shared" si="32"/>
        <v>0</v>
      </c>
      <c r="AM87" s="50" t="str">
        <f t="shared" si="43"/>
        <v>0</v>
      </c>
      <c r="AN87" s="50" t="str">
        <f t="shared" si="33"/>
        <v>0</v>
      </c>
      <c r="AP87" s="50" t="str">
        <f t="shared" si="34"/>
        <v>0</v>
      </c>
      <c r="AQ87" s="50" t="str">
        <f t="shared" si="35"/>
        <v>0</v>
      </c>
      <c r="AR87" s="50" t="str">
        <f t="shared" si="36"/>
        <v>0</v>
      </c>
      <c r="AS87" s="50" t="str">
        <f t="shared" si="37"/>
        <v>0</v>
      </c>
      <c r="AT87" s="50" t="str">
        <f t="shared" si="38"/>
        <v>0</v>
      </c>
      <c r="AX87" s="204" t="str">
        <f t="shared" si="39"/>
        <v>X</v>
      </c>
      <c r="AY87" s="204" t="str">
        <f t="shared" si="40"/>
        <v xml:space="preserve"> </v>
      </c>
      <c r="AZ87" s="204" t="str">
        <f t="shared" si="41"/>
        <v xml:space="preserve"> </v>
      </c>
      <c r="BA87" s="204" t="str">
        <f t="shared" si="42"/>
        <v xml:space="preserve"> </v>
      </c>
      <c r="BB87" s="204" t="str">
        <f t="shared" si="44"/>
        <v xml:space="preserve"> </v>
      </c>
      <c r="BC87" s="204" t="str">
        <f t="shared" si="45"/>
        <v>X</v>
      </c>
      <c r="BD87" s="204" t="str">
        <f t="shared" si="46"/>
        <v xml:space="preserve"> </v>
      </c>
      <c r="BE87" s="204" t="str">
        <f t="shared" si="47"/>
        <v xml:space="preserve"> </v>
      </c>
      <c r="BF87" s="204" t="str">
        <f t="shared" si="48"/>
        <v xml:space="preserve"> </v>
      </c>
      <c r="BG87" s="207" t="str">
        <f t="shared" si="49"/>
        <v>M</v>
      </c>
      <c r="BH87" s="210" t="str">
        <f t="shared" si="50"/>
        <v>m</v>
      </c>
      <c r="BI87" s="50">
        <v>3</v>
      </c>
    </row>
    <row r="88" spans="1:61" ht="16.5" customHeight="1" x14ac:dyDescent="0.25">
      <c r="A88" s="125">
        <v>84</v>
      </c>
      <c r="B88" s="50" t="s">
        <v>561</v>
      </c>
      <c r="C88" s="50" t="s">
        <v>538</v>
      </c>
      <c r="D88" s="180" t="s">
        <v>634</v>
      </c>
      <c r="E88" s="181" t="s">
        <v>808</v>
      </c>
      <c r="F88" s="181" t="s">
        <v>1047</v>
      </c>
      <c r="G88" s="181" t="s">
        <v>565</v>
      </c>
      <c r="H88" s="181" t="s">
        <v>810</v>
      </c>
      <c r="I88" s="183" t="s">
        <v>289</v>
      </c>
      <c r="J88" s="182" t="s">
        <v>876</v>
      </c>
      <c r="K88" s="181" t="s">
        <v>44</v>
      </c>
      <c r="L88" s="181" t="s">
        <v>551</v>
      </c>
      <c r="M88" s="181" t="s">
        <v>1048</v>
      </c>
      <c r="N88" s="181" t="s">
        <v>1049</v>
      </c>
      <c r="O88" s="116" t="s">
        <v>548</v>
      </c>
      <c r="P88" s="116" t="s">
        <v>625</v>
      </c>
      <c r="Q88" s="44" t="s">
        <v>808</v>
      </c>
      <c r="R88" s="44" t="s">
        <v>1050</v>
      </c>
      <c r="S88" s="44" t="s">
        <v>1051</v>
      </c>
      <c r="T88" s="44" t="s">
        <v>289</v>
      </c>
      <c r="U88" s="157" t="s">
        <v>553</v>
      </c>
      <c r="V88" s="133" t="str">
        <f t="shared" si="30"/>
        <v>IDOC (File) -&gt; FTP</v>
      </c>
      <c r="W88" s="146" t="s">
        <v>1052</v>
      </c>
      <c r="X88" s="146" t="s">
        <v>530</v>
      </c>
      <c r="Y88" s="146" t="s">
        <v>557</v>
      </c>
      <c r="Z88" s="148" t="s">
        <v>557</v>
      </c>
      <c r="AA88" s="146">
        <v>1</v>
      </c>
      <c r="AB88" s="146" t="s">
        <v>558</v>
      </c>
      <c r="AC88" s="147" t="s">
        <v>535</v>
      </c>
      <c r="AD88" s="147">
        <f>VLOOKUP(S88,Jahr2022!A:F,4,0)</f>
        <v>6071</v>
      </c>
      <c r="AE88" s="147">
        <f>VLOOKUP(S88,Jahr2022!A:F,5,0)</f>
        <v>7434</v>
      </c>
      <c r="AF88" s="147">
        <f>VLOOKUP(S88,Jahr2022!A:F,6,0)</f>
        <v>2313635.25</v>
      </c>
      <c r="AG88" s="147" t="s">
        <v>574</v>
      </c>
      <c r="AH88" s="146">
        <v>880964</v>
      </c>
      <c r="AI88" s="194">
        <f>VLOOKUP(M88,Jahre2023Out!A:D,4,0)</f>
        <v>417374</v>
      </c>
      <c r="AJ88" s="194">
        <f>VLOOKUP(S88,Jahre2023In!A:D,4,0)</f>
        <v>275770</v>
      </c>
      <c r="AK88" s="195">
        <f t="shared" si="31"/>
        <v>693144</v>
      </c>
      <c r="AL88" s="196" t="str">
        <f t="shared" si="32"/>
        <v>1</v>
      </c>
      <c r="AM88" s="50" t="str">
        <f t="shared" si="43"/>
        <v>0</v>
      </c>
      <c r="AN88" s="50" t="str">
        <f t="shared" si="33"/>
        <v>0</v>
      </c>
      <c r="AP88" s="50" t="str">
        <f t="shared" si="34"/>
        <v>0</v>
      </c>
      <c r="AQ88" s="50" t="str">
        <f t="shared" si="35"/>
        <v>0</v>
      </c>
      <c r="AR88" s="50" t="str">
        <f t="shared" si="36"/>
        <v>1</v>
      </c>
      <c r="AS88" s="50" t="str">
        <f t="shared" si="37"/>
        <v>0</v>
      </c>
      <c r="AT88" s="50" t="str">
        <f t="shared" si="38"/>
        <v>0</v>
      </c>
      <c r="AX88" s="204" t="str">
        <f t="shared" si="39"/>
        <v xml:space="preserve"> </v>
      </c>
      <c r="AY88" s="204" t="str">
        <f t="shared" si="40"/>
        <v>X</v>
      </c>
      <c r="AZ88" s="204" t="str">
        <f t="shared" si="41"/>
        <v xml:space="preserve"> </v>
      </c>
      <c r="BA88" s="204" t="str">
        <f t="shared" si="42"/>
        <v xml:space="preserve"> </v>
      </c>
      <c r="BB88" s="204" t="str">
        <f t="shared" si="44"/>
        <v xml:space="preserve"> </v>
      </c>
      <c r="BC88" s="204" t="str">
        <f t="shared" si="45"/>
        <v xml:space="preserve"> </v>
      </c>
      <c r="BD88" s="204" t="str">
        <f t="shared" si="46"/>
        <v xml:space="preserve"> </v>
      </c>
      <c r="BE88" s="204" t="str">
        <f t="shared" si="47"/>
        <v xml:space="preserve"> </v>
      </c>
      <c r="BF88" s="204" t="str">
        <f t="shared" si="48"/>
        <v>X</v>
      </c>
      <c r="BG88" s="207" t="str">
        <f t="shared" si="49"/>
        <v>M</v>
      </c>
      <c r="BH88" s="210" t="str">
        <f t="shared" si="50"/>
        <v>l</v>
      </c>
      <c r="BI88" s="50">
        <v>3</v>
      </c>
    </row>
    <row r="89" spans="1:61" ht="16.5" customHeight="1" x14ac:dyDescent="0.25">
      <c r="A89" s="125">
        <v>85</v>
      </c>
      <c r="B89" s="50" t="s">
        <v>561</v>
      </c>
      <c r="C89" s="50" t="s">
        <v>538</v>
      </c>
      <c r="D89" s="180" t="s">
        <v>1053</v>
      </c>
      <c r="E89" s="181" t="s">
        <v>1054</v>
      </c>
      <c r="F89" s="181" t="s">
        <v>1055</v>
      </c>
      <c r="G89" s="181" t="s">
        <v>960</v>
      </c>
      <c r="H89" s="181" t="s">
        <v>781</v>
      </c>
      <c r="I89" s="183" t="s">
        <v>1056</v>
      </c>
      <c r="J89" s="182" t="s">
        <v>549</v>
      </c>
      <c r="K89" s="181" t="s">
        <v>44</v>
      </c>
      <c r="L89" s="181" t="s">
        <v>551</v>
      </c>
      <c r="M89" s="181" t="s">
        <v>1057</v>
      </c>
      <c r="N89" s="181"/>
      <c r="O89" s="116" t="s">
        <v>548</v>
      </c>
      <c r="P89" s="116" t="s">
        <v>545</v>
      </c>
      <c r="Q89" s="44" t="s">
        <v>1058</v>
      </c>
      <c r="R89" s="44" t="s">
        <v>1059</v>
      </c>
      <c r="S89" s="44" t="s">
        <v>1060</v>
      </c>
      <c r="T89" s="44"/>
      <c r="U89" s="157" t="s">
        <v>553</v>
      </c>
      <c r="V89" s="133" t="str">
        <f t="shared" si="30"/>
        <v>PROXY -&gt; SFTP</v>
      </c>
      <c r="W89" s="146" t="s">
        <v>1061</v>
      </c>
      <c r="X89" s="146" t="s">
        <v>530</v>
      </c>
      <c r="Y89" s="146" t="s">
        <v>557</v>
      </c>
      <c r="Z89" s="148" t="s">
        <v>556</v>
      </c>
      <c r="AA89" s="146">
        <v>1</v>
      </c>
      <c r="AB89" s="146" t="s">
        <v>558</v>
      </c>
      <c r="AC89" s="147" t="s">
        <v>559</v>
      </c>
      <c r="AD89" s="147">
        <f>VLOOKUP(S89,Jahr2022!A:F,4,0)</f>
        <v>5134226</v>
      </c>
      <c r="AE89" s="147">
        <f>VLOOKUP(S89,Jahr2022!A:F,5,0)</f>
        <v>5233923</v>
      </c>
      <c r="AF89" s="147">
        <f>VLOOKUP(S89,Jahr2022!A:F,6,0)</f>
        <v>36332944</v>
      </c>
      <c r="AG89" s="147" t="s">
        <v>560</v>
      </c>
      <c r="AH89" s="146">
        <v>929</v>
      </c>
      <c r="AI89" s="194" t="e">
        <f>VLOOKUP(M89,Jahre2023Out!A:D,4,0)</f>
        <v>#N/A</v>
      </c>
      <c r="AJ89" s="194">
        <f>VLOOKUP(S89,Jahre2023In!A:D,4,0)</f>
        <v>533</v>
      </c>
      <c r="AK89" s="195">
        <f t="shared" si="31"/>
        <v>533</v>
      </c>
      <c r="AL89" s="196" t="str">
        <f t="shared" si="32"/>
        <v>1</v>
      </c>
      <c r="AM89" s="50" t="str">
        <f t="shared" si="43"/>
        <v>1</v>
      </c>
      <c r="AN89" s="50" t="str">
        <f t="shared" si="33"/>
        <v>0</v>
      </c>
      <c r="AP89" s="50" t="str">
        <f t="shared" si="34"/>
        <v>0</v>
      </c>
      <c r="AQ89" s="50" t="str">
        <f t="shared" si="35"/>
        <v>0</v>
      </c>
      <c r="AR89" s="50" t="str">
        <f t="shared" si="36"/>
        <v>1</v>
      </c>
      <c r="AS89" s="50" t="str">
        <f t="shared" si="37"/>
        <v>0</v>
      </c>
      <c r="AT89" s="50" t="str">
        <f t="shared" si="38"/>
        <v>0</v>
      </c>
      <c r="AX89" s="204" t="str">
        <f t="shared" si="39"/>
        <v xml:space="preserve"> </v>
      </c>
      <c r="AY89" s="204" t="str">
        <f t="shared" si="40"/>
        <v>X</v>
      </c>
      <c r="AZ89" s="204" t="str">
        <f t="shared" si="41"/>
        <v xml:space="preserve"> </v>
      </c>
      <c r="BA89" s="204" t="str">
        <f t="shared" si="42"/>
        <v xml:space="preserve"> </v>
      </c>
      <c r="BB89" s="204" t="str">
        <f t="shared" si="44"/>
        <v xml:space="preserve"> </v>
      </c>
      <c r="BC89" s="204" t="str">
        <f t="shared" si="45"/>
        <v>X</v>
      </c>
      <c r="BD89" s="204" t="str">
        <f t="shared" si="46"/>
        <v xml:space="preserve"> </v>
      </c>
      <c r="BE89" s="204" t="str">
        <f t="shared" si="47"/>
        <v xml:space="preserve"> </v>
      </c>
      <c r="BF89" s="204" t="str">
        <f t="shared" si="48"/>
        <v xml:space="preserve"> </v>
      </c>
      <c r="BG89" s="207" t="str">
        <f t="shared" si="49"/>
        <v>M</v>
      </c>
      <c r="BH89" s="210" t="str">
        <f t="shared" si="50"/>
        <v>m</v>
      </c>
      <c r="BI89" s="50">
        <v>2</v>
      </c>
    </row>
    <row r="90" spans="1:61" ht="16.5" customHeight="1" x14ac:dyDescent="0.25">
      <c r="A90" s="125">
        <v>86</v>
      </c>
      <c r="B90" s="50" t="s">
        <v>561</v>
      </c>
      <c r="C90" s="50" t="s">
        <v>538</v>
      </c>
      <c r="D90" s="180" t="s">
        <v>1062</v>
      </c>
      <c r="E90" s="181" t="s">
        <v>835</v>
      </c>
      <c r="F90" s="181" t="s">
        <v>1063</v>
      </c>
      <c r="G90" s="181" t="s">
        <v>565</v>
      </c>
      <c r="H90" s="183" t="s">
        <v>837</v>
      </c>
      <c r="I90" s="183" t="s">
        <v>838</v>
      </c>
      <c r="J90" s="182" t="s">
        <v>625</v>
      </c>
      <c r="K90" s="181" t="s">
        <v>835</v>
      </c>
      <c r="L90" s="181" t="s">
        <v>840</v>
      </c>
      <c r="M90" s="181" t="s">
        <v>1064</v>
      </c>
      <c r="N90" s="181"/>
      <c r="O90" s="116" t="s">
        <v>548</v>
      </c>
      <c r="P90" s="116" t="s">
        <v>571</v>
      </c>
      <c r="Q90" s="44" t="s">
        <v>529</v>
      </c>
      <c r="R90" s="44" t="s">
        <v>551</v>
      </c>
      <c r="S90" s="44" t="s">
        <v>1065</v>
      </c>
      <c r="T90" s="44"/>
      <c r="U90" s="157" t="s">
        <v>553</v>
      </c>
      <c r="V90" s="133" t="str">
        <f t="shared" si="30"/>
        <v>FTP -&gt; IDOC</v>
      </c>
      <c r="W90" s="146" t="s">
        <v>1066</v>
      </c>
      <c r="X90" s="146" t="s">
        <v>555</v>
      </c>
      <c r="Y90" s="146" t="s">
        <v>557</v>
      </c>
      <c r="Z90" s="148" t="s">
        <v>557</v>
      </c>
      <c r="AA90" s="146">
        <v>1</v>
      </c>
      <c r="AB90" s="146" t="s">
        <v>574</v>
      </c>
      <c r="AC90" s="147" t="s">
        <v>559</v>
      </c>
      <c r="AD90" s="147">
        <f>VLOOKUP(S90,Jahr2022!A:F,4,0)</f>
        <v>3222</v>
      </c>
      <c r="AE90" s="147">
        <f>VLOOKUP(S90,Jahr2022!A:F,5,0)</f>
        <v>23508</v>
      </c>
      <c r="AF90" s="147">
        <f>VLOOKUP(S90,Jahr2022!A:F,6,0)</f>
        <v>257256</v>
      </c>
      <c r="AG90" s="147" t="s">
        <v>574</v>
      </c>
      <c r="AH90" s="146">
        <v>6275</v>
      </c>
      <c r="AI90" s="194">
        <f>VLOOKUP(M90,Jahre2023Out!A:D,4,0)</f>
        <v>5984</v>
      </c>
      <c r="AJ90" s="194" t="e">
        <f>VLOOKUP(S90,Jahre2023In!A:D,4,0)</f>
        <v>#N/A</v>
      </c>
      <c r="AK90" s="195">
        <f t="shared" si="31"/>
        <v>5984</v>
      </c>
      <c r="AL90" s="196" t="str">
        <f t="shared" si="32"/>
        <v>1</v>
      </c>
      <c r="AM90" s="50" t="str">
        <f t="shared" si="43"/>
        <v>0</v>
      </c>
      <c r="AN90" s="50" t="str">
        <f t="shared" si="33"/>
        <v>0</v>
      </c>
      <c r="AP90" s="50" t="str">
        <f t="shared" si="34"/>
        <v>0</v>
      </c>
      <c r="AQ90" s="50" t="str">
        <f t="shared" si="35"/>
        <v>0</v>
      </c>
      <c r="AR90" s="50" t="str">
        <f t="shared" si="36"/>
        <v>0</v>
      </c>
      <c r="AS90" s="50" t="str">
        <f t="shared" si="37"/>
        <v>0</v>
      </c>
      <c r="AT90" s="50" t="str">
        <f t="shared" si="38"/>
        <v>0</v>
      </c>
      <c r="AX90" s="204" t="str">
        <f t="shared" si="39"/>
        <v>X</v>
      </c>
      <c r="AY90" s="204" t="str">
        <f t="shared" si="40"/>
        <v xml:space="preserve"> </v>
      </c>
      <c r="AZ90" s="204" t="str">
        <f t="shared" si="41"/>
        <v xml:space="preserve"> </v>
      </c>
      <c r="BA90" s="204" t="str">
        <f t="shared" si="42"/>
        <v xml:space="preserve"> </v>
      </c>
      <c r="BB90" s="204" t="str">
        <f t="shared" si="44"/>
        <v xml:space="preserve"> </v>
      </c>
      <c r="BC90" s="204" t="str">
        <f t="shared" si="45"/>
        <v xml:space="preserve"> </v>
      </c>
      <c r="BD90" s="204" t="str">
        <f t="shared" si="46"/>
        <v xml:space="preserve"> </v>
      </c>
      <c r="BE90" s="204" t="str">
        <f t="shared" si="47"/>
        <v xml:space="preserve"> </v>
      </c>
      <c r="BF90" s="204" t="str">
        <f t="shared" si="48"/>
        <v xml:space="preserve"> </v>
      </c>
      <c r="BG90" s="207" t="str">
        <f t="shared" si="49"/>
        <v>S</v>
      </c>
      <c r="BH90" s="210" t="str">
        <f t="shared" si="50"/>
        <v>l</v>
      </c>
      <c r="BI90" s="50">
        <v>1</v>
      </c>
    </row>
    <row r="91" spans="1:61" ht="16.5" customHeight="1" x14ac:dyDescent="0.25">
      <c r="A91" s="125">
        <v>87</v>
      </c>
      <c r="B91" s="50" t="s">
        <v>561</v>
      </c>
      <c r="C91" s="50" t="s">
        <v>538</v>
      </c>
      <c r="D91" s="180" t="s">
        <v>1062</v>
      </c>
      <c r="E91" s="181" t="s">
        <v>835</v>
      </c>
      <c r="F91" s="181" t="s">
        <v>1067</v>
      </c>
      <c r="G91" s="181" t="s">
        <v>565</v>
      </c>
      <c r="H91" s="183" t="s">
        <v>837</v>
      </c>
      <c r="I91" s="183" t="s">
        <v>838</v>
      </c>
      <c r="J91" s="182" t="s">
        <v>584</v>
      </c>
      <c r="K91" s="181" t="s">
        <v>44</v>
      </c>
      <c r="L91" s="181" t="s">
        <v>551</v>
      </c>
      <c r="M91" s="181" t="s">
        <v>1068</v>
      </c>
      <c r="N91" s="181"/>
      <c r="O91" s="116" t="s">
        <v>548</v>
      </c>
      <c r="P91" s="116" t="s">
        <v>625</v>
      </c>
      <c r="Q91" s="44" t="s">
        <v>835</v>
      </c>
      <c r="R91" s="44" t="s">
        <v>840</v>
      </c>
      <c r="S91" s="44" t="s">
        <v>1069</v>
      </c>
      <c r="T91" s="44"/>
      <c r="U91" s="157" t="s">
        <v>553</v>
      </c>
      <c r="V91" s="133" t="str">
        <f t="shared" si="30"/>
        <v>IDOC (RFC) -&gt; FTP</v>
      </c>
      <c r="W91" s="146" t="s">
        <v>1070</v>
      </c>
      <c r="X91" s="146" t="s">
        <v>555</v>
      </c>
      <c r="Y91" s="146" t="s">
        <v>557</v>
      </c>
      <c r="Z91" s="148" t="s">
        <v>557</v>
      </c>
      <c r="AA91" s="146">
        <v>1</v>
      </c>
      <c r="AB91" s="146" t="s">
        <v>574</v>
      </c>
      <c r="AC91" s="147" t="s">
        <v>559</v>
      </c>
      <c r="AD91" s="147">
        <f>VLOOKUP(S91,Jahr2022!A:F,4,0)</f>
        <v>8914</v>
      </c>
      <c r="AE91" s="147">
        <f>VLOOKUP(S91,Jahr2022!A:F,5,0)</f>
        <v>75387</v>
      </c>
      <c r="AF91" s="147">
        <f>VLOOKUP(S91,Jahr2022!A:F,6,0)</f>
        <v>526014</v>
      </c>
      <c r="AG91" s="147" t="s">
        <v>574</v>
      </c>
      <c r="AH91" s="146">
        <v>5243</v>
      </c>
      <c r="AI91" s="194">
        <f>VLOOKUP(M91,Jahre2023Out!A:D,4,0)</f>
        <v>5254</v>
      </c>
      <c r="AJ91" s="194" t="e">
        <f>VLOOKUP(S91,Jahre2023In!A:D,4,0)</f>
        <v>#N/A</v>
      </c>
      <c r="AK91" s="195">
        <f t="shared" si="31"/>
        <v>5254</v>
      </c>
      <c r="AL91" s="196" t="str">
        <f t="shared" si="32"/>
        <v>1</v>
      </c>
      <c r="AM91" s="50" t="str">
        <f t="shared" si="43"/>
        <v>0</v>
      </c>
      <c r="AN91" s="50" t="str">
        <f t="shared" si="33"/>
        <v>0</v>
      </c>
      <c r="AP91" s="50" t="str">
        <f t="shared" si="34"/>
        <v>0</v>
      </c>
      <c r="AQ91" s="50" t="str">
        <f t="shared" si="35"/>
        <v>0</v>
      </c>
      <c r="AR91" s="50" t="str">
        <f t="shared" si="36"/>
        <v>0</v>
      </c>
      <c r="AS91" s="50" t="str">
        <f t="shared" si="37"/>
        <v>0</v>
      </c>
      <c r="AT91" s="50" t="str">
        <f t="shared" si="38"/>
        <v>1</v>
      </c>
      <c r="AX91" s="204" t="str">
        <f t="shared" si="39"/>
        <v>X</v>
      </c>
      <c r="AY91" s="204" t="str">
        <f t="shared" si="40"/>
        <v xml:space="preserve"> </v>
      </c>
      <c r="AZ91" s="204" t="str">
        <f t="shared" si="41"/>
        <v xml:space="preserve"> </v>
      </c>
      <c r="BA91" s="204" t="str">
        <f t="shared" si="42"/>
        <v xml:space="preserve"> </v>
      </c>
      <c r="BB91" s="204" t="str">
        <f t="shared" si="44"/>
        <v xml:space="preserve"> </v>
      </c>
      <c r="BC91" s="204" t="str">
        <f t="shared" si="45"/>
        <v xml:space="preserve"> </v>
      </c>
      <c r="BD91" s="204" t="str">
        <f t="shared" si="46"/>
        <v xml:space="preserve"> </v>
      </c>
      <c r="BE91" s="204" t="str">
        <f t="shared" si="47"/>
        <v xml:space="preserve"> </v>
      </c>
      <c r="BF91" s="204" t="str">
        <f t="shared" si="48"/>
        <v xml:space="preserve"> </v>
      </c>
      <c r="BG91" s="207" t="str">
        <f t="shared" si="49"/>
        <v>S</v>
      </c>
      <c r="BH91" s="210" t="str">
        <f t="shared" si="50"/>
        <v>l</v>
      </c>
      <c r="BI91" s="50">
        <v>1</v>
      </c>
    </row>
    <row r="92" spans="1:61" ht="16.5" customHeight="1" x14ac:dyDescent="0.25">
      <c r="A92" s="125">
        <v>88</v>
      </c>
      <c r="B92" s="50" t="s">
        <v>561</v>
      </c>
      <c r="C92" s="50" t="s">
        <v>644</v>
      </c>
      <c r="D92" s="180" t="s">
        <v>1071</v>
      </c>
      <c r="E92" s="181" t="s">
        <v>1072</v>
      </c>
      <c r="F92" s="181" t="s">
        <v>1073</v>
      </c>
      <c r="G92" s="181" t="s">
        <v>565</v>
      </c>
      <c r="H92" s="181" t="s">
        <v>543</v>
      </c>
      <c r="I92" s="183" t="s">
        <v>1074</v>
      </c>
      <c r="J92" s="182" t="s">
        <v>625</v>
      </c>
      <c r="K92" s="181" t="s">
        <v>529</v>
      </c>
      <c r="L92" s="181" t="s">
        <v>551</v>
      </c>
      <c r="M92" s="181" t="s">
        <v>1075</v>
      </c>
      <c r="N92" s="181"/>
      <c r="O92" s="116" t="s">
        <v>548</v>
      </c>
      <c r="P92" s="116" t="s">
        <v>545</v>
      </c>
      <c r="Q92" s="44" t="s">
        <v>529</v>
      </c>
      <c r="R92" s="44" t="s">
        <v>1076</v>
      </c>
      <c r="S92" s="44" t="s">
        <v>1077</v>
      </c>
      <c r="T92" s="44"/>
      <c r="U92" s="157" t="s">
        <v>553</v>
      </c>
      <c r="V92" s="133" t="str">
        <f t="shared" si="30"/>
        <v>FTP -&gt; SFTP</v>
      </c>
      <c r="W92" s="146" t="s">
        <v>1078</v>
      </c>
      <c r="X92" s="146" t="s">
        <v>557</v>
      </c>
      <c r="Y92" s="146" t="s">
        <v>557</v>
      </c>
      <c r="Z92" s="148" t="s">
        <v>557</v>
      </c>
      <c r="AA92" s="146">
        <v>1</v>
      </c>
      <c r="AB92" s="146" t="s">
        <v>574</v>
      </c>
      <c r="AC92" s="147" t="s">
        <v>559</v>
      </c>
      <c r="AD92" s="147">
        <f>VLOOKUP(S92,Jahr2022!A:F,4,0)</f>
        <v>339047424</v>
      </c>
      <c r="AE92" s="147">
        <f>VLOOKUP(S92,Jahr2022!A:F,5,0)</f>
        <v>339047424</v>
      </c>
      <c r="AF92" s="147">
        <f>VLOOKUP(S92,Jahr2022!A:F,6,0)</f>
        <v>339047424</v>
      </c>
      <c r="AG92" s="147" t="s">
        <v>1079</v>
      </c>
      <c r="AH92" s="146">
        <v>12</v>
      </c>
      <c r="AI92" s="194">
        <f>VLOOKUP(M92,Jahre2023Out!A:D,4,0)</f>
        <v>12</v>
      </c>
      <c r="AJ92" s="194" t="e">
        <f>VLOOKUP(S92,Jahre2023In!A:D,4,0)</f>
        <v>#N/A</v>
      </c>
      <c r="AK92" s="195">
        <f t="shared" si="31"/>
        <v>12</v>
      </c>
      <c r="AL92" s="196" t="str">
        <f t="shared" si="32"/>
        <v>1</v>
      </c>
      <c r="AM92" s="50" t="str">
        <f t="shared" si="43"/>
        <v>1</v>
      </c>
      <c r="AN92" s="50" t="str">
        <f t="shared" si="33"/>
        <v>0</v>
      </c>
      <c r="AP92" s="50" t="str">
        <f t="shared" si="34"/>
        <v>0</v>
      </c>
      <c r="AQ92" s="50" t="str">
        <f t="shared" si="35"/>
        <v>0</v>
      </c>
      <c r="AR92" s="50" t="str">
        <f t="shared" si="36"/>
        <v>0</v>
      </c>
      <c r="AS92" s="50" t="str">
        <f t="shared" si="37"/>
        <v>0</v>
      </c>
      <c r="AT92" s="50" t="str">
        <f t="shared" si="38"/>
        <v>0</v>
      </c>
      <c r="AX92" s="204" t="str">
        <f t="shared" si="39"/>
        <v xml:space="preserve"> </v>
      </c>
      <c r="AY92" s="204" t="str">
        <f t="shared" si="40"/>
        <v xml:space="preserve"> </v>
      </c>
      <c r="AZ92" s="204" t="str">
        <f t="shared" si="41"/>
        <v xml:space="preserve"> </v>
      </c>
      <c r="BA92" s="204" t="str">
        <f t="shared" si="42"/>
        <v xml:space="preserve"> </v>
      </c>
      <c r="BB92" s="204" t="str">
        <f t="shared" si="44"/>
        <v xml:space="preserve"> </v>
      </c>
      <c r="BC92" s="204" t="str">
        <f t="shared" si="45"/>
        <v xml:space="preserve"> </v>
      </c>
      <c r="BD92" s="204" t="str">
        <f t="shared" si="46"/>
        <v xml:space="preserve"> </v>
      </c>
      <c r="BE92" s="204" t="str">
        <f t="shared" si="47"/>
        <v xml:space="preserve"> </v>
      </c>
      <c r="BF92" s="204" t="str">
        <f t="shared" si="48"/>
        <v xml:space="preserve"> </v>
      </c>
      <c r="BG92" s="207" t="str">
        <f t="shared" si="49"/>
        <v>S</v>
      </c>
      <c r="BH92" s="210" t="str">
        <f t="shared" si="50"/>
        <v>c</v>
      </c>
      <c r="BI92" s="50">
        <v>1</v>
      </c>
    </row>
    <row r="93" spans="1:61" ht="16.5" customHeight="1" x14ac:dyDescent="0.25">
      <c r="A93" s="125">
        <v>89</v>
      </c>
      <c r="B93" s="50" t="s">
        <v>561</v>
      </c>
      <c r="C93" s="50" t="s">
        <v>538</v>
      </c>
      <c r="D93" s="180" t="s">
        <v>763</v>
      </c>
      <c r="E93" s="181" t="s">
        <v>722</v>
      </c>
      <c r="F93" s="181" t="s">
        <v>1080</v>
      </c>
      <c r="G93" s="181" t="s">
        <v>565</v>
      </c>
      <c r="H93" s="181" t="s">
        <v>659</v>
      </c>
      <c r="I93" s="183"/>
      <c r="J93" s="182" t="s">
        <v>625</v>
      </c>
      <c r="K93" s="181" t="s">
        <v>657</v>
      </c>
      <c r="L93" s="181" t="s">
        <v>662</v>
      </c>
      <c r="M93" s="181" t="s">
        <v>1081</v>
      </c>
      <c r="N93" s="181"/>
      <c r="O93" s="116" t="s">
        <v>548</v>
      </c>
      <c r="P93" s="116" t="s">
        <v>629</v>
      </c>
      <c r="Q93" s="44" t="s">
        <v>743</v>
      </c>
      <c r="R93" s="44" t="s">
        <v>631</v>
      </c>
      <c r="S93" s="44" t="s">
        <v>1082</v>
      </c>
      <c r="T93" s="44"/>
      <c r="U93" s="157" t="s">
        <v>553</v>
      </c>
      <c r="V93" s="133" t="str">
        <f t="shared" si="30"/>
        <v>FTP -&gt; FTPS</v>
      </c>
      <c r="W93" s="146" t="s">
        <v>1083</v>
      </c>
      <c r="X93" s="146" t="s">
        <v>557</v>
      </c>
      <c r="Y93" s="146" t="s">
        <v>557</v>
      </c>
      <c r="Z93" s="148" t="s">
        <v>557</v>
      </c>
      <c r="AA93" s="146">
        <v>1</v>
      </c>
      <c r="AB93" s="146" t="s">
        <v>574</v>
      </c>
      <c r="AC93" s="147" t="s">
        <v>559</v>
      </c>
      <c r="AD93" s="147">
        <f>VLOOKUP(S93,Jahr2022!A:F,4,0)</f>
        <v>9781306</v>
      </c>
      <c r="AE93" s="147">
        <f>VLOOKUP(S93,Jahr2022!A:F,5,0)</f>
        <v>20636480</v>
      </c>
      <c r="AF93" s="147">
        <f>VLOOKUP(S93,Jahr2022!A:F,6,0)</f>
        <v>60832376</v>
      </c>
      <c r="AG93" s="147" t="s">
        <v>655</v>
      </c>
      <c r="AH93" s="146">
        <v>1489</v>
      </c>
      <c r="AI93" s="194">
        <f>VLOOKUP(M93,Jahre2023Out!A:D,4,0)</f>
        <v>2908</v>
      </c>
      <c r="AJ93" s="194" t="e">
        <f>VLOOKUP(S93,Jahre2023In!A:D,4,0)</f>
        <v>#N/A</v>
      </c>
      <c r="AK93" s="195">
        <f t="shared" si="31"/>
        <v>2908</v>
      </c>
      <c r="AL93" s="196" t="str">
        <f t="shared" si="32"/>
        <v>1</v>
      </c>
      <c r="AM93" s="50" t="str">
        <f t="shared" si="43"/>
        <v>0</v>
      </c>
      <c r="AN93" s="50" t="str">
        <f t="shared" si="33"/>
        <v>1</v>
      </c>
      <c r="AP93" s="50" t="str">
        <f t="shared" si="34"/>
        <v>0</v>
      </c>
      <c r="AQ93" s="50" t="str">
        <f t="shared" si="35"/>
        <v>0</v>
      </c>
      <c r="AR93" s="50" t="str">
        <f t="shared" si="36"/>
        <v>0</v>
      </c>
      <c r="AS93" s="50" t="str">
        <f t="shared" si="37"/>
        <v>0</v>
      </c>
      <c r="AT93" s="50" t="str">
        <f t="shared" si="38"/>
        <v>0</v>
      </c>
      <c r="AX93" s="204" t="str">
        <f t="shared" si="39"/>
        <v xml:space="preserve"> </v>
      </c>
      <c r="AY93" s="204" t="str">
        <f t="shared" si="40"/>
        <v xml:space="preserve"> </v>
      </c>
      <c r="AZ93" s="204" t="str">
        <f t="shared" si="41"/>
        <v xml:space="preserve"> </v>
      </c>
      <c r="BA93" s="204" t="str">
        <f t="shared" si="42"/>
        <v xml:space="preserve"> </v>
      </c>
      <c r="BB93" s="204" t="str">
        <f t="shared" si="44"/>
        <v xml:space="preserve"> </v>
      </c>
      <c r="BC93" s="204" t="str">
        <f t="shared" si="45"/>
        <v xml:space="preserve"> </v>
      </c>
      <c r="BD93" s="204" t="str">
        <f t="shared" si="46"/>
        <v xml:space="preserve"> </v>
      </c>
      <c r="BE93" s="204" t="str">
        <f t="shared" si="47"/>
        <v xml:space="preserve"> </v>
      </c>
      <c r="BF93" s="204" t="str">
        <f t="shared" si="48"/>
        <v xml:space="preserve"> </v>
      </c>
      <c r="BG93" s="207" t="str">
        <f t="shared" si="49"/>
        <v>S</v>
      </c>
      <c r="BH93" s="210" t="str">
        <f t="shared" si="50"/>
        <v>c</v>
      </c>
      <c r="BI93" s="50">
        <v>1</v>
      </c>
    </row>
    <row r="94" spans="1:61" ht="16.5" customHeight="1" x14ac:dyDescent="0.25">
      <c r="A94" s="125">
        <v>90</v>
      </c>
      <c r="B94" s="50" t="s">
        <v>561</v>
      </c>
      <c r="C94" s="50" t="s">
        <v>538</v>
      </c>
      <c r="D94" s="180" t="s">
        <v>710</v>
      </c>
      <c r="E94" s="181" t="s">
        <v>711</v>
      </c>
      <c r="F94" s="181" t="s">
        <v>1084</v>
      </c>
      <c r="G94" s="181" t="s">
        <v>565</v>
      </c>
      <c r="H94" s="181" t="s">
        <v>624</v>
      </c>
      <c r="I94" s="183" t="s">
        <v>714</v>
      </c>
      <c r="J94" s="182" t="s">
        <v>625</v>
      </c>
      <c r="K94" s="181" t="s">
        <v>626</v>
      </c>
      <c r="L94" s="181" t="s">
        <v>627</v>
      </c>
      <c r="M94" s="181" t="s">
        <v>1085</v>
      </c>
      <c r="N94" s="181"/>
      <c r="O94" s="116" t="s">
        <v>548</v>
      </c>
      <c r="P94" s="116" t="s">
        <v>545</v>
      </c>
      <c r="Q94" s="44" t="s">
        <v>711</v>
      </c>
      <c r="R94" s="44" t="s">
        <v>716</v>
      </c>
      <c r="S94" s="44" t="s">
        <v>1086</v>
      </c>
      <c r="T94" s="44"/>
      <c r="U94" s="157" t="s">
        <v>553</v>
      </c>
      <c r="V94" s="133" t="str">
        <f t="shared" si="30"/>
        <v>FTP -&gt; SFTP</v>
      </c>
      <c r="W94" s="146" t="s">
        <v>1087</v>
      </c>
      <c r="X94" s="146" t="s">
        <v>557</v>
      </c>
      <c r="Y94" s="146" t="s">
        <v>557</v>
      </c>
      <c r="Z94" s="148" t="s">
        <v>557</v>
      </c>
      <c r="AA94" s="146">
        <v>1</v>
      </c>
      <c r="AB94" s="146" t="s">
        <v>574</v>
      </c>
      <c r="AC94" s="147" t="s">
        <v>559</v>
      </c>
      <c r="AD94" s="147">
        <f>VLOOKUP(S94,Jahr2022!A:F,4,0)</f>
        <v>423279</v>
      </c>
      <c r="AE94" s="147">
        <f>VLOOKUP(S94,Jahr2022!A:F,5,0)</f>
        <v>423279</v>
      </c>
      <c r="AF94" s="147">
        <f>VLOOKUP(S94,Jahr2022!A:F,6,0)</f>
        <v>423279</v>
      </c>
      <c r="AG94" s="147" t="s">
        <v>574</v>
      </c>
      <c r="AH94" s="146">
        <v>219</v>
      </c>
      <c r="AI94" s="194">
        <f>VLOOKUP(M94,Jahre2023Out!A:D,4,0)</f>
        <v>364</v>
      </c>
      <c r="AJ94" s="194" t="e">
        <f>VLOOKUP(S94,Jahre2023In!A:D,4,0)</f>
        <v>#N/A</v>
      </c>
      <c r="AK94" s="195">
        <f t="shared" si="31"/>
        <v>364</v>
      </c>
      <c r="AL94" s="196" t="str">
        <f t="shared" si="32"/>
        <v>1</v>
      </c>
      <c r="AM94" s="50" t="str">
        <f t="shared" si="43"/>
        <v>1</v>
      </c>
      <c r="AN94" s="50" t="str">
        <f t="shared" si="33"/>
        <v>0</v>
      </c>
      <c r="AP94" s="50" t="str">
        <f t="shared" si="34"/>
        <v>0</v>
      </c>
      <c r="AQ94" s="50" t="str">
        <f t="shared" si="35"/>
        <v>0</v>
      </c>
      <c r="AR94" s="50" t="str">
        <f t="shared" si="36"/>
        <v>0</v>
      </c>
      <c r="AS94" s="50" t="str">
        <f t="shared" si="37"/>
        <v>0</v>
      </c>
      <c r="AT94" s="50" t="str">
        <f t="shared" si="38"/>
        <v>0</v>
      </c>
      <c r="AX94" s="204" t="str">
        <f t="shared" si="39"/>
        <v xml:space="preserve"> </v>
      </c>
      <c r="AY94" s="204" t="str">
        <f t="shared" si="40"/>
        <v xml:space="preserve"> </v>
      </c>
      <c r="AZ94" s="204" t="str">
        <f t="shared" si="41"/>
        <v xml:space="preserve"> </v>
      </c>
      <c r="BA94" s="204" t="str">
        <f t="shared" si="42"/>
        <v xml:space="preserve"> </v>
      </c>
      <c r="BB94" s="204" t="str">
        <f t="shared" si="44"/>
        <v xml:space="preserve"> </v>
      </c>
      <c r="BC94" s="204" t="str">
        <f t="shared" si="45"/>
        <v xml:space="preserve"> </v>
      </c>
      <c r="BD94" s="204" t="str">
        <f t="shared" si="46"/>
        <v xml:space="preserve"> </v>
      </c>
      <c r="BE94" s="204" t="str">
        <f t="shared" si="47"/>
        <v xml:space="preserve"> </v>
      </c>
      <c r="BF94" s="204" t="str">
        <f t="shared" si="48"/>
        <v xml:space="preserve"> </v>
      </c>
      <c r="BG94" s="207" t="str">
        <f t="shared" si="49"/>
        <v>S</v>
      </c>
      <c r="BH94" s="210" t="str">
        <f t="shared" si="50"/>
        <v>c</v>
      </c>
      <c r="BI94" s="50">
        <v>1</v>
      </c>
    </row>
    <row r="95" spans="1:61" ht="16.5" customHeight="1" x14ac:dyDescent="0.25">
      <c r="A95" s="125">
        <v>91</v>
      </c>
      <c r="B95" s="50" t="s">
        <v>561</v>
      </c>
      <c r="C95" s="50" t="s">
        <v>538</v>
      </c>
      <c r="D95" s="180" t="s">
        <v>748</v>
      </c>
      <c r="E95" s="181" t="s">
        <v>646</v>
      </c>
      <c r="F95" s="181" t="s">
        <v>1088</v>
      </c>
      <c r="G95" s="181" t="s">
        <v>565</v>
      </c>
      <c r="H95" s="181" t="s">
        <v>1089</v>
      </c>
      <c r="I95" s="183" t="s">
        <v>649</v>
      </c>
      <c r="J95" s="182" t="s">
        <v>650</v>
      </c>
      <c r="K95" s="181" t="s">
        <v>646</v>
      </c>
      <c r="L95" s="181" t="s">
        <v>651</v>
      </c>
      <c r="M95" s="181" t="s">
        <v>1090</v>
      </c>
      <c r="N95" s="181"/>
      <c r="O95" s="116" t="s">
        <v>548</v>
      </c>
      <c r="P95" s="116" t="s">
        <v>625</v>
      </c>
      <c r="Q95" s="44" t="s">
        <v>145</v>
      </c>
      <c r="R95" s="44" t="s">
        <v>551</v>
      </c>
      <c r="S95" s="44" t="s">
        <v>1091</v>
      </c>
      <c r="T95" s="44"/>
      <c r="U95" s="157" t="s">
        <v>553</v>
      </c>
      <c r="V95" s="133" t="str">
        <f t="shared" si="30"/>
        <v>JDBC -&gt; FTP</v>
      </c>
      <c r="W95" s="146" t="s">
        <v>1092</v>
      </c>
      <c r="X95" s="146" t="s">
        <v>555</v>
      </c>
      <c r="Y95" s="146" t="s">
        <v>556</v>
      </c>
      <c r="Z95" s="148" t="s">
        <v>557</v>
      </c>
      <c r="AA95" s="146">
        <v>1</v>
      </c>
      <c r="AB95" s="146" t="s">
        <v>558</v>
      </c>
      <c r="AC95" s="147" t="s">
        <v>559</v>
      </c>
      <c r="AD95" s="147" t="e">
        <f>VLOOKUP(S95,Jahr2022!A:F,4,0)</f>
        <v>#N/A</v>
      </c>
      <c r="AE95" s="147" t="e">
        <f>VLOOKUP(S95,Jahr2022!A:F,5,0)</f>
        <v>#N/A</v>
      </c>
      <c r="AF95" s="147" t="e">
        <f>VLOOKUP(S95,Jahr2022!A:F,6,0)</f>
        <v>#N/A</v>
      </c>
      <c r="AG95" s="147" t="s">
        <v>643</v>
      </c>
      <c r="AH95" s="146">
        <v>12</v>
      </c>
      <c r="AI95" s="194" t="e">
        <f>VLOOKUP(M95,Jahre2023Out!A:D,4,0)</f>
        <v>#N/A</v>
      </c>
      <c r="AJ95" s="194">
        <f>VLOOKUP(S95,Jahre2023In!A:D,4,0)</f>
        <v>12</v>
      </c>
      <c r="AK95" s="195">
        <f t="shared" si="31"/>
        <v>12</v>
      </c>
      <c r="AL95" s="196" t="str">
        <f t="shared" si="32"/>
        <v>1</v>
      </c>
      <c r="AM95" s="50" t="str">
        <f t="shared" si="43"/>
        <v>0</v>
      </c>
      <c r="AN95" s="50" t="str">
        <f t="shared" si="33"/>
        <v>0</v>
      </c>
      <c r="AP95" s="50" t="str">
        <f t="shared" si="34"/>
        <v>1</v>
      </c>
      <c r="AQ95" s="50" t="str">
        <f t="shared" si="35"/>
        <v>0</v>
      </c>
      <c r="AR95" s="50" t="str">
        <f t="shared" si="36"/>
        <v>0</v>
      </c>
      <c r="AS95" s="50" t="str">
        <f t="shared" si="37"/>
        <v>0</v>
      </c>
      <c r="AT95" s="50" t="str">
        <f t="shared" si="38"/>
        <v>0</v>
      </c>
      <c r="AV95" s="50">
        <v>1</v>
      </c>
      <c r="AX95" s="204" t="str">
        <f t="shared" si="39"/>
        <v>X</v>
      </c>
      <c r="AY95" s="204" t="str">
        <f t="shared" si="40"/>
        <v xml:space="preserve"> </v>
      </c>
      <c r="AZ95" s="204" t="str">
        <f t="shared" si="41"/>
        <v xml:space="preserve"> </v>
      </c>
      <c r="BA95" s="204" t="str">
        <f t="shared" si="42"/>
        <v xml:space="preserve"> </v>
      </c>
      <c r="BB95" s="204" t="str">
        <f t="shared" si="44"/>
        <v>X</v>
      </c>
      <c r="BC95" s="204" t="str">
        <f t="shared" si="45"/>
        <v xml:space="preserve"> </v>
      </c>
      <c r="BD95" s="204" t="str">
        <f t="shared" si="46"/>
        <v xml:space="preserve"> </v>
      </c>
      <c r="BE95" s="204" t="str">
        <f t="shared" si="47"/>
        <v xml:space="preserve"> </v>
      </c>
      <c r="BF95" s="204" t="str">
        <f t="shared" si="48"/>
        <v xml:space="preserve"> </v>
      </c>
      <c r="BG95" s="207" t="str">
        <f t="shared" si="49"/>
        <v>M</v>
      </c>
      <c r="BH95" s="210" t="str">
        <f t="shared" si="50"/>
        <v>m</v>
      </c>
      <c r="BI95" s="50">
        <v>3</v>
      </c>
    </row>
    <row r="96" spans="1:61" ht="16.5" customHeight="1" x14ac:dyDescent="0.25">
      <c r="A96" s="125">
        <v>92</v>
      </c>
      <c r="B96" s="50" t="s">
        <v>561</v>
      </c>
      <c r="C96" s="50" t="s">
        <v>538</v>
      </c>
      <c r="D96" s="180" t="s">
        <v>669</v>
      </c>
      <c r="E96" s="181" t="s">
        <v>670</v>
      </c>
      <c r="F96" s="181" t="s">
        <v>1093</v>
      </c>
      <c r="G96" s="181" t="s">
        <v>565</v>
      </c>
      <c r="H96" s="181" t="s">
        <v>672</v>
      </c>
      <c r="I96" s="183"/>
      <c r="J96" s="182" t="s">
        <v>549</v>
      </c>
      <c r="K96" s="181" t="s">
        <v>673</v>
      </c>
      <c r="L96" s="181" t="s">
        <v>551</v>
      </c>
      <c r="M96" s="181" t="s">
        <v>1094</v>
      </c>
      <c r="N96" s="181"/>
      <c r="O96" s="116" t="s">
        <v>548</v>
      </c>
      <c r="P96" s="116" t="s">
        <v>650</v>
      </c>
      <c r="Q96" s="44" t="s">
        <v>670</v>
      </c>
      <c r="R96" s="44" t="s">
        <v>675</v>
      </c>
      <c r="S96" s="44" t="s">
        <v>1095</v>
      </c>
      <c r="T96" s="44"/>
      <c r="U96" s="157" t="s">
        <v>553</v>
      </c>
      <c r="V96" s="133" t="str">
        <f t="shared" si="30"/>
        <v>PROXY -&gt; JDBC</v>
      </c>
      <c r="W96" s="146" t="s">
        <v>1096</v>
      </c>
      <c r="X96" s="146" t="s">
        <v>555</v>
      </c>
      <c r="Y96" s="146" t="s">
        <v>557</v>
      </c>
      <c r="Z96" s="148" t="s">
        <v>556</v>
      </c>
      <c r="AA96" s="146">
        <v>1</v>
      </c>
      <c r="AB96" s="146" t="s">
        <v>558</v>
      </c>
      <c r="AC96" s="147" t="s">
        <v>535</v>
      </c>
      <c r="AD96" s="147">
        <f>VLOOKUP(S96,Jahr2022!A:F,4,0)</f>
        <v>314</v>
      </c>
      <c r="AE96" s="147">
        <f>VLOOKUP(S96,Jahr2022!A:F,5,0)</f>
        <v>1948464</v>
      </c>
      <c r="AF96" s="147">
        <f>VLOOKUP(S96,Jahr2022!A:F,6,0)</f>
        <v>82051576</v>
      </c>
      <c r="AG96" s="147" t="s">
        <v>560</v>
      </c>
      <c r="AH96" s="146">
        <v>4188</v>
      </c>
      <c r="AI96" s="194">
        <f>VLOOKUP(M96,Jahre2023Out!A:D,4,0)</f>
        <v>4895</v>
      </c>
      <c r="AJ96" s="194" t="e">
        <f>VLOOKUP(S96,Jahre2023In!A:D,4,0)</f>
        <v>#N/A</v>
      </c>
      <c r="AK96" s="195">
        <f t="shared" si="31"/>
        <v>4895</v>
      </c>
      <c r="AL96" s="196" t="str">
        <f t="shared" si="32"/>
        <v>0</v>
      </c>
      <c r="AM96" s="50" t="str">
        <f t="shared" si="43"/>
        <v>0</v>
      </c>
      <c r="AN96" s="50" t="str">
        <f t="shared" si="33"/>
        <v>0</v>
      </c>
      <c r="AP96" s="50" t="str">
        <f t="shared" si="34"/>
        <v>0</v>
      </c>
      <c r="AQ96" s="50" t="str">
        <f t="shared" si="35"/>
        <v>0</v>
      </c>
      <c r="AR96" s="50" t="str">
        <f t="shared" si="36"/>
        <v>0</v>
      </c>
      <c r="AS96" s="50" t="str">
        <f t="shared" si="37"/>
        <v>0</v>
      </c>
      <c r="AT96" s="50" t="str">
        <f t="shared" si="38"/>
        <v>0</v>
      </c>
      <c r="AX96" s="204" t="str">
        <f t="shared" si="39"/>
        <v>X</v>
      </c>
      <c r="AY96" s="204" t="str">
        <f t="shared" si="40"/>
        <v xml:space="preserve"> </v>
      </c>
      <c r="AZ96" s="204" t="str">
        <f t="shared" si="41"/>
        <v xml:space="preserve"> </v>
      </c>
      <c r="BA96" s="204" t="str">
        <f t="shared" si="42"/>
        <v xml:space="preserve"> </v>
      </c>
      <c r="BB96" s="204" t="str">
        <f t="shared" si="44"/>
        <v xml:space="preserve"> </v>
      </c>
      <c r="BC96" s="204" t="str">
        <f t="shared" si="45"/>
        <v>X</v>
      </c>
      <c r="BD96" s="204" t="str">
        <f t="shared" si="46"/>
        <v xml:space="preserve"> </v>
      </c>
      <c r="BE96" s="204" t="str">
        <f t="shared" si="47"/>
        <v xml:space="preserve"> </v>
      </c>
      <c r="BF96" s="204" t="str">
        <f t="shared" si="48"/>
        <v>X</v>
      </c>
      <c r="BG96" s="207" t="str">
        <f t="shared" si="49"/>
        <v>M</v>
      </c>
      <c r="BH96" s="210" t="str">
        <f t="shared" si="50"/>
        <v>m</v>
      </c>
      <c r="BI96" s="50">
        <v>3</v>
      </c>
    </row>
    <row r="97" spans="1:61" ht="16.5" customHeight="1" x14ac:dyDescent="0.25">
      <c r="A97" s="125">
        <v>93</v>
      </c>
      <c r="B97" s="50" t="s">
        <v>561</v>
      </c>
      <c r="C97" s="50" t="s">
        <v>538</v>
      </c>
      <c r="D97" s="180" t="s">
        <v>926</v>
      </c>
      <c r="E97" s="181" t="s">
        <v>926</v>
      </c>
      <c r="F97" s="181" t="s">
        <v>1097</v>
      </c>
      <c r="G97" s="181" t="s">
        <v>565</v>
      </c>
      <c r="H97" s="181" t="s">
        <v>544</v>
      </c>
      <c r="I97" s="183" t="s">
        <v>928</v>
      </c>
      <c r="J97" s="182" t="s">
        <v>567</v>
      </c>
      <c r="K97" s="181" t="s">
        <v>926</v>
      </c>
      <c r="L97" s="181" t="s">
        <v>926</v>
      </c>
      <c r="M97" s="181" t="s">
        <v>1098</v>
      </c>
      <c r="N97" s="181"/>
      <c r="O97" s="116" t="s">
        <v>548</v>
      </c>
      <c r="P97" s="116" t="s">
        <v>549</v>
      </c>
      <c r="Q97" s="44" t="s">
        <v>44</v>
      </c>
      <c r="R97" s="44" t="s">
        <v>551</v>
      </c>
      <c r="S97" s="44" t="s">
        <v>1099</v>
      </c>
      <c r="T97" s="44"/>
      <c r="U97" s="157" t="s">
        <v>574</v>
      </c>
      <c r="V97" s="133" t="str">
        <f t="shared" si="30"/>
        <v>HTTPS -&gt; PROXY</v>
      </c>
      <c r="W97" s="146" t="s">
        <v>1100</v>
      </c>
      <c r="X97" s="146" t="s">
        <v>555</v>
      </c>
      <c r="Y97" s="146" t="s">
        <v>557</v>
      </c>
      <c r="Z97" s="148" t="s">
        <v>557</v>
      </c>
      <c r="AA97" s="146">
        <v>1</v>
      </c>
      <c r="AB97" s="146" t="s">
        <v>574</v>
      </c>
      <c r="AC97" s="147" t="s">
        <v>700</v>
      </c>
      <c r="AD97" s="147">
        <f>VLOOKUP(S97,Jahr2022!A:F,4,0)</f>
        <v>684</v>
      </c>
      <c r="AE97" s="147">
        <f>VLOOKUP(S97,Jahr2022!A:F,5,0)</f>
        <v>701</v>
      </c>
      <c r="AF97" s="147">
        <f>VLOOKUP(S97,Jahr2022!A:F,6,0)</f>
        <v>2070</v>
      </c>
      <c r="AG97" s="147" t="s">
        <v>608</v>
      </c>
      <c r="AH97" s="146">
        <v>875</v>
      </c>
      <c r="AI97" s="194">
        <f>VLOOKUP(M97,Jahre2023Out!A:D,4,0)</f>
        <v>1347</v>
      </c>
      <c r="AJ97" s="194">
        <f>VLOOKUP(S97,Jahre2023In!A:D,4,0)</f>
        <v>1347</v>
      </c>
      <c r="AK97" s="195">
        <f t="shared" si="31"/>
        <v>2694</v>
      </c>
      <c r="AL97" s="196" t="str">
        <f t="shared" si="32"/>
        <v>0</v>
      </c>
      <c r="AM97" s="50" t="str">
        <f t="shared" si="43"/>
        <v>0</v>
      </c>
      <c r="AN97" s="50" t="str">
        <f t="shared" si="33"/>
        <v>0</v>
      </c>
      <c r="AP97" s="50" t="str">
        <f t="shared" si="34"/>
        <v>0</v>
      </c>
      <c r="AQ97" s="50" t="str">
        <f t="shared" si="35"/>
        <v>0</v>
      </c>
      <c r="AR97" s="50" t="str">
        <f t="shared" si="36"/>
        <v>0</v>
      </c>
      <c r="AS97" s="50" t="str">
        <f t="shared" si="37"/>
        <v>0</v>
      </c>
      <c r="AT97" s="50" t="str">
        <f t="shared" si="38"/>
        <v>0</v>
      </c>
      <c r="AX97" s="204" t="str">
        <f t="shared" si="39"/>
        <v>X</v>
      </c>
      <c r="AY97" s="204" t="str">
        <f t="shared" si="40"/>
        <v xml:space="preserve"> </v>
      </c>
      <c r="AZ97" s="204" t="str">
        <f t="shared" si="41"/>
        <v xml:space="preserve"> </v>
      </c>
      <c r="BA97" s="204" t="str">
        <f t="shared" si="42"/>
        <v xml:space="preserve"> </v>
      </c>
      <c r="BB97" s="204" t="str">
        <f t="shared" si="44"/>
        <v xml:space="preserve"> </v>
      </c>
      <c r="BC97" s="204" t="str">
        <f t="shared" si="45"/>
        <v xml:space="preserve"> </v>
      </c>
      <c r="BD97" s="204" t="str">
        <f t="shared" si="46"/>
        <v xml:space="preserve"> </v>
      </c>
      <c r="BE97" s="204" t="str">
        <f t="shared" si="47"/>
        <v>X</v>
      </c>
      <c r="BF97" s="204" t="str">
        <f t="shared" si="48"/>
        <v xml:space="preserve"> </v>
      </c>
      <c r="BG97" s="207" t="str">
        <f t="shared" si="49"/>
        <v>S</v>
      </c>
      <c r="BH97" s="210" t="str">
        <f t="shared" si="50"/>
        <v>l</v>
      </c>
      <c r="BI97" s="50">
        <v>2</v>
      </c>
    </row>
    <row r="98" spans="1:61" ht="16.5" customHeight="1" x14ac:dyDescent="0.25">
      <c r="A98" s="125">
        <v>94</v>
      </c>
      <c r="B98" s="50" t="s">
        <v>561</v>
      </c>
      <c r="C98" s="50" t="s">
        <v>644</v>
      </c>
      <c r="D98" s="180" t="s">
        <v>1101</v>
      </c>
      <c r="E98" s="181" t="s">
        <v>1102</v>
      </c>
      <c r="F98" s="181" t="s">
        <v>1103</v>
      </c>
      <c r="G98" s="181" t="s">
        <v>565</v>
      </c>
      <c r="H98" s="181" t="s">
        <v>1104</v>
      </c>
      <c r="I98" s="183" t="s">
        <v>1105</v>
      </c>
      <c r="J98" s="182" t="s">
        <v>625</v>
      </c>
      <c r="K98" s="181" t="s">
        <v>1102</v>
      </c>
      <c r="L98" s="181" t="s">
        <v>1106</v>
      </c>
      <c r="M98" s="181" t="s">
        <v>1107</v>
      </c>
      <c r="N98" s="181" t="s">
        <v>1108</v>
      </c>
      <c r="O98" s="116" t="s">
        <v>548</v>
      </c>
      <c r="P98" s="116" t="s">
        <v>549</v>
      </c>
      <c r="Q98" s="44" t="s">
        <v>145</v>
      </c>
      <c r="R98" s="44" t="s">
        <v>551</v>
      </c>
      <c r="S98" s="44" t="s">
        <v>1109</v>
      </c>
      <c r="T98" s="44" t="s">
        <v>289</v>
      </c>
      <c r="U98" s="157" t="s">
        <v>553</v>
      </c>
      <c r="V98" s="133" t="str">
        <f t="shared" si="30"/>
        <v>FTP -&gt; PROXY</v>
      </c>
      <c r="W98" s="146" t="s">
        <v>1110</v>
      </c>
      <c r="X98" s="146" t="s">
        <v>555</v>
      </c>
      <c r="Y98" s="146" t="s">
        <v>557</v>
      </c>
      <c r="Z98" s="148" t="s">
        <v>556</v>
      </c>
      <c r="AA98" s="146">
        <v>1</v>
      </c>
      <c r="AB98" s="146" t="s">
        <v>558</v>
      </c>
      <c r="AC98" s="147" t="s">
        <v>559</v>
      </c>
      <c r="AD98" s="147">
        <f>VLOOKUP(S98,Jahr2022!A:F,4,0)</f>
        <v>915855</v>
      </c>
      <c r="AE98" s="147">
        <f>VLOOKUP(S98,Jahr2022!A:F,5,0)</f>
        <v>915855</v>
      </c>
      <c r="AF98" s="147">
        <f>VLOOKUP(S98,Jahr2022!A:F,6,0)</f>
        <v>915855</v>
      </c>
      <c r="AG98" s="147" t="s">
        <v>574</v>
      </c>
      <c r="AH98" s="146">
        <v>350</v>
      </c>
      <c r="AI98" s="194">
        <f>VLOOKUP(M98,Jahre2023Out!A:D,4,0)</f>
        <v>348</v>
      </c>
      <c r="AJ98" s="194" t="e">
        <f>VLOOKUP(S98,Jahre2023In!A:D,4,0)</f>
        <v>#N/A</v>
      </c>
      <c r="AK98" s="195">
        <f t="shared" si="31"/>
        <v>348</v>
      </c>
      <c r="AL98" s="196" t="str">
        <f t="shared" si="32"/>
        <v>1</v>
      </c>
      <c r="AM98" s="50" t="str">
        <f t="shared" si="43"/>
        <v>0</v>
      </c>
      <c r="AN98" s="50" t="str">
        <f t="shared" si="33"/>
        <v>0</v>
      </c>
      <c r="AP98" s="50" t="str">
        <f t="shared" si="34"/>
        <v>0</v>
      </c>
      <c r="AQ98" s="50" t="str">
        <f t="shared" si="35"/>
        <v>0</v>
      </c>
      <c r="AR98" s="50" t="str">
        <f t="shared" si="36"/>
        <v>0</v>
      </c>
      <c r="AS98" s="50" t="str">
        <f t="shared" si="37"/>
        <v>0</v>
      </c>
      <c r="AT98" s="50" t="str">
        <f t="shared" si="38"/>
        <v>0</v>
      </c>
      <c r="AX98" s="204" t="str">
        <f t="shared" si="39"/>
        <v>X</v>
      </c>
      <c r="AY98" s="204" t="str">
        <f t="shared" si="40"/>
        <v xml:space="preserve"> </v>
      </c>
      <c r="AZ98" s="204" t="str">
        <f t="shared" si="41"/>
        <v xml:space="preserve"> </v>
      </c>
      <c r="BA98" s="204" t="str">
        <f t="shared" si="42"/>
        <v xml:space="preserve"> </v>
      </c>
      <c r="BB98" s="204" t="str">
        <f t="shared" si="44"/>
        <v xml:space="preserve"> </v>
      </c>
      <c r="BC98" s="204" t="str">
        <f t="shared" si="45"/>
        <v>X</v>
      </c>
      <c r="BD98" s="204" t="str">
        <f t="shared" si="46"/>
        <v xml:space="preserve"> </v>
      </c>
      <c r="BE98" s="204" t="str">
        <f t="shared" si="47"/>
        <v xml:space="preserve"> </v>
      </c>
      <c r="BF98" s="204" t="str">
        <f t="shared" si="48"/>
        <v xml:space="preserve"> </v>
      </c>
      <c r="BG98" s="207" t="str">
        <f t="shared" si="49"/>
        <v>M</v>
      </c>
      <c r="BH98" s="210" t="str">
        <f t="shared" si="50"/>
        <v>m</v>
      </c>
      <c r="BI98" s="50">
        <v>2</v>
      </c>
    </row>
    <row r="99" spans="1:61" ht="16.5" customHeight="1" x14ac:dyDescent="0.25">
      <c r="A99" s="125">
        <v>95</v>
      </c>
      <c r="B99" s="50" t="s">
        <v>561</v>
      </c>
      <c r="C99" s="50" t="s">
        <v>644</v>
      </c>
      <c r="D99" s="180" t="s">
        <v>1101</v>
      </c>
      <c r="E99" s="181" t="s">
        <v>702</v>
      </c>
      <c r="F99" s="181" t="s">
        <v>1111</v>
      </c>
      <c r="G99" s="181" t="s">
        <v>565</v>
      </c>
      <c r="H99" s="181" t="s">
        <v>543</v>
      </c>
      <c r="I99" s="183" t="s">
        <v>1112</v>
      </c>
      <c r="J99" s="182" t="s">
        <v>549</v>
      </c>
      <c r="K99" s="181" t="s">
        <v>145</v>
      </c>
      <c r="L99" s="181" t="s">
        <v>551</v>
      </c>
      <c r="M99" s="181" t="s">
        <v>1107</v>
      </c>
      <c r="N99" s="181" t="s">
        <v>289</v>
      </c>
      <c r="O99" s="116" t="s">
        <v>548</v>
      </c>
      <c r="P99" s="116" t="s">
        <v>899</v>
      </c>
      <c r="Q99" s="44" t="s">
        <v>113</v>
      </c>
      <c r="R99" s="44" t="s">
        <v>706</v>
      </c>
      <c r="S99" s="44" t="s">
        <v>1109</v>
      </c>
      <c r="T99" s="44" t="s">
        <v>289</v>
      </c>
      <c r="U99" s="157" t="s">
        <v>553</v>
      </c>
      <c r="V99" s="133" t="str">
        <f t="shared" si="30"/>
        <v>PROXY -&gt; HTTP</v>
      </c>
      <c r="W99" s="146" t="s">
        <v>1113</v>
      </c>
      <c r="X99" s="146" t="s">
        <v>555</v>
      </c>
      <c r="Y99" s="146" t="s">
        <v>557</v>
      </c>
      <c r="Z99" s="148" t="s">
        <v>556</v>
      </c>
      <c r="AA99" s="146">
        <v>1</v>
      </c>
      <c r="AB99" s="146" t="s">
        <v>558</v>
      </c>
      <c r="AC99" s="147" t="s">
        <v>559</v>
      </c>
      <c r="AD99" s="147">
        <f>VLOOKUP(S99,Jahr2022!A:F,4,0)</f>
        <v>915855</v>
      </c>
      <c r="AE99" s="147">
        <f>VLOOKUP(S99,Jahr2022!A:F,5,0)</f>
        <v>915855</v>
      </c>
      <c r="AF99" s="147">
        <f>VLOOKUP(S99,Jahr2022!A:F,6,0)</f>
        <v>915855</v>
      </c>
      <c r="AG99" s="147" t="s">
        <v>574</v>
      </c>
      <c r="AH99" s="146">
        <v>50</v>
      </c>
      <c r="AI99" s="194">
        <f>VLOOKUP(M99,Jahre2023Out!A:D,4,0)</f>
        <v>348</v>
      </c>
      <c r="AJ99" s="194" t="e">
        <f>VLOOKUP(S99,Jahre2023In!A:D,4,0)</f>
        <v>#N/A</v>
      </c>
      <c r="AK99" s="195">
        <f t="shared" si="31"/>
        <v>348</v>
      </c>
      <c r="AL99" s="196" t="str">
        <f t="shared" si="32"/>
        <v>0</v>
      </c>
      <c r="AM99" s="50" t="str">
        <f t="shared" si="43"/>
        <v>0</v>
      </c>
      <c r="AN99" s="50" t="str">
        <f t="shared" si="33"/>
        <v>0</v>
      </c>
      <c r="AP99" s="50" t="str">
        <f t="shared" si="34"/>
        <v>0</v>
      </c>
      <c r="AQ99" s="50" t="str">
        <f t="shared" si="35"/>
        <v>0</v>
      </c>
      <c r="AR99" s="50" t="str">
        <f t="shared" si="36"/>
        <v>0</v>
      </c>
      <c r="AS99" s="50" t="str">
        <f t="shared" si="37"/>
        <v>0</v>
      </c>
      <c r="AT99" s="50" t="str">
        <f t="shared" si="38"/>
        <v>0</v>
      </c>
      <c r="AX99" s="204" t="str">
        <f t="shared" si="39"/>
        <v>X</v>
      </c>
      <c r="AY99" s="204" t="str">
        <f t="shared" si="40"/>
        <v xml:space="preserve"> </v>
      </c>
      <c r="AZ99" s="204" t="str">
        <f t="shared" si="41"/>
        <v xml:space="preserve"> </v>
      </c>
      <c r="BA99" s="204" t="str">
        <f t="shared" si="42"/>
        <v xml:space="preserve"> </v>
      </c>
      <c r="BB99" s="204" t="str">
        <f t="shared" si="44"/>
        <v xml:space="preserve"> </v>
      </c>
      <c r="BC99" s="204" t="str">
        <f t="shared" si="45"/>
        <v>X</v>
      </c>
      <c r="BD99" s="204" t="str">
        <f t="shared" si="46"/>
        <v xml:space="preserve"> </v>
      </c>
      <c r="BE99" s="204" t="str">
        <f t="shared" si="47"/>
        <v xml:space="preserve"> </v>
      </c>
      <c r="BF99" s="204" t="str">
        <f t="shared" si="48"/>
        <v xml:space="preserve"> </v>
      </c>
      <c r="BG99" s="207" t="str">
        <f t="shared" si="49"/>
        <v>M</v>
      </c>
      <c r="BH99" s="210" t="str">
        <f t="shared" si="50"/>
        <v>m</v>
      </c>
      <c r="BI99" s="50">
        <v>2</v>
      </c>
    </row>
    <row r="100" spans="1:61" ht="16.5" customHeight="1" x14ac:dyDescent="0.25">
      <c r="A100" s="125">
        <v>96</v>
      </c>
      <c r="B100" s="50" t="s">
        <v>561</v>
      </c>
      <c r="C100" s="50" t="s">
        <v>644</v>
      </c>
      <c r="D100" s="180" t="s">
        <v>1000</v>
      </c>
      <c r="E100" s="181" t="s">
        <v>1114</v>
      </c>
      <c r="F100" s="181" t="s">
        <v>1115</v>
      </c>
      <c r="G100" s="181" t="s">
        <v>565</v>
      </c>
      <c r="H100" s="181" t="s">
        <v>1116</v>
      </c>
      <c r="I100" s="183" t="s">
        <v>1117</v>
      </c>
      <c r="J100" s="182" t="s">
        <v>549</v>
      </c>
      <c r="K100" s="181" t="s">
        <v>550</v>
      </c>
      <c r="L100" s="181" t="s">
        <v>551</v>
      </c>
      <c r="M100" s="181" t="s">
        <v>1118</v>
      </c>
      <c r="N100" s="181"/>
      <c r="O100" s="116" t="s">
        <v>548</v>
      </c>
      <c r="P100" s="116" t="s">
        <v>625</v>
      </c>
      <c r="Q100" s="44" t="s">
        <v>1119</v>
      </c>
      <c r="R100" s="44" t="s">
        <v>1120</v>
      </c>
      <c r="S100" s="44" t="s">
        <v>1121</v>
      </c>
      <c r="T100" s="44"/>
      <c r="U100" s="157" t="s">
        <v>553</v>
      </c>
      <c r="V100" s="133" t="str">
        <f t="shared" si="30"/>
        <v>PROXY -&gt; FTP</v>
      </c>
      <c r="W100" s="146" t="s">
        <v>1122</v>
      </c>
      <c r="X100" s="146" t="s">
        <v>555</v>
      </c>
      <c r="Y100" s="146" t="s">
        <v>556</v>
      </c>
      <c r="Z100" s="148" t="s">
        <v>556</v>
      </c>
      <c r="AA100" s="146">
        <v>1</v>
      </c>
      <c r="AB100" s="146" t="s">
        <v>643</v>
      </c>
      <c r="AC100" s="147" t="s">
        <v>559</v>
      </c>
      <c r="AD100" s="147">
        <f>VLOOKUP(S100,Jahr2022!A:F,4,0)</f>
        <v>607</v>
      </c>
      <c r="AE100" s="147">
        <f>VLOOKUP(S100,Jahr2022!A:F,5,0)</f>
        <v>1863</v>
      </c>
      <c r="AF100" s="147">
        <f>VLOOKUP(S100,Jahr2022!A:F,6,0)</f>
        <v>7599</v>
      </c>
      <c r="AG100" s="147" t="s">
        <v>574</v>
      </c>
      <c r="AH100" s="146">
        <v>237</v>
      </c>
      <c r="AI100" s="194">
        <f>VLOOKUP(M100,Jahre2023Out!A:D,4,0)</f>
        <v>595</v>
      </c>
      <c r="AJ100" s="194" t="e">
        <f>VLOOKUP(S100,Jahre2023In!A:D,4,0)</f>
        <v>#N/A</v>
      </c>
      <c r="AK100" s="195">
        <f t="shared" si="31"/>
        <v>595</v>
      </c>
      <c r="AL100" s="196" t="str">
        <f t="shared" si="32"/>
        <v>1</v>
      </c>
      <c r="AM100" s="50" t="str">
        <f t="shared" si="43"/>
        <v>0</v>
      </c>
      <c r="AN100" s="50" t="str">
        <f t="shared" si="33"/>
        <v>0</v>
      </c>
      <c r="AP100" s="50" t="str">
        <f t="shared" si="34"/>
        <v>1</v>
      </c>
      <c r="AQ100" s="50" t="str">
        <f t="shared" si="35"/>
        <v>0</v>
      </c>
      <c r="AR100" s="50" t="str">
        <f t="shared" si="36"/>
        <v>0</v>
      </c>
      <c r="AS100" s="50" t="str">
        <f t="shared" si="37"/>
        <v>0</v>
      </c>
      <c r="AT100" s="50" t="str">
        <f t="shared" si="38"/>
        <v>0</v>
      </c>
      <c r="AV100" s="50">
        <v>1</v>
      </c>
      <c r="AX100" s="204" t="str">
        <f t="shared" si="39"/>
        <v>X</v>
      </c>
      <c r="AY100" s="204" t="str">
        <f t="shared" si="40"/>
        <v xml:space="preserve"> </v>
      </c>
      <c r="AZ100" s="204" t="str">
        <f t="shared" si="41"/>
        <v xml:space="preserve"> </v>
      </c>
      <c r="BA100" s="204" t="str">
        <f t="shared" si="42"/>
        <v xml:space="preserve"> </v>
      </c>
      <c r="BB100" s="204" t="str">
        <f t="shared" si="44"/>
        <v>X</v>
      </c>
      <c r="BC100" s="204" t="str">
        <f t="shared" si="45"/>
        <v>X</v>
      </c>
      <c r="BD100" s="204" t="str">
        <f t="shared" si="46"/>
        <v xml:space="preserve"> </v>
      </c>
      <c r="BE100" s="204" t="str">
        <f t="shared" si="47"/>
        <v xml:space="preserve"> </v>
      </c>
      <c r="BF100" s="204" t="str">
        <f t="shared" si="48"/>
        <v xml:space="preserve"> </v>
      </c>
      <c r="BG100" s="207" t="str">
        <f t="shared" si="49"/>
        <v>L</v>
      </c>
      <c r="BH100" s="210" t="str">
        <f t="shared" si="50"/>
        <v>h</v>
      </c>
      <c r="BI100" s="50">
        <v>2</v>
      </c>
    </row>
    <row r="101" spans="1:61" ht="16.5" customHeight="1" x14ac:dyDescent="0.25">
      <c r="A101" s="125">
        <v>97</v>
      </c>
      <c r="B101" s="50" t="s">
        <v>561</v>
      </c>
      <c r="C101" s="50" t="s">
        <v>538</v>
      </c>
      <c r="D101" s="180" t="s">
        <v>1123</v>
      </c>
      <c r="E101" s="181" t="s">
        <v>657</v>
      </c>
      <c r="F101" s="181" t="s">
        <v>1124</v>
      </c>
      <c r="G101" s="181" t="s">
        <v>565</v>
      </c>
      <c r="H101" s="181" t="s">
        <v>659</v>
      </c>
      <c r="I101" s="183" t="s">
        <v>289</v>
      </c>
      <c r="J101" s="182" t="s">
        <v>549</v>
      </c>
      <c r="K101" s="181" t="s">
        <v>657</v>
      </c>
      <c r="L101" s="181" t="s">
        <v>662</v>
      </c>
      <c r="M101" s="181" t="s">
        <v>1125</v>
      </c>
      <c r="N101" s="181" t="s">
        <v>289</v>
      </c>
      <c r="O101" s="116" t="s">
        <v>548</v>
      </c>
      <c r="P101" s="116" t="s">
        <v>629</v>
      </c>
      <c r="Q101" s="44" t="s">
        <v>743</v>
      </c>
      <c r="R101" s="44" t="s">
        <v>631</v>
      </c>
      <c r="S101" s="44" t="s">
        <v>1126</v>
      </c>
      <c r="T101" s="44" t="s">
        <v>289</v>
      </c>
      <c r="U101" s="157" t="s">
        <v>553</v>
      </c>
      <c r="V101" s="133" t="str">
        <f t="shared" ref="V101:V132" si="51">J101&amp;" -&gt; "&amp;P101</f>
        <v>PROXY -&gt; FTPS</v>
      </c>
      <c r="W101" s="146" t="s">
        <v>1127</v>
      </c>
      <c r="X101" s="146" t="s">
        <v>530</v>
      </c>
      <c r="Y101" s="146" t="s">
        <v>557</v>
      </c>
      <c r="Z101" s="148" t="s">
        <v>557</v>
      </c>
      <c r="AA101" s="146">
        <v>1</v>
      </c>
      <c r="AB101" s="146" t="s">
        <v>574</v>
      </c>
      <c r="AC101" s="147" t="s">
        <v>559</v>
      </c>
      <c r="AD101" s="147">
        <f>VLOOKUP(S101,Jahr2022!A:F,4,0)</f>
        <v>1214</v>
      </c>
      <c r="AE101" s="147">
        <f>VLOOKUP(S101,Jahr2022!A:F,5,0)</f>
        <v>2080618</v>
      </c>
      <c r="AF101" s="147">
        <f>VLOOKUP(S101,Jahr2022!A:F,6,0)</f>
        <v>130375968</v>
      </c>
      <c r="AG101" s="147" t="s">
        <v>643</v>
      </c>
      <c r="AH101" s="146">
        <v>418</v>
      </c>
      <c r="AI101" s="194">
        <f>VLOOKUP(M101,Jahre2023Out!A:D,4,0)</f>
        <v>742</v>
      </c>
      <c r="AJ101" s="194">
        <f>VLOOKUP(S101,Jahre2023In!A:D,4,0)</f>
        <v>416</v>
      </c>
      <c r="AK101" s="195">
        <f t="shared" ref="AK101:AK132" si="52">SUMIF(AI101:AJ101,"&gt;0")</f>
        <v>1158</v>
      </c>
      <c r="AL101" s="196" t="str">
        <f t="shared" ref="AL101:AL132" si="53">IFERROR(IF(SEARCH("FTP",$V101)&gt;0,"1",""),"0")</f>
        <v>1</v>
      </c>
      <c r="AM101" s="50" t="str">
        <f t="shared" si="43"/>
        <v>0</v>
      </c>
      <c r="AN101" s="50" t="str">
        <f t="shared" ref="AN101:AN132" si="54">IFERROR(IF(SEARCH("FTPS",$V101)&gt;0,"1",""),"0")</f>
        <v>1</v>
      </c>
      <c r="AP101" s="50" t="str">
        <f t="shared" si="34"/>
        <v>0</v>
      </c>
      <c r="AQ101" s="50" t="str">
        <f t="shared" ref="AQ101:AQ132" si="55">IFERROR(IF(SEARCH("Java Mapping",$X101)&gt;0,"1",""),"0")</f>
        <v>0</v>
      </c>
      <c r="AR101" s="50" t="str">
        <f t="shared" ref="AR101:AR132" si="56">IFERROR(IF(SEARCH("xslt",$X101)&gt;0,"1",""),"0")</f>
        <v>1</v>
      </c>
      <c r="AS101" s="50" t="str">
        <f t="shared" ref="AS101:AS132" si="57">IFERROR(IF(SEARCH("ABAP",$X101)&gt;0,"1",""),"0")</f>
        <v>0</v>
      </c>
      <c r="AT101" s="50" t="str">
        <f t="shared" ref="AT101:AT132" si="58">IFERROR(IF(SEARCH("RFC",$V101)&gt;0,"1",""),"0")</f>
        <v>0</v>
      </c>
      <c r="AX101" s="204" t="str">
        <f t="shared" si="39"/>
        <v xml:space="preserve"> </v>
      </c>
      <c r="AY101" s="204" t="str">
        <f t="shared" si="40"/>
        <v>X</v>
      </c>
      <c r="AZ101" s="204" t="str">
        <f t="shared" si="41"/>
        <v xml:space="preserve"> </v>
      </c>
      <c r="BA101" s="204" t="str">
        <f t="shared" si="42"/>
        <v xml:space="preserve"> </v>
      </c>
      <c r="BB101" s="204" t="str">
        <f t="shared" si="44"/>
        <v xml:space="preserve"> </v>
      </c>
      <c r="BC101" s="204" t="str">
        <f t="shared" si="45"/>
        <v xml:space="preserve"> </v>
      </c>
      <c r="BD101" s="204" t="str">
        <f t="shared" si="46"/>
        <v xml:space="preserve"> </v>
      </c>
      <c r="BE101" s="204" t="str">
        <f t="shared" si="47"/>
        <v xml:space="preserve"> </v>
      </c>
      <c r="BF101" s="204" t="str">
        <f t="shared" si="48"/>
        <v xml:space="preserve"> </v>
      </c>
      <c r="BG101" s="207" t="str">
        <f t="shared" si="49"/>
        <v>S</v>
      </c>
      <c r="BH101" s="210" t="str">
        <f t="shared" si="50"/>
        <v>l</v>
      </c>
      <c r="BI101" s="50">
        <v>1</v>
      </c>
    </row>
    <row r="102" spans="1:61" ht="16.5" customHeight="1" x14ac:dyDescent="0.25">
      <c r="A102" s="125">
        <v>98</v>
      </c>
      <c r="B102" s="50" t="s">
        <v>561</v>
      </c>
      <c r="C102" s="50" t="s">
        <v>538</v>
      </c>
      <c r="D102" s="180" t="s">
        <v>1123</v>
      </c>
      <c r="E102" s="181" t="s">
        <v>550</v>
      </c>
      <c r="F102" s="181" t="s">
        <v>1128</v>
      </c>
      <c r="G102" s="181" t="s">
        <v>565</v>
      </c>
      <c r="H102" s="181" t="s">
        <v>713</v>
      </c>
      <c r="I102" s="183" t="s">
        <v>289</v>
      </c>
      <c r="J102" s="182" t="s">
        <v>549</v>
      </c>
      <c r="K102" s="181" t="s">
        <v>550</v>
      </c>
      <c r="L102" s="181" t="s">
        <v>551</v>
      </c>
      <c r="M102" s="181" t="s">
        <v>1125</v>
      </c>
      <c r="N102" s="181" t="s">
        <v>289</v>
      </c>
      <c r="O102" s="116" t="s">
        <v>548</v>
      </c>
      <c r="P102" s="116" t="s">
        <v>629</v>
      </c>
      <c r="Q102" s="44" t="s">
        <v>743</v>
      </c>
      <c r="R102" s="44" t="s">
        <v>631</v>
      </c>
      <c r="S102" s="44" t="s">
        <v>1126</v>
      </c>
      <c r="T102" s="44" t="s">
        <v>289</v>
      </c>
      <c r="U102" s="157" t="s">
        <v>553</v>
      </c>
      <c r="V102" s="133" t="str">
        <f t="shared" si="51"/>
        <v>PROXY -&gt; FTPS</v>
      </c>
      <c r="W102" s="146" t="s">
        <v>1129</v>
      </c>
      <c r="X102" s="146" t="s">
        <v>530</v>
      </c>
      <c r="Y102" s="146" t="s">
        <v>557</v>
      </c>
      <c r="Z102" s="148" t="s">
        <v>556</v>
      </c>
      <c r="AA102" s="146">
        <v>1</v>
      </c>
      <c r="AB102" s="146" t="s">
        <v>558</v>
      </c>
      <c r="AC102" s="147" t="s">
        <v>559</v>
      </c>
      <c r="AD102" s="147">
        <f>VLOOKUP(S102,Jahr2022!A:F,4,0)</f>
        <v>1214</v>
      </c>
      <c r="AE102" s="147">
        <f>VLOOKUP(S102,Jahr2022!A:F,5,0)</f>
        <v>2080618</v>
      </c>
      <c r="AF102" s="147">
        <f>VLOOKUP(S102,Jahr2022!A:F,6,0)</f>
        <v>130375968</v>
      </c>
      <c r="AG102" s="147" t="s">
        <v>643</v>
      </c>
      <c r="AH102" s="146">
        <v>183038</v>
      </c>
      <c r="AI102" s="194">
        <f>VLOOKUP(M102,Jahre2023Out!A:D,4,0)</f>
        <v>742</v>
      </c>
      <c r="AJ102" s="194">
        <f>VLOOKUP(S102,Jahre2023In!A:D,4,0)</f>
        <v>416</v>
      </c>
      <c r="AK102" s="195">
        <f t="shared" si="52"/>
        <v>1158</v>
      </c>
      <c r="AL102" s="196" t="str">
        <f t="shared" si="53"/>
        <v>1</v>
      </c>
      <c r="AM102" s="50" t="str">
        <f t="shared" si="43"/>
        <v>0</v>
      </c>
      <c r="AN102" s="50" t="str">
        <f t="shared" si="54"/>
        <v>1</v>
      </c>
      <c r="AP102" s="50" t="str">
        <f t="shared" si="34"/>
        <v>0</v>
      </c>
      <c r="AQ102" s="50" t="str">
        <f t="shared" si="55"/>
        <v>0</v>
      </c>
      <c r="AR102" s="50" t="str">
        <f t="shared" si="56"/>
        <v>1</v>
      </c>
      <c r="AS102" s="50" t="str">
        <f t="shared" si="57"/>
        <v>0</v>
      </c>
      <c r="AT102" s="50" t="str">
        <f t="shared" si="58"/>
        <v>0</v>
      </c>
      <c r="AX102" s="204" t="str">
        <f t="shared" si="39"/>
        <v xml:space="preserve"> </v>
      </c>
      <c r="AY102" s="204" t="str">
        <f t="shared" si="40"/>
        <v>X</v>
      </c>
      <c r="AZ102" s="204" t="str">
        <f t="shared" si="41"/>
        <v xml:space="preserve"> </v>
      </c>
      <c r="BA102" s="204" t="str">
        <f t="shared" si="42"/>
        <v xml:space="preserve"> </v>
      </c>
      <c r="BB102" s="204" t="str">
        <f t="shared" si="44"/>
        <v xml:space="preserve"> </v>
      </c>
      <c r="BC102" s="204" t="str">
        <f t="shared" si="45"/>
        <v>X</v>
      </c>
      <c r="BD102" s="204" t="str">
        <f t="shared" si="46"/>
        <v xml:space="preserve"> </v>
      </c>
      <c r="BE102" s="204" t="str">
        <f t="shared" si="47"/>
        <v xml:space="preserve"> </v>
      </c>
      <c r="BF102" s="204" t="str">
        <f t="shared" si="48"/>
        <v xml:space="preserve"> </v>
      </c>
      <c r="BG102" s="207" t="str">
        <f t="shared" si="49"/>
        <v>M</v>
      </c>
      <c r="BH102" s="210" t="str">
        <f t="shared" si="50"/>
        <v>m</v>
      </c>
      <c r="BI102" s="50">
        <v>2</v>
      </c>
    </row>
    <row r="103" spans="1:61" ht="16.5" customHeight="1" x14ac:dyDescent="0.25">
      <c r="A103" s="125">
        <v>99</v>
      </c>
      <c r="B103" s="50" t="s">
        <v>561</v>
      </c>
      <c r="C103" s="50" t="s">
        <v>538</v>
      </c>
      <c r="D103" s="180" t="s">
        <v>1123</v>
      </c>
      <c r="E103" s="181" t="s">
        <v>550</v>
      </c>
      <c r="F103" s="181" t="s">
        <v>1130</v>
      </c>
      <c r="G103" s="181" t="s">
        <v>565</v>
      </c>
      <c r="H103" s="181" t="s">
        <v>713</v>
      </c>
      <c r="I103" s="183" t="s">
        <v>289</v>
      </c>
      <c r="J103" s="182" t="s">
        <v>549</v>
      </c>
      <c r="K103" s="181" t="s">
        <v>550</v>
      </c>
      <c r="L103" s="181" t="s">
        <v>551</v>
      </c>
      <c r="M103" s="181" t="s">
        <v>1125</v>
      </c>
      <c r="N103" s="181" t="s">
        <v>289</v>
      </c>
      <c r="O103" s="116" t="s">
        <v>548</v>
      </c>
      <c r="P103" s="116" t="s">
        <v>625</v>
      </c>
      <c r="Q103" s="44" t="s">
        <v>44</v>
      </c>
      <c r="R103" s="44" t="s">
        <v>551</v>
      </c>
      <c r="S103" s="44" t="s">
        <v>1126</v>
      </c>
      <c r="T103" s="44" t="s">
        <v>289</v>
      </c>
      <c r="U103" s="157" t="s">
        <v>553</v>
      </c>
      <c r="V103" s="133" t="str">
        <f t="shared" si="51"/>
        <v>PROXY -&gt; FTP</v>
      </c>
      <c r="W103" s="146" t="s">
        <v>1131</v>
      </c>
      <c r="X103" s="146" t="s">
        <v>530</v>
      </c>
      <c r="Y103" s="146" t="s">
        <v>557</v>
      </c>
      <c r="Z103" s="148" t="s">
        <v>556</v>
      </c>
      <c r="AA103" s="146">
        <v>1</v>
      </c>
      <c r="AB103" s="146" t="s">
        <v>558</v>
      </c>
      <c r="AC103" s="147" t="s">
        <v>559</v>
      </c>
      <c r="AD103" s="147">
        <f>VLOOKUP(S103,Jahr2022!A:F,4,0)</f>
        <v>1214</v>
      </c>
      <c r="AE103" s="147">
        <f>VLOOKUP(S103,Jahr2022!A:F,5,0)</f>
        <v>2080618</v>
      </c>
      <c r="AF103" s="147">
        <f>VLOOKUP(S103,Jahr2022!A:F,6,0)</f>
        <v>130375968</v>
      </c>
      <c r="AG103" s="147" t="s">
        <v>643</v>
      </c>
      <c r="AH103" s="146">
        <v>364</v>
      </c>
      <c r="AI103" s="194">
        <f>VLOOKUP(M103,Jahre2023Out!A:D,4,0)</f>
        <v>742</v>
      </c>
      <c r="AJ103" s="194">
        <f>VLOOKUP(S103,Jahre2023In!A:D,4,0)</f>
        <v>416</v>
      </c>
      <c r="AK103" s="195">
        <f t="shared" si="52"/>
        <v>1158</v>
      </c>
      <c r="AL103" s="196" t="str">
        <f t="shared" si="53"/>
        <v>1</v>
      </c>
      <c r="AM103" s="50" t="str">
        <f t="shared" si="43"/>
        <v>0</v>
      </c>
      <c r="AN103" s="50" t="str">
        <f t="shared" si="54"/>
        <v>0</v>
      </c>
      <c r="AP103" s="50" t="str">
        <f t="shared" si="34"/>
        <v>0</v>
      </c>
      <c r="AQ103" s="50" t="str">
        <f t="shared" si="55"/>
        <v>0</v>
      </c>
      <c r="AR103" s="50" t="str">
        <f t="shared" si="56"/>
        <v>1</v>
      </c>
      <c r="AS103" s="50" t="str">
        <f t="shared" si="57"/>
        <v>0</v>
      </c>
      <c r="AT103" s="50" t="str">
        <f t="shared" si="58"/>
        <v>0</v>
      </c>
      <c r="AX103" s="204" t="str">
        <f t="shared" si="39"/>
        <v xml:space="preserve"> </v>
      </c>
      <c r="AY103" s="204" t="str">
        <f t="shared" si="40"/>
        <v>X</v>
      </c>
      <c r="AZ103" s="204" t="str">
        <f t="shared" si="41"/>
        <v xml:space="preserve"> </v>
      </c>
      <c r="BA103" s="204" t="str">
        <f t="shared" si="42"/>
        <v xml:space="preserve"> </v>
      </c>
      <c r="BB103" s="204" t="str">
        <f t="shared" si="44"/>
        <v xml:space="preserve"> </v>
      </c>
      <c r="BC103" s="204" t="str">
        <f t="shared" si="45"/>
        <v>X</v>
      </c>
      <c r="BD103" s="204" t="str">
        <f t="shared" si="46"/>
        <v xml:space="preserve"> </v>
      </c>
      <c r="BE103" s="204" t="str">
        <f t="shared" si="47"/>
        <v xml:space="preserve"> </v>
      </c>
      <c r="BF103" s="204" t="str">
        <f t="shared" si="48"/>
        <v xml:space="preserve"> </v>
      </c>
      <c r="BG103" s="207" t="str">
        <f t="shared" si="49"/>
        <v>M</v>
      </c>
      <c r="BH103" s="210" t="str">
        <f t="shared" si="50"/>
        <v>m</v>
      </c>
      <c r="BI103" s="50">
        <v>2</v>
      </c>
    </row>
    <row r="104" spans="1:61" ht="16.5" customHeight="1" x14ac:dyDescent="0.25">
      <c r="A104" s="125">
        <v>100</v>
      </c>
      <c r="B104" s="50" t="s">
        <v>537</v>
      </c>
      <c r="C104" s="50" t="s">
        <v>538</v>
      </c>
      <c r="D104" s="180" t="s">
        <v>621</v>
      </c>
      <c r="E104" s="181" t="s">
        <v>1132</v>
      </c>
      <c r="F104" s="181" t="s">
        <v>1133</v>
      </c>
      <c r="G104" s="181" t="s">
        <v>565</v>
      </c>
      <c r="H104" s="181" t="s">
        <v>543</v>
      </c>
      <c r="I104" s="183" t="s">
        <v>624</v>
      </c>
      <c r="J104" s="182" t="s">
        <v>545</v>
      </c>
      <c r="K104" s="181" t="s">
        <v>1134</v>
      </c>
      <c r="L104" s="181" t="s">
        <v>1135</v>
      </c>
      <c r="M104" s="181" t="s">
        <v>1136</v>
      </c>
      <c r="N104" s="181"/>
      <c r="O104" s="116" t="s">
        <v>548</v>
      </c>
      <c r="P104" s="116" t="s">
        <v>625</v>
      </c>
      <c r="Q104" s="44" t="s">
        <v>626</v>
      </c>
      <c r="R104" s="44" t="s">
        <v>1137</v>
      </c>
      <c r="S104" s="44" t="s">
        <v>1138</v>
      </c>
      <c r="T104" s="44"/>
      <c r="U104" s="157" t="s">
        <v>553</v>
      </c>
      <c r="V104" s="133" t="str">
        <f t="shared" si="51"/>
        <v>SFTP -&gt; FTP</v>
      </c>
      <c r="W104" s="146" t="s">
        <v>1139</v>
      </c>
      <c r="X104" s="146" t="s">
        <v>864</v>
      </c>
      <c r="Y104" s="146" t="s">
        <v>556</v>
      </c>
      <c r="Z104" s="148" t="s">
        <v>556</v>
      </c>
      <c r="AA104" s="146">
        <v>2</v>
      </c>
      <c r="AB104" s="146" t="s">
        <v>643</v>
      </c>
      <c r="AC104" s="147" t="s">
        <v>559</v>
      </c>
      <c r="AD104" s="147">
        <f>VLOOKUP(S104,Jahr2022!A:F,4,0)</f>
        <v>1526</v>
      </c>
      <c r="AE104" s="147">
        <f>VLOOKUP(S104,Jahr2022!A:F,5,0)</f>
        <v>1526</v>
      </c>
      <c r="AF104" s="147">
        <f>VLOOKUP(S104,Jahr2022!A:F,6,0)</f>
        <v>1526</v>
      </c>
      <c r="AG104" s="147" t="s">
        <v>574</v>
      </c>
      <c r="AH104" s="146" t="s">
        <v>754</v>
      </c>
      <c r="AI104" s="194">
        <f>VLOOKUP(M104,Jahre2023Out!A:D,4,0)</f>
        <v>303</v>
      </c>
      <c r="AJ104" s="194" t="e">
        <f>VLOOKUP(S104,Jahre2023In!A:D,4,0)</f>
        <v>#N/A</v>
      </c>
      <c r="AK104" s="195">
        <f t="shared" si="52"/>
        <v>303</v>
      </c>
      <c r="AL104" s="196" t="str">
        <f t="shared" si="53"/>
        <v>1</v>
      </c>
      <c r="AM104" s="50" t="str">
        <f t="shared" si="43"/>
        <v>1</v>
      </c>
      <c r="AN104" s="50" t="str">
        <f t="shared" si="54"/>
        <v>0</v>
      </c>
      <c r="AP104" s="50" t="str">
        <f t="shared" si="34"/>
        <v>1</v>
      </c>
      <c r="AQ104" s="50" t="str">
        <f t="shared" si="55"/>
        <v>1</v>
      </c>
      <c r="AR104" s="50" t="str">
        <f t="shared" si="56"/>
        <v>0</v>
      </c>
      <c r="AS104" s="50" t="str">
        <f t="shared" si="57"/>
        <v>0</v>
      </c>
      <c r="AT104" s="50" t="str">
        <f t="shared" si="58"/>
        <v>0</v>
      </c>
      <c r="AV104" s="50">
        <v>1</v>
      </c>
      <c r="AX104" s="204" t="str">
        <f t="shared" si="39"/>
        <v xml:space="preserve"> </v>
      </c>
      <c r="AY104" s="204" t="str">
        <f t="shared" si="40"/>
        <v xml:space="preserve"> </v>
      </c>
      <c r="AZ104" s="204" t="str">
        <f t="shared" si="41"/>
        <v>X</v>
      </c>
      <c r="BA104" s="204" t="str">
        <f t="shared" si="42"/>
        <v xml:space="preserve"> </v>
      </c>
      <c r="BB104" s="204" t="str">
        <f t="shared" si="44"/>
        <v>X</v>
      </c>
      <c r="BC104" s="204" t="str">
        <f t="shared" si="45"/>
        <v>X</v>
      </c>
      <c r="BD104" s="204" t="str">
        <f t="shared" si="46"/>
        <v xml:space="preserve"> </v>
      </c>
      <c r="BE104" s="204" t="str">
        <f t="shared" si="47"/>
        <v xml:space="preserve"> </v>
      </c>
      <c r="BF104" s="204" t="str">
        <f t="shared" si="48"/>
        <v xml:space="preserve"> </v>
      </c>
      <c r="BG104" s="207" t="str">
        <f t="shared" si="49"/>
        <v>L</v>
      </c>
      <c r="BH104" s="210" t="str">
        <f t="shared" si="50"/>
        <v>h</v>
      </c>
      <c r="BI104" s="50">
        <v>2</v>
      </c>
    </row>
    <row r="105" spans="1:61" ht="16.5" customHeight="1" x14ac:dyDescent="0.25">
      <c r="A105" s="125">
        <v>101</v>
      </c>
      <c r="B105" s="50" t="s">
        <v>561</v>
      </c>
      <c r="C105" s="50" t="s">
        <v>538</v>
      </c>
      <c r="D105" s="180" t="s">
        <v>748</v>
      </c>
      <c r="E105" s="181" t="s">
        <v>749</v>
      </c>
      <c r="F105" s="181" t="s">
        <v>1140</v>
      </c>
      <c r="G105" s="181" t="s">
        <v>960</v>
      </c>
      <c r="H105" s="181" t="s">
        <v>543</v>
      </c>
      <c r="I105" s="183" t="s">
        <v>1141</v>
      </c>
      <c r="J105" s="182" t="s">
        <v>650</v>
      </c>
      <c r="K105" s="181" t="s">
        <v>646</v>
      </c>
      <c r="L105" s="181" t="s">
        <v>651</v>
      </c>
      <c r="M105" s="181" t="s">
        <v>1142</v>
      </c>
      <c r="N105" s="181"/>
      <c r="O105" s="116" t="s">
        <v>548</v>
      </c>
      <c r="P105" s="116" t="s">
        <v>549</v>
      </c>
      <c r="Q105" s="44" t="s">
        <v>749</v>
      </c>
      <c r="R105" s="44" t="s">
        <v>551</v>
      </c>
      <c r="S105" s="44" t="s">
        <v>1143</v>
      </c>
      <c r="T105" s="44"/>
      <c r="U105" s="157" t="s">
        <v>553</v>
      </c>
      <c r="V105" s="133" t="str">
        <f t="shared" si="51"/>
        <v>JDBC -&gt; PROXY</v>
      </c>
      <c r="W105" s="146" t="s">
        <v>1144</v>
      </c>
      <c r="X105" s="146" t="s">
        <v>555</v>
      </c>
      <c r="Y105" s="146" t="s">
        <v>557</v>
      </c>
      <c r="Z105" s="148" t="s">
        <v>557</v>
      </c>
      <c r="AA105" s="146">
        <v>1</v>
      </c>
      <c r="AB105" s="146" t="s">
        <v>574</v>
      </c>
      <c r="AC105" s="147" t="s">
        <v>559</v>
      </c>
      <c r="AD105" s="147">
        <f>VLOOKUP(S105,Jahr2022!A:F,4,0)</f>
        <v>12572489</v>
      </c>
      <c r="AE105" s="147">
        <f>VLOOKUP(S105,Jahr2022!A:F,5,0)</f>
        <v>12572489</v>
      </c>
      <c r="AF105" s="147">
        <f>VLOOKUP(S105,Jahr2022!A:F,6,0)</f>
        <v>12572489</v>
      </c>
      <c r="AG105" s="147" t="s">
        <v>655</v>
      </c>
      <c r="AH105" s="146">
        <v>351</v>
      </c>
      <c r="AI105" s="194">
        <f>VLOOKUP(M105,Jahre2023Out!A:D,4,0)</f>
        <v>358</v>
      </c>
      <c r="AJ105" s="194" t="e">
        <f>VLOOKUP(S105,Jahre2023In!A:D,4,0)</f>
        <v>#N/A</v>
      </c>
      <c r="AK105" s="195">
        <f t="shared" si="52"/>
        <v>358</v>
      </c>
      <c r="AL105" s="196" t="str">
        <f t="shared" si="53"/>
        <v>0</v>
      </c>
      <c r="AM105" s="50" t="str">
        <f t="shared" si="43"/>
        <v>0</v>
      </c>
      <c r="AN105" s="50" t="str">
        <f t="shared" si="54"/>
        <v>0</v>
      </c>
      <c r="AP105" s="50" t="str">
        <f t="shared" si="34"/>
        <v>0</v>
      </c>
      <c r="AQ105" s="50" t="str">
        <f t="shared" si="55"/>
        <v>0</v>
      </c>
      <c r="AR105" s="50" t="str">
        <f t="shared" si="56"/>
        <v>0</v>
      </c>
      <c r="AS105" s="50" t="str">
        <f t="shared" si="57"/>
        <v>0</v>
      </c>
      <c r="AT105" s="50" t="str">
        <f t="shared" si="58"/>
        <v>0</v>
      </c>
      <c r="AX105" s="204" t="str">
        <f t="shared" si="39"/>
        <v>X</v>
      </c>
      <c r="AY105" s="204" t="str">
        <f t="shared" si="40"/>
        <v xml:space="preserve"> </v>
      </c>
      <c r="AZ105" s="204" t="str">
        <f t="shared" si="41"/>
        <v xml:space="preserve"> </v>
      </c>
      <c r="BA105" s="204" t="str">
        <f t="shared" si="42"/>
        <v xml:space="preserve"> </v>
      </c>
      <c r="BB105" s="204" t="str">
        <f t="shared" si="44"/>
        <v xml:space="preserve"> </v>
      </c>
      <c r="BC105" s="204" t="str">
        <f t="shared" si="45"/>
        <v xml:space="preserve"> </v>
      </c>
      <c r="BD105" s="204" t="str">
        <f t="shared" si="46"/>
        <v xml:space="preserve"> </v>
      </c>
      <c r="BE105" s="204" t="str">
        <f t="shared" si="47"/>
        <v xml:space="preserve"> </v>
      </c>
      <c r="BF105" s="204" t="str">
        <f t="shared" si="48"/>
        <v xml:space="preserve"> </v>
      </c>
      <c r="BG105" s="207" t="str">
        <f t="shared" si="49"/>
        <v>S</v>
      </c>
      <c r="BH105" s="210" t="str">
        <f t="shared" si="50"/>
        <v>l</v>
      </c>
      <c r="BI105" s="50">
        <v>3</v>
      </c>
    </row>
    <row r="106" spans="1:61" ht="16.5" customHeight="1" x14ac:dyDescent="0.25">
      <c r="A106" s="125">
        <v>102</v>
      </c>
      <c r="B106" s="50" t="s">
        <v>561</v>
      </c>
      <c r="C106" s="50" t="s">
        <v>538</v>
      </c>
      <c r="D106" s="180" t="s">
        <v>748</v>
      </c>
      <c r="E106" s="181" t="s">
        <v>749</v>
      </c>
      <c r="F106" s="181" t="s">
        <v>1145</v>
      </c>
      <c r="G106" s="181" t="s">
        <v>960</v>
      </c>
      <c r="H106" s="181" t="s">
        <v>543</v>
      </c>
      <c r="I106" s="183" t="s">
        <v>1141</v>
      </c>
      <c r="J106" s="182" t="s">
        <v>650</v>
      </c>
      <c r="K106" s="181" t="s">
        <v>646</v>
      </c>
      <c r="L106" s="181" t="s">
        <v>651</v>
      </c>
      <c r="M106" s="181" t="s">
        <v>1146</v>
      </c>
      <c r="N106" s="181"/>
      <c r="O106" s="116" t="s">
        <v>548</v>
      </c>
      <c r="P106" s="116" t="s">
        <v>549</v>
      </c>
      <c r="Q106" s="44" t="s">
        <v>749</v>
      </c>
      <c r="R106" s="44" t="s">
        <v>551</v>
      </c>
      <c r="S106" s="44" t="s">
        <v>1147</v>
      </c>
      <c r="T106" s="44"/>
      <c r="U106" s="157" t="s">
        <v>553</v>
      </c>
      <c r="V106" s="133" t="str">
        <f t="shared" si="51"/>
        <v>JDBC -&gt; PROXY</v>
      </c>
      <c r="W106" s="146" t="s">
        <v>1148</v>
      </c>
      <c r="X106" s="146" t="s">
        <v>555</v>
      </c>
      <c r="Y106" s="146" t="s">
        <v>557</v>
      </c>
      <c r="Z106" s="148" t="s">
        <v>557</v>
      </c>
      <c r="AA106" s="146">
        <v>1</v>
      </c>
      <c r="AB106" s="146" t="s">
        <v>574</v>
      </c>
      <c r="AC106" s="147" t="s">
        <v>559</v>
      </c>
      <c r="AD106" s="147">
        <f>VLOOKUP(S106,Jahr2022!A:F,4,0)</f>
        <v>12662752</v>
      </c>
      <c r="AE106" s="147">
        <f>VLOOKUP(S106,Jahr2022!A:F,5,0)</f>
        <v>12662752</v>
      </c>
      <c r="AF106" s="147">
        <f>VLOOKUP(S106,Jahr2022!A:F,6,0)</f>
        <v>12662752</v>
      </c>
      <c r="AG106" s="147" t="s">
        <v>655</v>
      </c>
      <c r="AH106" s="146">
        <v>353</v>
      </c>
      <c r="AI106" s="194">
        <f>VLOOKUP(M106,Jahre2023Out!A:D,4,0)</f>
        <v>359</v>
      </c>
      <c r="AJ106" s="194" t="e">
        <f>VLOOKUP(S106,Jahre2023In!A:D,4,0)</f>
        <v>#N/A</v>
      </c>
      <c r="AK106" s="195">
        <f t="shared" si="52"/>
        <v>359</v>
      </c>
      <c r="AL106" s="196" t="str">
        <f t="shared" si="53"/>
        <v>0</v>
      </c>
      <c r="AM106" s="50" t="str">
        <f t="shared" si="43"/>
        <v>0</v>
      </c>
      <c r="AN106" s="50" t="str">
        <f t="shared" si="54"/>
        <v>0</v>
      </c>
      <c r="AP106" s="50" t="str">
        <f t="shared" si="34"/>
        <v>0</v>
      </c>
      <c r="AQ106" s="50" t="str">
        <f t="shared" si="55"/>
        <v>0</v>
      </c>
      <c r="AR106" s="50" t="str">
        <f t="shared" si="56"/>
        <v>0</v>
      </c>
      <c r="AS106" s="50" t="str">
        <f t="shared" si="57"/>
        <v>0</v>
      </c>
      <c r="AT106" s="50" t="str">
        <f t="shared" si="58"/>
        <v>0</v>
      </c>
      <c r="AX106" s="204" t="str">
        <f t="shared" si="39"/>
        <v>X</v>
      </c>
      <c r="AY106" s="204" t="str">
        <f t="shared" si="40"/>
        <v xml:space="preserve"> </v>
      </c>
      <c r="AZ106" s="204" t="str">
        <f t="shared" si="41"/>
        <v xml:space="preserve"> </v>
      </c>
      <c r="BA106" s="204" t="str">
        <f t="shared" si="42"/>
        <v xml:space="preserve"> </v>
      </c>
      <c r="BB106" s="204" t="str">
        <f t="shared" si="44"/>
        <v xml:space="preserve"> </v>
      </c>
      <c r="BC106" s="204" t="str">
        <f t="shared" si="45"/>
        <v xml:space="preserve"> </v>
      </c>
      <c r="BD106" s="204" t="str">
        <f t="shared" si="46"/>
        <v xml:space="preserve"> </v>
      </c>
      <c r="BE106" s="204" t="str">
        <f t="shared" si="47"/>
        <v xml:space="preserve"> </v>
      </c>
      <c r="BF106" s="204" t="str">
        <f t="shared" si="48"/>
        <v xml:space="preserve"> </v>
      </c>
      <c r="BG106" s="207" t="str">
        <f t="shared" si="49"/>
        <v>S</v>
      </c>
      <c r="BH106" s="210" t="str">
        <f t="shared" si="50"/>
        <v>l</v>
      </c>
      <c r="BI106" s="50">
        <v>3</v>
      </c>
    </row>
    <row r="107" spans="1:61" ht="16.5" customHeight="1" x14ac:dyDescent="0.25">
      <c r="A107" s="125">
        <v>103</v>
      </c>
      <c r="B107" s="50" t="s">
        <v>561</v>
      </c>
      <c r="C107" s="50" t="s">
        <v>538</v>
      </c>
      <c r="D107" s="180" t="s">
        <v>1000</v>
      </c>
      <c r="E107" s="181" t="s">
        <v>702</v>
      </c>
      <c r="F107" s="181" t="s">
        <v>1149</v>
      </c>
      <c r="G107" s="181" t="s">
        <v>565</v>
      </c>
      <c r="H107" s="181" t="s">
        <v>1112</v>
      </c>
      <c r="I107" s="183" t="s">
        <v>704</v>
      </c>
      <c r="J107" s="182" t="s">
        <v>549</v>
      </c>
      <c r="K107" s="181" t="s">
        <v>550</v>
      </c>
      <c r="L107" s="181" t="s">
        <v>551</v>
      </c>
      <c r="M107" s="181" t="s">
        <v>1150</v>
      </c>
      <c r="N107" s="181"/>
      <c r="O107" s="116" t="s">
        <v>548</v>
      </c>
      <c r="P107" s="116" t="s">
        <v>899</v>
      </c>
      <c r="Q107" s="44" t="s">
        <v>113</v>
      </c>
      <c r="R107" s="44" t="s">
        <v>706</v>
      </c>
      <c r="S107" s="44" t="s">
        <v>1151</v>
      </c>
      <c r="T107" s="44"/>
      <c r="U107" s="157" t="s">
        <v>553</v>
      </c>
      <c r="V107" s="133" t="str">
        <f t="shared" si="51"/>
        <v>PROXY -&gt; HTTP</v>
      </c>
      <c r="W107" s="146" t="s">
        <v>1152</v>
      </c>
      <c r="X107" s="146" t="s">
        <v>555</v>
      </c>
      <c r="Y107" s="146" t="s">
        <v>557</v>
      </c>
      <c r="Z107" s="148" t="s">
        <v>556</v>
      </c>
      <c r="AA107" s="146">
        <v>1</v>
      </c>
      <c r="AB107" s="146" t="s">
        <v>558</v>
      </c>
      <c r="AC107" s="147" t="s">
        <v>535</v>
      </c>
      <c r="AD107" s="147">
        <f>VLOOKUP(S107,Jahr2022!A:F,4,0)</f>
        <v>5198525</v>
      </c>
      <c r="AE107" s="147">
        <f>VLOOKUP(S107,Jahr2022!A:F,5,0)</f>
        <v>5302030</v>
      </c>
      <c r="AF107" s="147">
        <f>VLOOKUP(S107,Jahr2022!A:F,6,0)</f>
        <v>52420064</v>
      </c>
      <c r="AG107" s="147" t="s">
        <v>560</v>
      </c>
      <c r="AH107" s="146">
        <v>4593</v>
      </c>
      <c r="AI107" s="194">
        <f>VLOOKUP(M107,Jahre2023Out!A:D,4,0)</f>
        <v>1968</v>
      </c>
      <c r="AJ107" s="194" t="e">
        <f>VLOOKUP(S107,Jahre2023In!A:D,4,0)</f>
        <v>#N/A</v>
      </c>
      <c r="AK107" s="195">
        <f t="shared" si="52"/>
        <v>1968</v>
      </c>
      <c r="AL107" s="196" t="str">
        <f t="shared" si="53"/>
        <v>0</v>
      </c>
      <c r="AM107" s="50" t="str">
        <f t="shared" si="43"/>
        <v>0</v>
      </c>
      <c r="AN107" s="50" t="str">
        <f t="shared" si="54"/>
        <v>0</v>
      </c>
      <c r="AP107" s="50" t="str">
        <f t="shared" si="34"/>
        <v>0</v>
      </c>
      <c r="AQ107" s="50" t="str">
        <f t="shared" si="55"/>
        <v>0</v>
      </c>
      <c r="AR107" s="50" t="str">
        <f t="shared" si="56"/>
        <v>0</v>
      </c>
      <c r="AS107" s="50" t="str">
        <f t="shared" si="57"/>
        <v>0</v>
      </c>
      <c r="AT107" s="50" t="str">
        <f t="shared" si="58"/>
        <v>0</v>
      </c>
      <c r="AX107" s="204" t="str">
        <f t="shared" si="39"/>
        <v>X</v>
      </c>
      <c r="AY107" s="204" t="str">
        <f t="shared" si="40"/>
        <v xml:space="preserve"> </v>
      </c>
      <c r="AZ107" s="204" t="str">
        <f t="shared" si="41"/>
        <v xml:space="preserve"> </v>
      </c>
      <c r="BA107" s="204" t="str">
        <f t="shared" si="42"/>
        <v xml:space="preserve"> </v>
      </c>
      <c r="BB107" s="204" t="str">
        <f t="shared" si="44"/>
        <v xml:space="preserve"> </v>
      </c>
      <c r="BC107" s="204" t="str">
        <f t="shared" si="45"/>
        <v>X</v>
      </c>
      <c r="BD107" s="204" t="str">
        <f t="shared" si="46"/>
        <v xml:space="preserve"> </v>
      </c>
      <c r="BE107" s="204" t="str">
        <f t="shared" si="47"/>
        <v xml:space="preserve"> </v>
      </c>
      <c r="BF107" s="204" t="str">
        <f t="shared" si="48"/>
        <v>X</v>
      </c>
      <c r="BG107" s="207" t="str">
        <f t="shared" si="49"/>
        <v>M</v>
      </c>
      <c r="BH107" s="210" t="str">
        <f t="shared" si="50"/>
        <v>m</v>
      </c>
      <c r="BI107" s="50">
        <v>3</v>
      </c>
    </row>
    <row r="108" spans="1:61" ht="16.5" customHeight="1" x14ac:dyDescent="0.25">
      <c r="A108" s="125">
        <v>104</v>
      </c>
      <c r="B108" s="50" t="s">
        <v>561</v>
      </c>
      <c r="C108" s="50" t="s">
        <v>538</v>
      </c>
      <c r="D108" s="180" t="s">
        <v>669</v>
      </c>
      <c r="E108" s="181" t="s">
        <v>670</v>
      </c>
      <c r="F108" s="181" t="s">
        <v>1153</v>
      </c>
      <c r="G108" s="181" t="s">
        <v>565</v>
      </c>
      <c r="H108" s="181" t="s">
        <v>672</v>
      </c>
      <c r="I108" s="183"/>
      <c r="J108" s="182" t="s">
        <v>549</v>
      </c>
      <c r="K108" s="181" t="s">
        <v>673</v>
      </c>
      <c r="L108" s="181" t="s">
        <v>551</v>
      </c>
      <c r="M108" s="181" t="s">
        <v>1150</v>
      </c>
      <c r="N108" s="181"/>
      <c r="O108" s="116" t="s">
        <v>548</v>
      </c>
      <c r="P108" s="116" t="s">
        <v>650</v>
      </c>
      <c r="Q108" s="44" t="s">
        <v>670</v>
      </c>
      <c r="R108" s="44" t="s">
        <v>675</v>
      </c>
      <c r="S108" s="44" t="s">
        <v>1151</v>
      </c>
      <c r="T108" s="44"/>
      <c r="U108" s="157" t="s">
        <v>553</v>
      </c>
      <c r="V108" s="133" t="str">
        <f t="shared" si="51"/>
        <v>PROXY -&gt; JDBC</v>
      </c>
      <c r="W108" s="146" t="s">
        <v>1154</v>
      </c>
      <c r="X108" s="146" t="s">
        <v>555</v>
      </c>
      <c r="Y108" s="146" t="s">
        <v>557</v>
      </c>
      <c r="Z108" s="148" t="s">
        <v>556</v>
      </c>
      <c r="AA108" s="146">
        <v>1</v>
      </c>
      <c r="AB108" s="146" t="s">
        <v>558</v>
      </c>
      <c r="AC108" s="147" t="s">
        <v>535</v>
      </c>
      <c r="AD108" s="147">
        <f>VLOOKUP(S108,Jahr2022!A:F,4,0)</f>
        <v>5198525</v>
      </c>
      <c r="AE108" s="147">
        <f>VLOOKUP(S108,Jahr2022!A:F,5,0)</f>
        <v>5302030</v>
      </c>
      <c r="AF108" s="147">
        <f>VLOOKUP(S108,Jahr2022!A:F,6,0)</f>
        <v>52420064</v>
      </c>
      <c r="AG108" s="147" t="s">
        <v>560</v>
      </c>
      <c r="AH108" s="146">
        <v>1921</v>
      </c>
      <c r="AI108" s="194">
        <f>VLOOKUP(M108,Jahre2023Out!A:D,4,0)</f>
        <v>1968</v>
      </c>
      <c r="AJ108" s="194" t="e">
        <f>VLOOKUP(S108,Jahre2023In!A:D,4,0)</f>
        <v>#N/A</v>
      </c>
      <c r="AK108" s="195">
        <f t="shared" si="52"/>
        <v>1968</v>
      </c>
      <c r="AL108" s="196" t="str">
        <f t="shared" si="53"/>
        <v>0</v>
      </c>
      <c r="AM108" s="50" t="str">
        <f t="shared" si="43"/>
        <v>0</v>
      </c>
      <c r="AN108" s="50" t="str">
        <f t="shared" si="54"/>
        <v>0</v>
      </c>
      <c r="AP108" s="50" t="str">
        <f t="shared" si="34"/>
        <v>0</v>
      </c>
      <c r="AQ108" s="50" t="str">
        <f t="shared" si="55"/>
        <v>0</v>
      </c>
      <c r="AR108" s="50" t="str">
        <f t="shared" si="56"/>
        <v>0</v>
      </c>
      <c r="AS108" s="50" t="str">
        <f t="shared" si="57"/>
        <v>0</v>
      </c>
      <c r="AT108" s="50" t="str">
        <f>IFERROR(IF(SEARCH("RFC",$V108)&gt;0,"1",""),"0")</f>
        <v>0</v>
      </c>
      <c r="AX108" s="204" t="str">
        <f t="shared" si="39"/>
        <v>X</v>
      </c>
      <c r="AY108" s="204" t="str">
        <f t="shared" si="40"/>
        <v xml:space="preserve"> </v>
      </c>
      <c r="AZ108" s="204" t="str">
        <f t="shared" si="41"/>
        <v xml:space="preserve"> </v>
      </c>
      <c r="BA108" s="204" t="str">
        <f t="shared" si="42"/>
        <v xml:space="preserve"> </v>
      </c>
      <c r="BB108" s="204" t="str">
        <f t="shared" si="44"/>
        <v xml:space="preserve"> </v>
      </c>
      <c r="BC108" s="204" t="str">
        <f t="shared" si="45"/>
        <v>X</v>
      </c>
      <c r="BD108" s="204" t="str">
        <f t="shared" si="46"/>
        <v xml:space="preserve"> </v>
      </c>
      <c r="BE108" s="204" t="str">
        <f t="shared" si="47"/>
        <v xml:space="preserve"> </v>
      </c>
      <c r="BF108" s="204" t="str">
        <f t="shared" si="48"/>
        <v>X</v>
      </c>
      <c r="BG108" s="207" t="str">
        <f t="shared" si="49"/>
        <v>M</v>
      </c>
      <c r="BH108" s="210" t="str">
        <f t="shared" si="50"/>
        <v>m</v>
      </c>
      <c r="BI108" s="50">
        <v>3</v>
      </c>
    </row>
    <row r="109" spans="1:61" ht="16.5" customHeight="1" x14ac:dyDescent="0.25">
      <c r="A109" s="125">
        <v>105</v>
      </c>
      <c r="B109" s="50" t="s">
        <v>561</v>
      </c>
      <c r="C109" s="50" t="s">
        <v>538</v>
      </c>
      <c r="D109" s="180" t="s">
        <v>748</v>
      </c>
      <c r="E109" s="181" t="s">
        <v>749</v>
      </c>
      <c r="F109" s="181" t="s">
        <v>1155</v>
      </c>
      <c r="G109" s="181" t="s">
        <v>960</v>
      </c>
      <c r="H109" s="181" t="s">
        <v>543</v>
      </c>
      <c r="I109" s="183" t="s">
        <v>1141</v>
      </c>
      <c r="J109" s="182" t="s">
        <v>650</v>
      </c>
      <c r="K109" s="181" t="s">
        <v>646</v>
      </c>
      <c r="L109" s="181" t="s">
        <v>651</v>
      </c>
      <c r="M109" s="181" t="s">
        <v>1156</v>
      </c>
      <c r="N109" s="181"/>
      <c r="O109" s="116" t="s">
        <v>548</v>
      </c>
      <c r="P109" s="116" t="s">
        <v>549</v>
      </c>
      <c r="Q109" s="44" t="s">
        <v>749</v>
      </c>
      <c r="R109" s="44" t="s">
        <v>551</v>
      </c>
      <c r="S109" s="44" t="s">
        <v>1157</v>
      </c>
      <c r="T109" s="44"/>
      <c r="U109" s="157" t="s">
        <v>553</v>
      </c>
      <c r="V109" s="133" t="str">
        <f t="shared" si="51"/>
        <v>JDBC -&gt; PROXY</v>
      </c>
      <c r="W109" s="146" t="s">
        <v>1158</v>
      </c>
      <c r="X109" s="146" t="s">
        <v>555</v>
      </c>
      <c r="Y109" s="146" t="s">
        <v>557</v>
      </c>
      <c r="Z109" s="148" t="s">
        <v>557</v>
      </c>
      <c r="AA109" s="146">
        <v>1</v>
      </c>
      <c r="AB109" s="146" t="s">
        <v>574</v>
      </c>
      <c r="AC109" s="147" t="s">
        <v>559</v>
      </c>
      <c r="AD109" s="147" t="e">
        <f>VLOOKUP(S109,Jahr2022!A:F,4,0)</f>
        <v>#N/A</v>
      </c>
      <c r="AE109" s="147" t="e">
        <f>VLOOKUP(S109,Jahr2022!A:F,5,0)</f>
        <v>#N/A</v>
      </c>
      <c r="AF109" s="147" t="e">
        <f>VLOOKUP(S109,Jahr2022!A:F,6,0)</f>
        <v>#N/A</v>
      </c>
      <c r="AG109" s="147" t="s">
        <v>560</v>
      </c>
      <c r="AH109" s="146">
        <v>323</v>
      </c>
      <c r="AI109" s="194">
        <f>VLOOKUP(M109,Jahre2023Out!A:D,4,0)</f>
        <v>97</v>
      </c>
      <c r="AJ109" s="194" t="e">
        <f>VLOOKUP(S109,Jahre2023In!A:D,4,0)</f>
        <v>#N/A</v>
      </c>
      <c r="AK109" s="195">
        <f t="shared" si="52"/>
        <v>97</v>
      </c>
      <c r="AL109" s="196" t="str">
        <f t="shared" si="53"/>
        <v>0</v>
      </c>
      <c r="AM109" s="50" t="str">
        <f t="shared" si="43"/>
        <v>0</v>
      </c>
      <c r="AN109" s="50" t="str">
        <f t="shared" si="54"/>
        <v>0</v>
      </c>
      <c r="AP109" s="50" t="str">
        <f t="shared" si="34"/>
        <v>0</v>
      </c>
      <c r="AQ109" s="50" t="str">
        <f t="shared" si="55"/>
        <v>0</v>
      </c>
      <c r="AR109" s="50" t="str">
        <f t="shared" si="56"/>
        <v>0</v>
      </c>
      <c r="AS109" s="50" t="str">
        <f t="shared" si="57"/>
        <v>0</v>
      </c>
      <c r="AT109" s="50" t="str">
        <f t="shared" si="58"/>
        <v>0</v>
      </c>
      <c r="AX109" s="204" t="str">
        <f t="shared" si="39"/>
        <v>X</v>
      </c>
      <c r="AY109" s="204" t="str">
        <f t="shared" si="40"/>
        <v xml:space="preserve"> </v>
      </c>
      <c r="AZ109" s="204" t="str">
        <f t="shared" si="41"/>
        <v xml:space="preserve"> </v>
      </c>
      <c r="BA109" s="204" t="str">
        <f t="shared" si="42"/>
        <v xml:space="preserve"> </v>
      </c>
      <c r="BB109" s="204" t="str">
        <f t="shared" si="44"/>
        <v xml:space="preserve"> </v>
      </c>
      <c r="BC109" s="204" t="str">
        <f t="shared" si="45"/>
        <v xml:space="preserve"> </v>
      </c>
      <c r="BD109" s="204" t="str">
        <f t="shared" si="46"/>
        <v xml:space="preserve"> </v>
      </c>
      <c r="BE109" s="204" t="str">
        <f t="shared" si="47"/>
        <v xml:space="preserve"> </v>
      </c>
      <c r="BF109" s="204" t="str">
        <f t="shared" si="48"/>
        <v xml:space="preserve"> </v>
      </c>
      <c r="BG109" s="207" t="str">
        <f t="shared" si="49"/>
        <v>S</v>
      </c>
      <c r="BH109" s="210" t="str">
        <f t="shared" si="50"/>
        <v>l</v>
      </c>
      <c r="BI109" s="50">
        <v>3</v>
      </c>
    </row>
    <row r="110" spans="1:61" ht="16.5" customHeight="1" x14ac:dyDescent="0.25">
      <c r="A110" s="125">
        <v>106</v>
      </c>
      <c r="B110" s="50" t="s">
        <v>561</v>
      </c>
      <c r="C110" s="50" t="s">
        <v>538</v>
      </c>
      <c r="D110" s="180" t="s">
        <v>1062</v>
      </c>
      <c r="E110" s="181" t="s">
        <v>1159</v>
      </c>
      <c r="F110" s="181" t="s">
        <v>1160</v>
      </c>
      <c r="G110" s="181" t="s">
        <v>565</v>
      </c>
      <c r="H110" s="181" t="s">
        <v>837</v>
      </c>
      <c r="I110" s="183" t="s">
        <v>733</v>
      </c>
      <c r="J110" s="182" t="s">
        <v>625</v>
      </c>
      <c r="K110" s="181" t="s">
        <v>1161</v>
      </c>
      <c r="L110" s="181" t="s">
        <v>1162</v>
      </c>
      <c r="M110" s="181" t="s">
        <v>1163</v>
      </c>
      <c r="N110" s="181" t="s">
        <v>1164</v>
      </c>
      <c r="O110" s="116" t="s">
        <v>548</v>
      </c>
      <c r="P110" s="116" t="s">
        <v>571</v>
      </c>
      <c r="Q110" s="44" t="s">
        <v>44</v>
      </c>
      <c r="R110" s="44" t="s">
        <v>551</v>
      </c>
      <c r="S110" s="44" t="s">
        <v>1165</v>
      </c>
      <c r="T110" s="44" t="s">
        <v>1166</v>
      </c>
      <c r="U110" s="157" t="s">
        <v>553</v>
      </c>
      <c r="V110" s="133" t="str">
        <f t="shared" si="51"/>
        <v>FTP -&gt; IDOC</v>
      </c>
      <c r="W110" s="146" t="s">
        <v>1167</v>
      </c>
      <c r="X110" s="146" t="s">
        <v>557</v>
      </c>
      <c r="Y110" s="146" t="s">
        <v>557</v>
      </c>
      <c r="Z110" s="148" t="s">
        <v>557</v>
      </c>
      <c r="AA110" s="146">
        <v>1</v>
      </c>
      <c r="AB110" s="146" t="s">
        <v>574</v>
      </c>
      <c r="AC110" s="147" t="s">
        <v>559</v>
      </c>
      <c r="AD110" s="147">
        <f>VLOOKUP(S110,Jahr2022!A:F,4,0)</f>
        <v>5005</v>
      </c>
      <c r="AE110" s="147">
        <f>VLOOKUP(S110,Jahr2022!A:F,5,0)</f>
        <v>53092</v>
      </c>
      <c r="AF110" s="147">
        <f>VLOOKUP(S110,Jahr2022!A:F,6,0)</f>
        <v>271994</v>
      </c>
      <c r="AG110" s="147" t="s">
        <v>574</v>
      </c>
      <c r="AH110" s="146">
        <v>13173</v>
      </c>
      <c r="AI110" s="194">
        <f>VLOOKUP(M110,Jahre2023Out!A:D,4,0)</f>
        <v>14187</v>
      </c>
      <c r="AJ110" s="194" t="e">
        <f>VLOOKUP(S110,Jahre2023In!A:D,4,0)</f>
        <v>#N/A</v>
      </c>
      <c r="AK110" s="195">
        <f t="shared" si="52"/>
        <v>14187</v>
      </c>
      <c r="AL110" s="196" t="str">
        <f t="shared" si="53"/>
        <v>1</v>
      </c>
      <c r="AM110" s="50" t="str">
        <f t="shared" si="43"/>
        <v>0</v>
      </c>
      <c r="AN110" s="50" t="str">
        <f t="shared" si="54"/>
        <v>0</v>
      </c>
      <c r="AP110" s="50" t="str">
        <f t="shared" si="34"/>
        <v>0</v>
      </c>
      <c r="AQ110" s="50" t="str">
        <f t="shared" si="55"/>
        <v>0</v>
      </c>
      <c r="AR110" s="50" t="str">
        <f t="shared" si="56"/>
        <v>0</v>
      </c>
      <c r="AS110" s="50" t="str">
        <f t="shared" si="57"/>
        <v>0</v>
      </c>
      <c r="AT110" s="50" t="str">
        <f t="shared" si="58"/>
        <v>0</v>
      </c>
      <c r="AX110" s="204" t="str">
        <f t="shared" si="39"/>
        <v xml:space="preserve"> </v>
      </c>
      <c r="AY110" s="204" t="str">
        <f t="shared" si="40"/>
        <v xml:space="preserve"> </v>
      </c>
      <c r="AZ110" s="204" t="str">
        <f t="shared" si="41"/>
        <v xml:space="preserve"> </v>
      </c>
      <c r="BA110" s="204" t="str">
        <f t="shared" si="42"/>
        <v xml:space="preserve"> </v>
      </c>
      <c r="BB110" s="204" t="str">
        <f t="shared" si="44"/>
        <v xml:space="preserve"> </v>
      </c>
      <c r="BC110" s="204" t="str">
        <f t="shared" si="45"/>
        <v xml:space="preserve"> </v>
      </c>
      <c r="BD110" s="204" t="str">
        <f t="shared" si="46"/>
        <v xml:space="preserve"> </v>
      </c>
      <c r="BE110" s="204" t="str">
        <f t="shared" si="47"/>
        <v xml:space="preserve"> </v>
      </c>
      <c r="BF110" s="204" t="str">
        <f t="shared" si="48"/>
        <v xml:space="preserve"> </v>
      </c>
      <c r="BG110" s="207" t="str">
        <f t="shared" si="49"/>
        <v>S</v>
      </c>
      <c r="BH110" s="210" t="str">
        <f t="shared" si="50"/>
        <v>c</v>
      </c>
      <c r="BI110" s="50">
        <v>1</v>
      </c>
    </row>
    <row r="111" spans="1:61" ht="16.5" customHeight="1" x14ac:dyDescent="0.25">
      <c r="A111" s="125">
        <v>107</v>
      </c>
      <c r="B111" s="50" t="s">
        <v>561</v>
      </c>
      <c r="C111" s="50" t="s">
        <v>538</v>
      </c>
      <c r="D111" s="180" t="s">
        <v>1062</v>
      </c>
      <c r="E111" s="181" t="s">
        <v>1159</v>
      </c>
      <c r="F111" s="181" t="s">
        <v>1168</v>
      </c>
      <c r="G111" s="181" t="s">
        <v>565</v>
      </c>
      <c r="H111" s="181" t="s">
        <v>837</v>
      </c>
      <c r="I111" s="183" t="s">
        <v>733</v>
      </c>
      <c r="J111" s="182" t="s">
        <v>625</v>
      </c>
      <c r="K111" s="181" t="s">
        <v>1161</v>
      </c>
      <c r="L111" s="181" t="s">
        <v>1162</v>
      </c>
      <c r="M111" s="181" t="s">
        <v>1163</v>
      </c>
      <c r="N111" s="181" t="s">
        <v>1164</v>
      </c>
      <c r="O111" s="116" t="s">
        <v>548</v>
      </c>
      <c r="P111" s="116" t="s">
        <v>625</v>
      </c>
      <c r="Q111" s="44" t="s">
        <v>44</v>
      </c>
      <c r="R111" s="44" t="s">
        <v>1162</v>
      </c>
      <c r="S111" s="44" t="s">
        <v>1169</v>
      </c>
      <c r="T111" s="44" t="s">
        <v>1170</v>
      </c>
      <c r="U111" s="157" t="s">
        <v>553</v>
      </c>
      <c r="V111" s="133" t="str">
        <f t="shared" si="51"/>
        <v>FTP -&gt; FTP</v>
      </c>
      <c r="W111" s="146" t="s">
        <v>1171</v>
      </c>
      <c r="X111" s="146" t="s">
        <v>557</v>
      </c>
      <c r="Y111" s="146" t="s">
        <v>557</v>
      </c>
      <c r="Z111" s="148" t="s">
        <v>556</v>
      </c>
      <c r="AA111" s="146">
        <v>1</v>
      </c>
      <c r="AB111" s="146" t="s">
        <v>574</v>
      </c>
      <c r="AC111" s="147" t="s">
        <v>559</v>
      </c>
      <c r="AD111" s="147">
        <f>VLOOKUP(S111,Jahr2022!A:F,4,0)</f>
        <v>5005</v>
      </c>
      <c r="AE111" s="147">
        <f>VLOOKUP(S111,Jahr2022!A:F,5,0)</f>
        <v>53092</v>
      </c>
      <c r="AF111" s="147">
        <f>VLOOKUP(S111,Jahr2022!A:F,6,0)</f>
        <v>271994</v>
      </c>
      <c r="AG111" s="147" t="s">
        <v>574</v>
      </c>
      <c r="AH111" s="146">
        <v>13173</v>
      </c>
      <c r="AI111" s="194">
        <f>VLOOKUP(M111,Jahre2023Out!A:D,4,0)</f>
        <v>14187</v>
      </c>
      <c r="AJ111" s="194" t="e">
        <f>VLOOKUP(S111,Jahre2023In!A:D,4,0)</f>
        <v>#N/A</v>
      </c>
      <c r="AK111" s="195">
        <f t="shared" si="52"/>
        <v>14187</v>
      </c>
      <c r="AL111" s="196" t="str">
        <f t="shared" si="53"/>
        <v>1</v>
      </c>
      <c r="AM111" s="50" t="str">
        <f t="shared" si="43"/>
        <v>0</v>
      </c>
      <c r="AN111" s="50" t="str">
        <f t="shared" si="54"/>
        <v>0</v>
      </c>
      <c r="AP111" s="50" t="str">
        <f t="shared" si="34"/>
        <v>0</v>
      </c>
      <c r="AQ111" s="50" t="str">
        <f t="shared" si="55"/>
        <v>0</v>
      </c>
      <c r="AR111" s="50" t="str">
        <f t="shared" si="56"/>
        <v>0</v>
      </c>
      <c r="AS111" s="50" t="str">
        <f t="shared" si="57"/>
        <v>0</v>
      </c>
      <c r="AT111" s="50" t="str">
        <f t="shared" si="58"/>
        <v>0</v>
      </c>
      <c r="AX111" s="204" t="str">
        <f t="shared" si="39"/>
        <v xml:space="preserve"> </v>
      </c>
      <c r="AY111" s="204" t="str">
        <f t="shared" si="40"/>
        <v xml:space="preserve"> </v>
      </c>
      <c r="AZ111" s="204" t="str">
        <f t="shared" si="41"/>
        <v xml:space="preserve"> </v>
      </c>
      <c r="BA111" s="204" t="str">
        <f t="shared" si="42"/>
        <v xml:space="preserve"> </v>
      </c>
      <c r="BB111" s="204" t="str">
        <f t="shared" si="44"/>
        <v xml:space="preserve"> </v>
      </c>
      <c r="BC111" s="204" t="str">
        <f t="shared" si="45"/>
        <v>X</v>
      </c>
      <c r="BD111" s="204" t="str">
        <f t="shared" si="46"/>
        <v xml:space="preserve"> </v>
      </c>
      <c r="BE111" s="204" t="str">
        <f t="shared" si="47"/>
        <v xml:space="preserve"> </v>
      </c>
      <c r="BF111" s="204" t="str">
        <f t="shared" si="48"/>
        <v xml:space="preserve"> </v>
      </c>
      <c r="BG111" s="207" t="str">
        <f t="shared" si="49"/>
        <v>S</v>
      </c>
      <c r="BH111" s="210" t="str">
        <f t="shared" si="50"/>
        <v>m</v>
      </c>
      <c r="BI111" s="50">
        <v>2</v>
      </c>
    </row>
    <row r="112" spans="1:61" ht="16.5" customHeight="1" x14ac:dyDescent="0.25">
      <c r="A112" s="125">
        <v>108</v>
      </c>
      <c r="B112" s="50" t="s">
        <v>561</v>
      </c>
      <c r="C112" s="50" t="s">
        <v>538</v>
      </c>
      <c r="D112" s="180" t="s">
        <v>926</v>
      </c>
      <c r="E112" s="181" t="s">
        <v>926</v>
      </c>
      <c r="F112" s="181" t="s">
        <v>1172</v>
      </c>
      <c r="G112" s="181" t="s">
        <v>565</v>
      </c>
      <c r="H112" s="181" t="s">
        <v>544</v>
      </c>
      <c r="I112" s="183" t="s">
        <v>928</v>
      </c>
      <c r="J112" s="182" t="s">
        <v>567</v>
      </c>
      <c r="K112" s="181" t="s">
        <v>926</v>
      </c>
      <c r="L112" s="181" t="s">
        <v>926</v>
      </c>
      <c r="M112" s="181" t="s">
        <v>1173</v>
      </c>
      <c r="N112" s="181"/>
      <c r="O112" s="116" t="s">
        <v>548</v>
      </c>
      <c r="P112" s="116" t="s">
        <v>549</v>
      </c>
      <c r="Q112" s="44" t="s">
        <v>44</v>
      </c>
      <c r="R112" s="44" t="s">
        <v>551</v>
      </c>
      <c r="S112" s="44" t="s">
        <v>1174</v>
      </c>
      <c r="T112" s="44"/>
      <c r="U112" s="157" t="s">
        <v>574</v>
      </c>
      <c r="V112" s="133" t="str">
        <f t="shared" si="51"/>
        <v>HTTPS -&gt; PROXY</v>
      </c>
      <c r="W112" s="146" t="s">
        <v>1175</v>
      </c>
      <c r="X112" s="146" t="s">
        <v>555</v>
      </c>
      <c r="Y112" s="146" t="s">
        <v>557</v>
      </c>
      <c r="Z112" s="148" t="s">
        <v>557</v>
      </c>
      <c r="AA112" s="146">
        <v>1</v>
      </c>
      <c r="AB112" s="146" t="s">
        <v>574</v>
      </c>
      <c r="AC112" s="147" t="s">
        <v>700</v>
      </c>
      <c r="AD112" s="147" t="e">
        <f>VLOOKUP(S112,Jahr2022!A:F,4,0)</f>
        <v>#N/A</v>
      </c>
      <c r="AE112" s="147" t="e">
        <f>VLOOKUP(S112,Jahr2022!A:F,5,0)</f>
        <v>#N/A</v>
      </c>
      <c r="AF112" s="147" t="e">
        <f>VLOOKUP(S112,Jahr2022!A:F,6,0)</f>
        <v>#N/A</v>
      </c>
      <c r="AG112" s="147" t="s">
        <v>574</v>
      </c>
      <c r="AH112" s="146">
        <v>100</v>
      </c>
      <c r="AI112" s="194">
        <f>VLOOKUP(M112,Jahre2023Out!A:D,4,0)</f>
        <v>17</v>
      </c>
      <c r="AJ112" s="194">
        <f>VLOOKUP(S112,Jahre2023In!A:D,4,0)</f>
        <v>17</v>
      </c>
      <c r="AK112" s="195">
        <f t="shared" si="52"/>
        <v>34</v>
      </c>
      <c r="AL112" s="196" t="str">
        <f t="shared" si="53"/>
        <v>0</v>
      </c>
      <c r="AM112" s="50" t="str">
        <f t="shared" si="43"/>
        <v>0</v>
      </c>
      <c r="AN112" s="50" t="str">
        <f t="shared" si="54"/>
        <v>0</v>
      </c>
      <c r="AP112" s="50" t="str">
        <f t="shared" si="34"/>
        <v>0</v>
      </c>
      <c r="AQ112" s="50" t="str">
        <f t="shared" si="55"/>
        <v>0</v>
      </c>
      <c r="AR112" s="50" t="str">
        <f t="shared" si="56"/>
        <v>0</v>
      </c>
      <c r="AS112" s="50" t="str">
        <f t="shared" si="57"/>
        <v>0</v>
      </c>
      <c r="AT112" s="50" t="str">
        <f t="shared" si="58"/>
        <v>0</v>
      </c>
      <c r="AX112" s="204" t="str">
        <f t="shared" si="39"/>
        <v>X</v>
      </c>
      <c r="AY112" s="204" t="str">
        <f t="shared" si="40"/>
        <v xml:space="preserve"> </v>
      </c>
      <c r="AZ112" s="204" t="str">
        <f t="shared" si="41"/>
        <v xml:space="preserve"> </v>
      </c>
      <c r="BA112" s="204" t="str">
        <f t="shared" si="42"/>
        <v xml:space="preserve"> </v>
      </c>
      <c r="BB112" s="204" t="str">
        <f t="shared" si="44"/>
        <v xml:space="preserve"> </v>
      </c>
      <c r="BC112" s="204" t="str">
        <f t="shared" si="45"/>
        <v xml:space="preserve"> </v>
      </c>
      <c r="BD112" s="204" t="str">
        <f t="shared" si="46"/>
        <v xml:space="preserve"> </v>
      </c>
      <c r="BE112" s="204" t="str">
        <f t="shared" si="47"/>
        <v>X</v>
      </c>
      <c r="BF112" s="204" t="str">
        <f t="shared" si="48"/>
        <v xml:space="preserve"> </v>
      </c>
      <c r="BG112" s="207" t="str">
        <f t="shared" si="49"/>
        <v>S</v>
      </c>
      <c r="BH112" s="210" t="str">
        <f t="shared" si="50"/>
        <v>l</v>
      </c>
      <c r="BI112" s="50">
        <v>2</v>
      </c>
    </row>
    <row r="113" spans="1:61" ht="16.5" customHeight="1" x14ac:dyDescent="0.25">
      <c r="A113" s="125">
        <v>109</v>
      </c>
      <c r="B113" s="50" t="s">
        <v>561</v>
      </c>
      <c r="C113" s="50" t="s">
        <v>538</v>
      </c>
      <c r="D113" s="180" t="s">
        <v>1176</v>
      </c>
      <c r="E113" s="181" t="s">
        <v>1177</v>
      </c>
      <c r="F113" s="181" t="s">
        <v>1178</v>
      </c>
      <c r="H113" s="181" t="s">
        <v>961</v>
      </c>
      <c r="I113" s="183"/>
      <c r="J113" s="182" t="s">
        <v>625</v>
      </c>
      <c r="K113" s="181" t="s">
        <v>626</v>
      </c>
      <c r="L113" s="181" t="s">
        <v>627</v>
      </c>
      <c r="M113" s="181" t="s">
        <v>1179</v>
      </c>
      <c r="N113" s="181" t="s">
        <v>1180</v>
      </c>
      <c r="O113" s="116" t="s">
        <v>548</v>
      </c>
      <c r="P113" s="116" t="s">
        <v>625</v>
      </c>
      <c r="Q113" s="44" t="s">
        <v>1177</v>
      </c>
      <c r="R113" s="44" t="s">
        <v>1181</v>
      </c>
      <c r="S113" s="44" t="s">
        <v>1182</v>
      </c>
      <c r="T113" s="44"/>
      <c r="U113" s="157" t="s">
        <v>553</v>
      </c>
      <c r="V113" s="133" t="str">
        <f t="shared" si="51"/>
        <v>FTP -&gt; FTP</v>
      </c>
      <c r="W113" s="146" t="s">
        <v>1183</v>
      </c>
      <c r="X113" s="146" t="s">
        <v>557</v>
      </c>
      <c r="Y113" s="146" t="s">
        <v>557</v>
      </c>
      <c r="Z113" s="148" t="s">
        <v>557</v>
      </c>
      <c r="AA113" s="146">
        <v>1</v>
      </c>
      <c r="AB113" s="146" t="s">
        <v>574</v>
      </c>
      <c r="AC113" s="147" t="s">
        <v>559</v>
      </c>
      <c r="AD113" s="147">
        <f>VLOOKUP(S113,Jahr2022!A:F,4,0)</f>
        <v>52</v>
      </c>
      <c r="AE113" s="147">
        <f>VLOOKUP(S113,Jahr2022!A:F,5,0)</f>
        <v>1350594</v>
      </c>
      <c r="AF113" s="147">
        <f>VLOOKUP(S113,Jahr2022!A:F,6,0)</f>
        <v>1378736</v>
      </c>
      <c r="AG113" s="147" t="s">
        <v>558</v>
      </c>
      <c r="AH113" s="146">
        <v>8417</v>
      </c>
      <c r="AI113" s="194">
        <f>VLOOKUP(M113,Jahre2023Out!A:D,4,0)</f>
        <v>1868</v>
      </c>
      <c r="AJ113" s="194" t="e">
        <f>VLOOKUP(S113,Jahre2023In!A:D,4,0)</f>
        <v>#N/A</v>
      </c>
      <c r="AK113" s="195">
        <f t="shared" si="52"/>
        <v>1868</v>
      </c>
      <c r="AL113" s="196" t="str">
        <f t="shared" si="53"/>
        <v>1</v>
      </c>
      <c r="AM113" s="50" t="str">
        <f t="shared" si="43"/>
        <v>0</v>
      </c>
      <c r="AN113" s="50" t="str">
        <f t="shared" si="54"/>
        <v>0</v>
      </c>
      <c r="AP113" s="50" t="str">
        <f t="shared" si="34"/>
        <v>0</v>
      </c>
      <c r="AQ113" s="50" t="str">
        <f t="shared" si="55"/>
        <v>0</v>
      </c>
      <c r="AR113" s="50" t="str">
        <f t="shared" si="56"/>
        <v>0</v>
      </c>
      <c r="AS113" s="50" t="str">
        <f t="shared" si="57"/>
        <v>0</v>
      </c>
      <c r="AT113" s="50" t="str">
        <f t="shared" si="58"/>
        <v>0</v>
      </c>
      <c r="AX113" s="204" t="str">
        <f t="shared" si="39"/>
        <v xml:space="preserve"> </v>
      </c>
      <c r="AY113" s="204" t="str">
        <f t="shared" si="40"/>
        <v xml:space="preserve"> </v>
      </c>
      <c r="AZ113" s="204" t="str">
        <f t="shared" si="41"/>
        <v xml:space="preserve"> </v>
      </c>
      <c r="BA113" s="204" t="str">
        <f t="shared" si="42"/>
        <v xml:space="preserve"> </v>
      </c>
      <c r="BB113" s="204" t="str">
        <f t="shared" si="44"/>
        <v xml:space="preserve"> </v>
      </c>
      <c r="BC113" s="204" t="str">
        <f t="shared" si="45"/>
        <v xml:space="preserve"> </v>
      </c>
      <c r="BD113" s="204" t="str">
        <f t="shared" si="46"/>
        <v xml:space="preserve"> </v>
      </c>
      <c r="BE113" s="204" t="str">
        <f t="shared" si="47"/>
        <v xml:space="preserve"> </v>
      </c>
      <c r="BF113" s="204" t="str">
        <f t="shared" si="48"/>
        <v xml:space="preserve"> </v>
      </c>
      <c r="BG113" s="207" t="str">
        <f t="shared" si="49"/>
        <v>S</v>
      </c>
      <c r="BH113" s="210" t="str">
        <f t="shared" si="50"/>
        <v>c</v>
      </c>
      <c r="BI113" s="50">
        <v>1</v>
      </c>
    </row>
    <row r="114" spans="1:61" ht="16.5" customHeight="1" x14ac:dyDescent="0.25">
      <c r="A114" s="125">
        <v>110</v>
      </c>
      <c r="B114" s="50" t="s">
        <v>561</v>
      </c>
      <c r="C114" s="50" t="s">
        <v>538</v>
      </c>
      <c r="D114" s="180" t="s">
        <v>701</v>
      </c>
      <c r="E114" s="181" t="s">
        <v>1184</v>
      </c>
      <c r="F114" s="181" t="s">
        <v>1185</v>
      </c>
      <c r="G114" s="181" t="s">
        <v>565</v>
      </c>
      <c r="H114" s="181" t="s">
        <v>672</v>
      </c>
      <c r="I114" s="183" t="s">
        <v>1056</v>
      </c>
      <c r="J114" s="182" t="s">
        <v>549</v>
      </c>
      <c r="K114" s="181" t="s">
        <v>529</v>
      </c>
      <c r="L114" s="181" t="s">
        <v>551</v>
      </c>
      <c r="M114" s="181" t="s">
        <v>1186</v>
      </c>
      <c r="N114" s="181"/>
      <c r="O114" s="116" t="s">
        <v>548</v>
      </c>
      <c r="P114" s="116" t="s">
        <v>629</v>
      </c>
      <c r="Q114" s="44" t="s">
        <v>743</v>
      </c>
      <c r="R114" s="44" t="s">
        <v>631</v>
      </c>
      <c r="S114" s="44" t="s">
        <v>1187</v>
      </c>
      <c r="T114" s="44"/>
      <c r="U114" s="157" t="s">
        <v>553</v>
      </c>
      <c r="V114" s="133" t="str">
        <f t="shared" si="51"/>
        <v>PROXY -&gt; FTPS</v>
      </c>
      <c r="W114" s="146" t="s">
        <v>1188</v>
      </c>
      <c r="X114" s="146" t="s">
        <v>557</v>
      </c>
      <c r="Y114" s="146" t="s">
        <v>557</v>
      </c>
      <c r="Z114" s="148" t="s">
        <v>556</v>
      </c>
      <c r="AA114" s="146">
        <v>1</v>
      </c>
      <c r="AB114" s="146" t="s">
        <v>574</v>
      </c>
      <c r="AC114" s="147" t="s">
        <v>559</v>
      </c>
      <c r="AD114" s="147">
        <f>VLOOKUP(S114,Jahr2022!A:F,4,0)</f>
        <v>265733</v>
      </c>
      <c r="AE114" s="147">
        <f>VLOOKUP(S114,Jahr2022!A:F,5,0)</f>
        <v>265733</v>
      </c>
      <c r="AF114" s="147">
        <f>VLOOKUP(S114,Jahr2022!A:F,6,0)</f>
        <v>265733</v>
      </c>
      <c r="AG114" s="147" t="s">
        <v>643</v>
      </c>
      <c r="AH114" s="146">
        <v>32</v>
      </c>
      <c r="AI114" s="194">
        <f>VLOOKUP(M114,Jahre2023Out!A:D,4,0)</f>
        <v>365</v>
      </c>
      <c r="AJ114" s="194" t="e">
        <f>VLOOKUP(S114,Jahre2023In!A:D,4,0)</f>
        <v>#N/A</v>
      </c>
      <c r="AK114" s="195">
        <f t="shared" si="52"/>
        <v>365</v>
      </c>
      <c r="AL114" s="196" t="str">
        <f t="shared" si="53"/>
        <v>1</v>
      </c>
      <c r="AM114" s="50" t="str">
        <f t="shared" si="43"/>
        <v>0</v>
      </c>
      <c r="AN114" s="50" t="str">
        <f t="shared" si="54"/>
        <v>1</v>
      </c>
      <c r="AP114" s="50" t="str">
        <f t="shared" si="34"/>
        <v>0</v>
      </c>
      <c r="AQ114" s="50" t="str">
        <f t="shared" si="55"/>
        <v>0</v>
      </c>
      <c r="AR114" s="50" t="str">
        <f t="shared" si="56"/>
        <v>0</v>
      </c>
      <c r="AS114" s="50" t="str">
        <f t="shared" si="57"/>
        <v>0</v>
      </c>
      <c r="AT114" s="50" t="str">
        <f t="shared" si="58"/>
        <v>0</v>
      </c>
      <c r="AX114" s="204" t="str">
        <f t="shared" si="39"/>
        <v xml:space="preserve"> </v>
      </c>
      <c r="AY114" s="204" t="str">
        <f t="shared" si="40"/>
        <v xml:space="preserve"> </v>
      </c>
      <c r="AZ114" s="204" t="str">
        <f t="shared" si="41"/>
        <v xml:space="preserve"> </v>
      </c>
      <c r="BA114" s="204" t="str">
        <f t="shared" si="42"/>
        <v xml:space="preserve"> </v>
      </c>
      <c r="BB114" s="204" t="str">
        <f t="shared" si="44"/>
        <v xml:space="preserve"> </v>
      </c>
      <c r="BC114" s="204" t="str">
        <f t="shared" si="45"/>
        <v>X</v>
      </c>
      <c r="BD114" s="204" t="str">
        <f t="shared" si="46"/>
        <v xml:space="preserve"> </v>
      </c>
      <c r="BE114" s="204" t="str">
        <f t="shared" si="47"/>
        <v xml:space="preserve"> </v>
      </c>
      <c r="BF114" s="204" t="str">
        <f t="shared" si="48"/>
        <v xml:space="preserve"> </v>
      </c>
      <c r="BG114" s="207" t="str">
        <f t="shared" si="49"/>
        <v>S</v>
      </c>
      <c r="BH114" s="210" t="str">
        <f t="shared" si="50"/>
        <v>m</v>
      </c>
      <c r="BI114" s="50">
        <v>2</v>
      </c>
    </row>
    <row r="115" spans="1:61" ht="16.5" customHeight="1" x14ac:dyDescent="0.25">
      <c r="A115" s="125">
        <v>111</v>
      </c>
      <c r="B115" s="50" t="s">
        <v>561</v>
      </c>
      <c r="C115" s="50" t="s">
        <v>553</v>
      </c>
      <c r="D115" s="180" t="s">
        <v>1189</v>
      </c>
      <c r="E115" s="181" t="s">
        <v>1190</v>
      </c>
      <c r="F115" s="181" t="s">
        <v>1191</v>
      </c>
      <c r="G115" s="181" t="s">
        <v>565</v>
      </c>
      <c r="H115" s="181" t="s">
        <v>1192</v>
      </c>
      <c r="I115" s="183" t="s">
        <v>1193</v>
      </c>
      <c r="J115" s="182" t="s">
        <v>625</v>
      </c>
      <c r="K115" s="181" t="s">
        <v>117</v>
      </c>
      <c r="L115" s="181" t="s">
        <v>551</v>
      </c>
      <c r="M115" s="181" t="s">
        <v>1194</v>
      </c>
      <c r="N115" s="181"/>
      <c r="O115" s="116" t="s">
        <v>548</v>
      </c>
      <c r="P115" s="116" t="s">
        <v>545</v>
      </c>
      <c r="Q115" s="44" t="s">
        <v>1190</v>
      </c>
      <c r="R115" s="44" t="s">
        <v>1195</v>
      </c>
      <c r="S115" s="44" t="s">
        <v>1196</v>
      </c>
      <c r="T115" s="44"/>
      <c r="U115" s="157" t="s">
        <v>553</v>
      </c>
      <c r="V115" s="133" t="str">
        <f t="shared" si="51"/>
        <v>FTP -&gt; SFTP</v>
      </c>
      <c r="W115" s="146" t="s">
        <v>1197</v>
      </c>
      <c r="X115" s="146" t="s">
        <v>557</v>
      </c>
      <c r="Y115" s="146" t="s">
        <v>557</v>
      </c>
      <c r="Z115" s="148" t="s">
        <v>557</v>
      </c>
      <c r="AA115" s="146">
        <v>1</v>
      </c>
      <c r="AB115" s="146" t="s">
        <v>574</v>
      </c>
      <c r="AC115" s="147" t="s">
        <v>559</v>
      </c>
      <c r="AD115" s="147">
        <f>VLOOKUP(S115,Jahr2022!A:F,4,0)</f>
        <v>1433</v>
      </c>
      <c r="AE115" s="147">
        <f>VLOOKUP(S115,Jahr2022!A:F,5,0)</f>
        <v>103677</v>
      </c>
      <c r="AF115" s="147">
        <f>VLOOKUP(S115,Jahr2022!A:F,6,0)</f>
        <v>184380</v>
      </c>
      <c r="AG115" s="147" t="s">
        <v>574</v>
      </c>
      <c r="AH115" s="146">
        <v>753</v>
      </c>
      <c r="AI115" s="194">
        <f>VLOOKUP(M115,Jahre2023Out!A:D,4,0)</f>
        <v>636</v>
      </c>
      <c r="AJ115" s="194" t="e">
        <f>VLOOKUP(S115,Jahre2023In!A:D,4,0)</f>
        <v>#N/A</v>
      </c>
      <c r="AK115" s="195">
        <f t="shared" si="52"/>
        <v>636</v>
      </c>
      <c r="AL115" s="196" t="str">
        <f t="shared" si="53"/>
        <v>1</v>
      </c>
      <c r="AM115" s="50" t="str">
        <f t="shared" si="43"/>
        <v>1</v>
      </c>
      <c r="AN115" s="50" t="str">
        <f t="shared" si="54"/>
        <v>0</v>
      </c>
      <c r="AP115" s="50" t="str">
        <f t="shared" si="34"/>
        <v>0</v>
      </c>
      <c r="AQ115" s="50" t="str">
        <f t="shared" si="55"/>
        <v>0</v>
      </c>
      <c r="AR115" s="50" t="str">
        <f t="shared" si="56"/>
        <v>0</v>
      </c>
      <c r="AS115" s="50" t="str">
        <f t="shared" si="57"/>
        <v>0</v>
      </c>
      <c r="AT115" s="50" t="str">
        <f t="shared" si="58"/>
        <v>0</v>
      </c>
      <c r="AX115" s="204" t="str">
        <f t="shared" si="39"/>
        <v xml:space="preserve"> </v>
      </c>
      <c r="AY115" s="204" t="str">
        <f t="shared" si="40"/>
        <v xml:space="preserve"> </v>
      </c>
      <c r="AZ115" s="204" t="str">
        <f t="shared" si="41"/>
        <v xml:space="preserve"> </v>
      </c>
      <c r="BA115" s="204" t="str">
        <f t="shared" si="42"/>
        <v xml:space="preserve"> </v>
      </c>
      <c r="BB115" s="204" t="str">
        <f t="shared" si="44"/>
        <v xml:space="preserve"> </v>
      </c>
      <c r="BC115" s="204" t="str">
        <f t="shared" si="45"/>
        <v xml:space="preserve"> </v>
      </c>
      <c r="BD115" s="204" t="str">
        <f t="shared" si="46"/>
        <v xml:space="preserve"> </v>
      </c>
      <c r="BE115" s="204" t="str">
        <f t="shared" si="47"/>
        <v xml:space="preserve"> </v>
      </c>
      <c r="BF115" s="204" t="str">
        <f t="shared" si="48"/>
        <v xml:space="preserve"> </v>
      </c>
      <c r="BG115" s="207" t="str">
        <f t="shared" si="49"/>
        <v>S</v>
      </c>
      <c r="BH115" s="210" t="str">
        <f t="shared" si="50"/>
        <v>c</v>
      </c>
      <c r="BI115" s="50">
        <v>1</v>
      </c>
    </row>
    <row r="116" spans="1:61" ht="16.5" customHeight="1" x14ac:dyDescent="0.25">
      <c r="A116" s="125">
        <v>112</v>
      </c>
      <c r="B116" s="50" t="s">
        <v>561</v>
      </c>
      <c r="C116" s="50" t="s">
        <v>538</v>
      </c>
      <c r="D116" s="180" t="s">
        <v>621</v>
      </c>
      <c r="E116" s="181" t="s">
        <v>1198</v>
      </c>
      <c r="F116" s="181" t="s">
        <v>1199</v>
      </c>
      <c r="G116" s="181" t="s">
        <v>565</v>
      </c>
      <c r="H116" s="181" t="s">
        <v>961</v>
      </c>
      <c r="I116" s="183" t="s">
        <v>962</v>
      </c>
      <c r="J116" s="182" t="s">
        <v>625</v>
      </c>
      <c r="K116" s="181" t="s">
        <v>626</v>
      </c>
      <c r="L116" s="181" t="s">
        <v>627</v>
      </c>
      <c r="M116" s="181" t="s">
        <v>1200</v>
      </c>
      <c r="N116" s="181"/>
      <c r="O116" s="116" t="s">
        <v>548</v>
      </c>
      <c r="P116" s="116" t="s">
        <v>545</v>
      </c>
      <c r="Q116" s="44" t="s">
        <v>1198</v>
      </c>
      <c r="R116" s="44" t="s">
        <v>1201</v>
      </c>
      <c r="S116" s="44" t="s">
        <v>1202</v>
      </c>
      <c r="T116" s="44"/>
      <c r="U116" s="157" t="s">
        <v>553</v>
      </c>
      <c r="V116" s="133" t="str">
        <f t="shared" si="51"/>
        <v>FTP -&gt; SFTP</v>
      </c>
      <c r="W116" s="146" t="s">
        <v>1203</v>
      </c>
      <c r="X116" s="146" t="s">
        <v>557</v>
      </c>
      <c r="Y116" s="146" t="s">
        <v>557</v>
      </c>
      <c r="Z116" s="148" t="s">
        <v>557</v>
      </c>
      <c r="AA116" s="146">
        <v>1</v>
      </c>
      <c r="AB116" s="146" t="s">
        <v>574</v>
      </c>
      <c r="AC116" s="147" t="s">
        <v>559</v>
      </c>
      <c r="AD116" s="147" t="e">
        <f>VLOOKUP(S116,Jahr2022!A:F,4,0)</f>
        <v>#N/A</v>
      </c>
      <c r="AE116" s="147" t="e">
        <f>VLOOKUP(S116,Jahr2022!A:F,5,0)</f>
        <v>#N/A</v>
      </c>
      <c r="AF116" s="147" t="e">
        <f>VLOOKUP(S116,Jahr2022!A:F,6,0)</f>
        <v>#N/A</v>
      </c>
      <c r="AG116" s="147" t="s">
        <v>643</v>
      </c>
      <c r="AH116" s="146">
        <v>540</v>
      </c>
      <c r="AI116" s="194" t="e">
        <f>VLOOKUP(M116,Jahre2023Out!A:D,4,0)</f>
        <v>#N/A</v>
      </c>
      <c r="AJ116" s="194" t="e">
        <f>VLOOKUP(S116,Jahre2023In!A:D,4,0)</f>
        <v>#N/A</v>
      </c>
      <c r="AK116" s="195">
        <f t="shared" si="52"/>
        <v>0</v>
      </c>
      <c r="AL116" s="196" t="str">
        <f t="shared" si="53"/>
        <v>1</v>
      </c>
      <c r="AM116" s="50" t="str">
        <f t="shared" si="43"/>
        <v>1</v>
      </c>
      <c r="AN116" s="50" t="str">
        <f t="shared" si="54"/>
        <v>0</v>
      </c>
      <c r="AP116" s="50" t="str">
        <f t="shared" si="34"/>
        <v>0</v>
      </c>
      <c r="AQ116" s="50" t="str">
        <f t="shared" si="55"/>
        <v>0</v>
      </c>
      <c r="AR116" s="50" t="str">
        <f t="shared" si="56"/>
        <v>0</v>
      </c>
      <c r="AS116" s="50" t="str">
        <f t="shared" si="57"/>
        <v>0</v>
      </c>
      <c r="AT116" s="50" t="str">
        <f t="shared" si="58"/>
        <v>0</v>
      </c>
      <c r="AX116" s="204" t="str">
        <f t="shared" si="39"/>
        <v xml:space="preserve"> </v>
      </c>
      <c r="AY116" s="204" t="str">
        <f t="shared" si="40"/>
        <v xml:space="preserve"> </v>
      </c>
      <c r="AZ116" s="204" t="str">
        <f t="shared" si="41"/>
        <v xml:space="preserve"> </v>
      </c>
      <c r="BA116" s="204" t="str">
        <f t="shared" si="42"/>
        <v xml:space="preserve"> </v>
      </c>
      <c r="BB116" s="204" t="str">
        <f t="shared" si="44"/>
        <v xml:space="preserve"> </v>
      </c>
      <c r="BC116" s="204" t="str">
        <f t="shared" si="45"/>
        <v xml:space="preserve"> </v>
      </c>
      <c r="BD116" s="204" t="str">
        <f t="shared" si="46"/>
        <v xml:space="preserve"> </v>
      </c>
      <c r="BE116" s="204" t="str">
        <f t="shared" si="47"/>
        <v xml:space="preserve"> </v>
      </c>
      <c r="BF116" s="204" t="str">
        <f t="shared" si="48"/>
        <v xml:space="preserve"> </v>
      </c>
      <c r="BG116" s="207" t="str">
        <f t="shared" si="49"/>
        <v>S</v>
      </c>
      <c r="BH116" s="210" t="str">
        <f t="shared" si="50"/>
        <v>c</v>
      </c>
      <c r="BI116" s="50">
        <v>1</v>
      </c>
    </row>
    <row r="117" spans="1:61" ht="16.5" customHeight="1" x14ac:dyDescent="0.25">
      <c r="A117" s="125">
        <v>113</v>
      </c>
      <c r="B117" s="50" t="s">
        <v>561</v>
      </c>
      <c r="C117" s="50" t="s">
        <v>538</v>
      </c>
      <c r="D117" s="180" t="s">
        <v>621</v>
      </c>
      <c r="E117" s="181" t="s">
        <v>1198</v>
      </c>
      <c r="F117" s="181" t="s">
        <v>1204</v>
      </c>
      <c r="G117" s="181" t="s">
        <v>565</v>
      </c>
      <c r="H117" s="181" t="s">
        <v>961</v>
      </c>
      <c r="I117" s="183" t="s">
        <v>962</v>
      </c>
      <c r="J117" s="182" t="s">
        <v>625</v>
      </c>
      <c r="K117" s="181" t="s">
        <v>626</v>
      </c>
      <c r="L117" s="181" t="s">
        <v>627</v>
      </c>
      <c r="M117" s="181" t="s">
        <v>1200</v>
      </c>
      <c r="N117" s="181"/>
      <c r="O117" s="116" t="s">
        <v>548</v>
      </c>
      <c r="P117" s="116" t="s">
        <v>545</v>
      </c>
      <c r="Q117" s="44" t="s">
        <v>1198</v>
      </c>
      <c r="R117" s="44" t="s">
        <v>1201</v>
      </c>
      <c r="S117" s="44" t="s">
        <v>1205</v>
      </c>
      <c r="T117" s="44"/>
      <c r="U117" s="157" t="s">
        <v>553</v>
      </c>
      <c r="V117" s="133" t="str">
        <f t="shared" si="51"/>
        <v>FTP -&gt; SFTP</v>
      </c>
      <c r="W117" s="146" t="s">
        <v>1203</v>
      </c>
      <c r="X117" s="146" t="s">
        <v>557</v>
      </c>
      <c r="Y117" s="146" t="s">
        <v>557</v>
      </c>
      <c r="Z117" s="148" t="s">
        <v>557</v>
      </c>
      <c r="AA117" s="146">
        <v>1</v>
      </c>
      <c r="AB117" s="146" t="s">
        <v>574</v>
      </c>
      <c r="AC117" s="147" t="s">
        <v>559</v>
      </c>
      <c r="AD117" s="147" t="e">
        <f>VLOOKUP(S117,Jahr2022!A:F,4,0)</f>
        <v>#N/A</v>
      </c>
      <c r="AE117" s="147" t="e">
        <f>VLOOKUP(S117,Jahr2022!A:F,5,0)</f>
        <v>#N/A</v>
      </c>
      <c r="AF117" s="147" t="e">
        <f>VLOOKUP(S117,Jahr2022!A:F,6,0)</f>
        <v>#N/A</v>
      </c>
      <c r="AG117" s="147" t="s">
        <v>643</v>
      </c>
      <c r="AH117" s="146">
        <v>540</v>
      </c>
      <c r="AI117" s="194" t="e">
        <f>VLOOKUP(M117,Jahre2023Out!A:D,4,0)</f>
        <v>#N/A</v>
      </c>
      <c r="AJ117" s="194" t="e">
        <f>VLOOKUP(S117,Jahre2023In!A:D,4,0)</f>
        <v>#N/A</v>
      </c>
      <c r="AK117" s="195">
        <f t="shared" si="52"/>
        <v>0</v>
      </c>
      <c r="AL117" s="196" t="str">
        <f t="shared" si="53"/>
        <v>1</v>
      </c>
      <c r="AM117" s="50" t="str">
        <f t="shared" si="43"/>
        <v>1</v>
      </c>
      <c r="AN117" s="50" t="str">
        <f t="shared" si="54"/>
        <v>0</v>
      </c>
      <c r="AP117" s="50" t="str">
        <f t="shared" si="34"/>
        <v>0</v>
      </c>
      <c r="AQ117" s="50" t="str">
        <f t="shared" si="55"/>
        <v>0</v>
      </c>
      <c r="AR117" s="50" t="str">
        <f t="shared" si="56"/>
        <v>0</v>
      </c>
      <c r="AS117" s="50" t="str">
        <f t="shared" si="57"/>
        <v>0</v>
      </c>
      <c r="AT117" s="50" t="str">
        <f t="shared" si="58"/>
        <v>0</v>
      </c>
      <c r="AX117" s="204" t="str">
        <f t="shared" si="39"/>
        <v xml:space="preserve"> </v>
      </c>
      <c r="AY117" s="204" t="str">
        <f t="shared" si="40"/>
        <v xml:space="preserve"> </v>
      </c>
      <c r="AZ117" s="204" t="str">
        <f t="shared" si="41"/>
        <v xml:space="preserve"> </v>
      </c>
      <c r="BA117" s="204" t="str">
        <f t="shared" si="42"/>
        <v xml:space="preserve"> </v>
      </c>
      <c r="BB117" s="204" t="str">
        <f t="shared" si="44"/>
        <v xml:space="preserve"> </v>
      </c>
      <c r="BC117" s="204" t="str">
        <f t="shared" si="45"/>
        <v xml:space="preserve"> </v>
      </c>
      <c r="BD117" s="204" t="str">
        <f t="shared" si="46"/>
        <v xml:space="preserve"> </v>
      </c>
      <c r="BE117" s="204" t="str">
        <f t="shared" si="47"/>
        <v xml:space="preserve"> </v>
      </c>
      <c r="BF117" s="204" t="str">
        <f t="shared" si="48"/>
        <v xml:space="preserve"> </v>
      </c>
      <c r="BG117" s="207" t="str">
        <f t="shared" si="49"/>
        <v>S</v>
      </c>
      <c r="BH117" s="210" t="str">
        <f t="shared" si="50"/>
        <v>c</v>
      </c>
      <c r="BI117" s="50">
        <v>1</v>
      </c>
    </row>
    <row r="118" spans="1:61" ht="16.5" customHeight="1" x14ac:dyDescent="0.25">
      <c r="A118" s="125">
        <v>114</v>
      </c>
      <c r="B118" s="50" t="s">
        <v>561</v>
      </c>
      <c r="C118" s="50" t="s">
        <v>553</v>
      </c>
      <c r="D118" s="180" t="s">
        <v>790</v>
      </c>
      <c r="E118" s="181" t="s">
        <v>843</v>
      </c>
      <c r="F118" s="181" t="s">
        <v>1206</v>
      </c>
      <c r="G118" s="181" t="s">
        <v>565</v>
      </c>
      <c r="H118" s="181" t="s">
        <v>659</v>
      </c>
      <c r="I118" s="183"/>
      <c r="J118" s="182" t="s">
        <v>549</v>
      </c>
      <c r="K118" s="181" t="s">
        <v>44</v>
      </c>
      <c r="L118" s="181" t="s">
        <v>551</v>
      </c>
      <c r="M118" s="181" t="s">
        <v>1207</v>
      </c>
      <c r="N118" s="181"/>
      <c r="O118" s="116" t="s">
        <v>548</v>
      </c>
      <c r="P118" s="116" t="s">
        <v>625</v>
      </c>
      <c r="Q118" s="44" t="s">
        <v>843</v>
      </c>
      <c r="R118" s="44" t="s">
        <v>847</v>
      </c>
      <c r="S118" s="44" t="s">
        <v>805</v>
      </c>
      <c r="T118" s="44"/>
      <c r="U118" s="157" t="s">
        <v>553</v>
      </c>
      <c r="V118" s="133" t="str">
        <f t="shared" si="51"/>
        <v>PROXY -&gt; FTP</v>
      </c>
      <c r="W118" s="146" t="s">
        <v>1208</v>
      </c>
      <c r="X118" s="146" t="s">
        <v>530</v>
      </c>
      <c r="Y118" s="146" t="s">
        <v>557</v>
      </c>
      <c r="Z118" s="148" t="s">
        <v>556</v>
      </c>
      <c r="AA118" s="146">
        <v>15</v>
      </c>
      <c r="AB118" s="146" t="s">
        <v>643</v>
      </c>
      <c r="AC118" s="147" t="s">
        <v>535</v>
      </c>
      <c r="AD118" s="147">
        <f>VLOOKUP(S118,Jahr2022!A:F,4,0)</f>
        <v>21855</v>
      </c>
      <c r="AE118" s="147">
        <f>VLOOKUP(S118,Jahr2022!A:F,5,0)</f>
        <v>21855</v>
      </c>
      <c r="AF118" s="147">
        <f>VLOOKUP(S118,Jahr2022!A:F,6,0)</f>
        <v>21855</v>
      </c>
      <c r="AG118" s="147" t="s">
        <v>574</v>
      </c>
      <c r="AH118" s="146">
        <v>113732</v>
      </c>
      <c r="AI118" s="194">
        <f>VLOOKUP(M118,Jahre2023Out!A:D,4,0)</f>
        <v>51</v>
      </c>
      <c r="AJ118" s="194" t="e">
        <f>VLOOKUP(S118,Jahre2023In!A:D,4,0)</f>
        <v>#N/A</v>
      </c>
      <c r="AK118" s="195">
        <f t="shared" si="52"/>
        <v>51</v>
      </c>
      <c r="AL118" s="196" t="str">
        <f t="shared" si="53"/>
        <v>1</v>
      </c>
      <c r="AM118" s="50" t="str">
        <f t="shared" si="43"/>
        <v>0</v>
      </c>
      <c r="AN118" s="50" t="str">
        <f t="shared" si="54"/>
        <v>0</v>
      </c>
      <c r="AP118" s="50" t="str">
        <f t="shared" si="34"/>
        <v>0</v>
      </c>
      <c r="AQ118" s="50" t="str">
        <f t="shared" si="55"/>
        <v>0</v>
      </c>
      <c r="AR118" s="50" t="str">
        <f t="shared" si="56"/>
        <v>1</v>
      </c>
      <c r="AS118" s="50" t="str">
        <f t="shared" si="57"/>
        <v>0</v>
      </c>
      <c r="AT118" s="50" t="str">
        <f t="shared" si="58"/>
        <v>0</v>
      </c>
      <c r="AX118" s="204" t="str">
        <f t="shared" si="39"/>
        <v xml:space="preserve"> </v>
      </c>
      <c r="AY118" s="204" t="str">
        <f t="shared" si="40"/>
        <v>X</v>
      </c>
      <c r="AZ118" s="204" t="str">
        <f t="shared" si="41"/>
        <v xml:space="preserve"> </v>
      </c>
      <c r="BA118" s="204" t="str">
        <f t="shared" si="42"/>
        <v xml:space="preserve"> </v>
      </c>
      <c r="BB118" s="204" t="str">
        <f t="shared" si="44"/>
        <v xml:space="preserve"> </v>
      </c>
      <c r="BC118" s="204" t="str">
        <f t="shared" si="45"/>
        <v>X</v>
      </c>
      <c r="BD118" s="204" t="str">
        <f t="shared" si="46"/>
        <v xml:space="preserve"> </v>
      </c>
      <c r="BE118" s="204" t="str">
        <f t="shared" si="47"/>
        <v xml:space="preserve"> </v>
      </c>
      <c r="BF118" s="204" t="str">
        <f t="shared" si="48"/>
        <v>X</v>
      </c>
      <c r="BG118" s="207" t="str">
        <f t="shared" si="49"/>
        <v>L</v>
      </c>
      <c r="BH118" s="210" t="str">
        <f t="shared" si="50"/>
        <v>h</v>
      </c>
      <c r="BI118" s="50">
        <v>3</v>
      </c>
    </row>
    <row r="119" spans="1:61" ht="16.5" customHeight="1" x14ac:dyDescent="0.25">
      <c r="A119" s="125">
        <v>115</v>
      </c>
      <c r="B119" s="50" t="s">
        <v>561</v>
      </c>
      <c r="C119" s="50" t="s">
        <v>553</v>
      </c>
      <c r="D119" s="180" t="s">
        <v>790</v>
      </c>
      <c r="E119" s="181" t="s">
        <v>843</v>
      </c>
      <c r="F119" s="181" t="s">
        <v>1209</v>
      </c>
      <c r="G119" s="181" t="s">
        <v>565</v>
      </c>
      <c r="H119" s="181" t="s">
        <v>659</v>
      </c>
      <c r="I119" s="183"/>
      <c r="J119" s="182" t="s">
        <v>625</v>
      </c>
      <c r="K119" s="181" t="s">
        <v>843</v>
      </c>
      <c r="L119" s="181" t="s">
        <v>847</v>
      </c>
      <c r="M119" s="181" t="s">
        <v>1210</v>
      </c>
      <c r="N119" s="181"/>
      <c r="O119" s="116" t="s">
        <v>548</v>
      </c>
      <c r="P119" s="116" t="s">
        <v>549</v>
      </c>
      <c r="Q119" s="44" t="s">
        <v>44</v>
      </c>
      <c r="R119" s="44" t="s">
        <v>551</v>
      </c>
      <c r="S119" s="44" t="s">
        <v>1211</v>
      </c>
      <c r="T119" s="44"/>
      <c r="U119" s="157" t="s">
        <v>553</v>
      </c>
      <c r="V119" s="133" t="str">
        <f t="shared" si="51"/>
        <v>FTP -&gt; PROXY</v>
      </c>
      <c r="W119" s="146" t="s">
        <v>1212</v>
      </c>
      <c r="X119" s="146" t="s">
        <v>555</v>
      </c>
      <c r="Y119" s="146" t="s">
        <v>556</v>
      </c>
      <c r="Z119" s="148" t="s">
        <v>557</v>
      </c>
      <c r="AA119" s="146">
        <v>1</v>
      </c>
      <c r="AB119" s="146" t="s">
        <v>558</v>
      </c>
      <c r="AC119" s="147" t="s">
        <v>559</v>
      </c>
      <c r="AD119" s="147">
        <f>VLOOKUP(S119,Jahr2022!A:F,4,0)</f>
        <v>381</v>
      </c>
      <c r="AE119" s="147">
        <f>VLOOKUP(S119,Jahr2022!A:F,5,0)</f>
        <v>1414</v>
      </c>
      <c r="AF119" s="147">
        <f>VLOOKUP(S119,Jahr2022!A:F,6,0)</f>
        <v>8879</v>
      </c>
      <c r="AG119" s="147" t="s">
        <v>608</v>
      </c>
      <c r="AH119" s="146">
        <v>38508</v>
      </c>
      <c r="AI119" s="194">
        <f>VLOOKUP(M119,Jahre2023Out!A:D,4,0)</f>
        <v>145</v>
      </c>
      <c r="AJ119" s="194" t="e">
        <f>VLOOKUP(S119,Jahre2023In!A:D,4,0)</f>
        <v>#N/A</v>
      </c>
      <c r="AK119" s="195">
        <f t="shared" si="52"/>
        <v>145</v>
      </c>
      <c r="AL119" s="196" t="str">
        <f t="shared" si="53"/>
        <v>1</v>
      </c>
      <c r="AM119" s="50" t="str">
        <f t="shared" si="43"/>
        <v>0</v>
      </c>
      <c r="AN119" s="50" t="str">
        <f t="shared" si="54"/>
        <v>0</v>
      </c>
      <c r="AP119" s="50" t="str">
        <f t="shared" si="34"/>
        <v>1</v>
      </c>
      <c r="AQ119" s="50" t="str">
        <f t="shared" si="55"/>
        <v>0</v>
      </c>
      <c r="AR119" s="50" t="str">
        <f t="shared" si="56"/>
        <v>0</v>
      </c>
      <c r="AS119" s="50" t="str">
        <f t="shared" si="57"/>
        <v>0</v>
      </c>
      <c r="AT119" s="50" t="str">
        <f t="shared" si="58"/>
        <v>0</v>
      </c>
      <c r="AV119" s="50">
        <v>1</v>
      </c>
      <c r="AX119" s="204" t="str">
        <f t="shared" si="39"/>
        <v>X</v>
      </c>
      <c r="AY119" s="204" t="str">
        <f t="shared" si="40"/>
        <v xml:space="preserve"> </v>
      </c>
      <c r="AZ119" s="204" t="str">
        <f t="shared" si="41"/>
        <v xml:space="preserve"> </v>
      </c>
      <c r="BA119" s="204" t="str">
        <f t="shared" si="42"/>
        <v xml:space="preserve"> </v>
      </c>
      <c r="BB119" s="204" t="str">
        <f t="shared" si="44"/>
        <v>X</v>
      </c>
      <c r="BC119" s="204" t="str">
        <f t="shared" si="45"/>
        <v xml:space="preserve"> </v>
      </c>
      <c r="BD119" s="204" t="str">
        <f t="shared" si="46"/>
        <v xml:space="preserve"> </v>
      </c>
      <c r="BE119" s="204" t="str">
        <f t="shared" si="47"/>
        <v xml:space="preserve"> </v>
      </c>
      <c r="BF119" s="204" t="str">
        <f t="shared" si="48"/>
        <v xml:space="preserve"> </v>
      </c>
      <c r="BG119" s="207" t="str">
        <f t="shared" si="49"/>
        <v>M</v>
      </c>
      <c r="BH119" s="210" t="str">
        <f t="shared" si="50"/>
        <v>m</v>
      </c>
      <c r="BI119" s="50">
        <v>2</v>
      </c>
    </row>
    <row r="120" spans="1:61" ht="16.5" customHeight="1" x14ac:dyDescent="0.25">
      <c r="A120" s="125">
        <v>116</v>
      </c>
      <c r="B120" s="50" t="s">
        <v>561</v>
      </c>
      <c r="C120" s="50" t="s">
        <v>553</v>
      </c>
      <c r="D120" s="180" t="s">
        <v>790</v>
      </c>
      <c r="E120" s="181" t="s">
        <v>1213</v>
      </c>
      <c r="F120" s="181" t="s">
        <v>1214</v>
      </c>
      <c r="G120" s="181" t="s">
        <v>565</v>
      </c>
      <c r="H120" s="183" t="s">
        <v>837</v>
      </c>
      <c r="I120" s="183" t="s">
        <v>838</v>
      </c>
      <c r="J120" s="182" t="s">
        <v>584</v>
      </c>
      <c r="K120" s="181" t="s">
        <v>44</v>
      </c>
      <c r="L120" s="181" t="s">
        <v>551</v>
      </c>
      <c r="M120" s="181" t="s">
        <v>1215</v>
      </c>
      <c r="N120" s="181"/>
      <c r="O120" s="116" t="s">
        <v>548</v>
      </c>
      <c r="P120" s="116" t="s">
        <v>625</v>
      </c>
      <c r="Q120" s="44" t="s">
        <v>1213</v>
      </c>
      <c r="R120" s="44" t="s">
        <v>1216</v>
      </c>
      <c r="S120" s="44" t="s">
        <v>1217</v>
      </c>
      <c r="T120" s="44"/>
      <c r="U120" s="157" t="s">
        <v>553</v>
      </c>
      <c r="V120" s="133" t="str">
        <f t="shared" si="51"/>
        <v>IDOC (RFC) -&gt; FTP</v>
      </c>
      <c r="W120" s="146" t="s">
        <v>1218</v>
      </c>
      <c r="X120" s="146" t="s">
        <v>555</v>
      </c>
      <c r="Y120" s="146" t="s">
        <v>557</v>
      </c>
      <c r="Z120" s="148" t="s">
        <v>557</v>
      </c>
      <c r="AA120" s="146">
        <v>1</v>
      </c>
      <c r="AB120" s="146" t="s">
        <v>574</v>
      </c>
      <c r="AC120" s="147" t="s">
        <v>559</v>
      </c>
      <c r="AD120" s="147">
        <f>VLOOKUP(S120,Jahr2022!A:F,4,0)</f>
        <v>78311</v>
      </c>
      <c r="AE120" s="147">
        <f>VLOOKUP(S120,Jahr2022!A:F,5,0)</f>
        <v>2320544</v>
      </c>
      <c r="AF120" s="147">
        <f>VLOOKUP(S120,Jahr2022!A:F,6,0)</f>
        <v>3186055</v>
      </c>
      <c r="AG120" s="147" t="s">
        <v>643</v>
      </c>
      <c r="AH120" s="146">
        <v>15156</v>
      </c>
      <c r="AI120" s="194">
        <f>VLOOKUP(M120,Jahre2023Out!A:D,4,0)</f>
        <v>11364</v>
      </c>
      <c r="AJ120" s="194" t="e">
        <f>VLOOKUP(S120,Jahre2023In!A:D,4,0)</f>
        <v>#N/A</v>
      </c>
      <c r="AK120" s="195">
        <f t="shared" si="52"/>
        <v>11364</v>
      </c>
      <c r="AL120" s="196" t="str">
        <f t="shared" si="53"/>
        <v>1</v>
      </c>
      <c r="AM120" s="50" t="str">
        <f t="shared" si="43"/>
        <v>0</v>
      </c>
      <c r="AN120" s="50" t="str">
        <f t="shared" si="54"/>
        <v>0</v>
      </c>
      <c r="AP120" s="50" t="str">
        <f t="shared" si="34"/>
        <v>0</v>
      </c>
      <c r="AQ120" s="50" t="str">
        <f t="shared" si="55"/>
        <v>0</v>
      </c>
      <c r="AR120" s="50" t="str">
        <f t="shared" si="56"/>
        <v>0</v>
      </c>
      <c r="AS120" s="50" t="str">
        <f t="shared" si="57"/>
        <v>0</v>
      </c>
      <c r="AT120" s="50" t="str">
        <f t="shared" si="58"/>
        <v>1</v>
      </c>
      <c r="AX120" s="204" t="str">
        <f t="shared" si="39"/>
        <v>X</v>
      </c>
      <c r="AY120" s="204" t="str">
        <f t="shared" si="40"/>
        <v xml:space="preserve"> </v>
      </c>
      <c r="AZ120" s="204" t="str">
        <f t="shared" si="41"/>
        <v xml:space="preserve"> </v>
      </c>
      <c r="BA120" s="204" t="str">
        <f t="shared" si="42"/>
        <v xml:space="preserve"> </v>
      </c>
      <c r="BB120" s="204" t="str">
        <f t="shared" si="44"/>
        <v xml:space="preserve"> </v>
      </c>
      <c r="BC120" s="204" t="str">
        <f t="shared" si="45"/>
        <v xml:space="preserve"> </v>
      </c>
      <c r="BD120" s="204" t="str">
        <f t="shared" si="46"/>
        <v xml:space="preserve"> </v>
      </c>
      <c r="BE120" s="204" t="str">
        <f t="shared" si="47"/>
        <v xml:space="preserve"> </v>
      </c>
      <c r="BF120" s="204" t="str">
        <f t="shared" si="48"/>
        <v xml:space="preserve"> </v>
      </c>
      <c r="BG120" s="207" t="str">
        <f t="shared" si="49"/>
        <v>S</v>
      </c>
      <c r="BH120" s="210" t="str">
        <f t="shared" si="50"/>
        <v>l</v>
      </c>
      <c r="BI120" s="50">
        <v>1</v>
      </c>
    </row>
    <row r="121" spans="1:61" ht="16.5" customHeight="1" x14ac:dyDescent="0.25">
      <c r="A121" s="125">
        <v>117</v>
      </c>
      <c r="B121" s="50" t="s">
        <v>561</v>
      </c>
      <c r="C121" s="50" t="s">
        <v>553</v>
      </c>
      <c r="D121" s="180" t="s">
        <v>790</v>
      </c>
      <c r="E121" s="181" t="s">
        <v>1213</v>
      </c>
      <c r="F121" s="181" t="s">
        <v>1214</v>
      </c>
      <c r="G121" s="181" t="s">
        <v>565</v>
      </c>
      <c r="H121" s="183" t="s">
        <v>837</v>
      </c>
      <c r="I121" s="183" t="s">
        <v>838</v>
      </c>
      <c r="J121" s="182" t="s">
        <v>584</v>
      </c>
      <c r="K121" s="181" t="s">
        <v>44</v>
      </c>
      <c r="L121" s="181" t="s">
        <v>551</v>
      </c>
      <c r="M121" s="181" t="s">
        <v>1215</v>
      </c>
      <c r="N121" s="181"/>
      <c r="O121" s="116" t="s">
        <v>548</v>
      </c>
      <c r="P121" s="116" t="s">
        <v>625</v>
      </c>
      <c r="Q121" s="44" t="s">
        <v>1213</v>
      </c>
      <c r="R121" s="44" t="s">
        <v>1216</v>
      </c>
      <c r="S121" s="44" t="s">
        <v>1219</v>
      </c>
      <c r="T121" s="44"/>
      <c r="U121" s="157" t="s">
        <v>553</v>
      </c>
      <c r="V121" s="133" t="str">
        <f t="shared" si="51"/>
        <v>IDOC (RFC) -&gt; FTP</v>
      </c>
      <c r="W121" s="146" t="s">
        <v>1218</v>
      </c>
      <c r="X121" s="146" t="s">
        <v>555</v>
      </c>
      <c r="Y121" s="146" t="s">
        <v>557</v>
      </c>
      <c r="Z121" s="148" t="s">
        <v>557</v>
      </c>
      <c r="AA121" s="146">
        <v>1</v>
      </c>
      <c r="AB121" s="146" t="s">
        <v>574</v>
      </c>
      <c r="AC121" s="147" t="s">
        <v>559</v>
      </c>
      <c r="AD121" s="147">
        <f>VLOOKUP(S121,Jahr2022!A:F,4,0)</f>
        <v>17640</v>
      </c>
      <c r="AE121" s="147">
        <f>VLOOKUP(S121,Jahr2022!A:F,5,0)</f>
        <v>4678856</v>
      </c>
      <c r="AF121" s="147">
        <f>VLOOKUP(S121,Jahr2022!A:F,6,0)</f>
        <v>4922840</v>
      </c>
      <c r="AG121" s="147" t="s">
        <v>560</v>
      </c>
      <c r="AH121" s="146">
        <v>15156</v>
      </c>
      <c r="AI121" s="194">
        <f>VLOOKUP(M121,Jahre2023Out!A:D,4,0)</f>
        <v>11364</v>
      </c>
      <c r="AJ121" s="194" t="e">
        <f>VLOOKUP(S121,Jahre2023In!A:D,4,0)</f>
        <v>#N/A</v>
      </c>
      <c r="AK121" s="195">
        <f t="shared" si="52"/>
        <v>11364</v>
      </c>
      <c r="AL121" s="196" t="str">
        <f t="shared" si="53"/>
        <v>1</v>
      </c>
      <c r="AM121" s="50" t="str">
        <f t="shared" si="43"/>
        <v>0</v>
      </c>
      <c r="AN121" s="50" t="str">
        <f t="shared" si="54"/>
        <v>0</v>
      </c>
      <c r="AP121" s="50" t="str">
        <f t="shared" si="34"/>
        <v>0</v>
      </c>
      <c r="AQ121" s="50" t="str">
        <f t="shared" si="55"/>
        <v>0</v>
      </c>
      <c r="AR121" s="50" t="str">
        <f t="shared" si="56"/>
        <v>0</v>
      </c>
      <c r="AS121" s="50" t="str">
        <f t="shared" si="57"/>
        <v>0</v>
      </c>
      <c r="AT121" s="50" t="str">
        <f t="shared" si="58"/>
        <v>1</v>
      </c>
      <c r="AX121" s="204" t="str">
        <f t="shared" si="39"/>
        <v>X</v>
      </c>
      <c r="AY121" s="204" t="str">
        <f t="shared" si="40"/>
        <v xml:space="preserve"> </v>
      </c>
      <c r="AZ121" s="204" t="str">
        <f t="shared" si="41"/>
        <v xml:space="preserve"> </v>
      </c>
      <c r="BA121" s="204" t="str">
        <f t="shared" si="42"/>
        <v xml:space="preserve"> </v>
      </c>
      <c r="BB121" s="204" t="str">
        <f t="shared" si="44"/>
        <v xml:space="preserve"> </v>
      </c>
      <c r="BC121" s="204" t="str">
        <f t="shared" si="45"/>
        <v xml:space="preserve"> </v>
      </c>
      <c r="BD121" s="204" t="str">
        <f t="shared" si="46"/>
        <v xml:space="preserve"> </v>
      </c>
      <c r="BE121" s="204" t="str">
        <f t="shared" si="47"/>
        <v xml:space="preserve"> </v>
      </c>
      <c r="BF121" s="204" t="str">
        <f t="shared" si="48"/>
        <v xml:space="preserve"> </v>
      </c>
      <c r="BG121" s="207" t="str">
        <f t="shared" si="49"/>
        <v>S</v>
      </c>
      <c r="BH121" s="210" t="str">
        <f t="shared" si="50"/>
        <v>l</v>
      </c>
      <c r="BI121" s="50">
        <v>1</v>
      </c>
    </row>
    <row r="122" spans="1:61" s="260" customFormat="1" ht="16.5" customHeight="1" x14ac:dyDescent="0.25">
      <c r="A122" s="259">
        <v>118</v>
      </c>
      <c r="B122" s="260" t="s">
        <v>561</v>
      </c>
      <c r="C122" s="260" t="s">
        <v>553</v>
      </c>
      <c r="D122" s="261" t="s">
        <v>790</v>
      </c>
      <c r="E122" s="258" t="s">
        <v>1213</v>
      </c>
      <c r="F122" s="258" t="s">
        <v>1214</v>
      </c>
      <c r="G122" s="258" t="s">
        <v>565</v>
      </c>
      <c r="H122" s="183" t="s">
        <v>837</v>
      </c>
      <c r="I122" s="183" t="s">
        <v>838</v>
      </c>
      <c r="J122" s="262" t="s">
        <v>584</v>
      </c>
      <c r="K122" s="258" t="s">
        <v>44</v>
      </c>
      <c r="L122" s="258" t="s">
        <v>551</v>
      </c>
      <c r="M122" s="258" t="s">
        <v>1215</v>
      </c>
      <c r="N122" s="258"/>
      <c r="O122" s="263" t="s">
        <v>548</v>
      </c>
      <c r="P122" s="263" t="s">
        <v>625</v>
      </c>
      <c r="Q122" s="264" t="s">
        <v>1213</v>
      </c>
      <c r="R122" s="264" t="s">
        <v>1216</v>
      </c>
      <c r="S122" s="264" t="s">
        <v>1220</v>
      </c>
      <c r="T122" s="264"/>
      <c r="U122" s="265" t="s">
        <v>553</v>
      </c>
      <c r="V122" s="266" t="str">
        <f t="shared" si="51"/>
        <v>IDOC (RFC) -&gt; FTP</v>
      </c>
      <c r="W122" s="267" t="s">
        <v>1218</v>
      </c>
      <c r="X122" s="267" t="s">
        <v>555</v>
      </c>
      <c r="Y122" s="267" t="s">
        <v>557</v>
      </c>
      <c r="Z122" s="267" t="s">
        <v>557</v>
      </c>
      <c r="AA122" s="267">
        <v>1</v>
      </c>
      <c r="AB122" s="267" t="s">
        <v>574</v>
      </c>
      <c r="AC122" s="265" t="s">
        <v>559</v>
      </c>
      <c r="AD122" s="265">
        <f>VLOOKUP(S122,Jahr2022!A:F,4,0)</f>
        <v>17640</v>
      </c>
      <c r="AE122" s="265">
        <f>VLOOKUP(S122,Jahr2022!A:F,5,0)</f>
        <v>4678856</v>
      </c>
      <c r="AF122" s="265">
        <f>VLOOKUP(S122,Jahr2022!A:F,6,0)</f>
        <v>4922840</v>
      </c>
      <c r="AG122" s="265" t="s">
        <v>560</v>
      </c>
      <c r="AH122" s="267">
        <v>15156</v>
      </c>
      <c r="AI122" s="268">
        <f>VLOOKUP(M122,Jahre2023Out!A:D,4,0)</f>
        <v>11364</v>
      </c>
      <c r="AJ122" s="268" t="e">
        <f>VLOOKUP(S122,Jahre2023In!A:D,4,0)</f>
        <v>#N/A</v>
      </c>
      <c r="AK122" s="268">
        <f t="shared" si="52"/>
        <v>11364</v>
      </c>
      <c r="AL122" s="269" t="str">
        <f t="shared" si="53"/>
        <v>1</v>
      </c>
      <c r="AM122" s="260" t="str">
        <f t="shared" si="43"/>
        <v>0</v>
      </c>
      <c r="AN122" s="260" t="str">
        <f t="shared" si="54"/>
        <v>0</v>
      </c>
      <c r="AP122" s="260" t="str">
        <f t="shared" si="34"/>
        <v>0</v>
      </c>
      <c r="AQ122" s="260" t="str">
        <f t="shared" si="55"/>
        <v>0</v>
      </c>
      <c r="AR122" s="260" t="str">
        <f t="shared" si="56"/>
        <v>0</v>
      </c>
      <c r="AS122" s="260" t="str">
        <f t="shared" si="57"/>
        <v>0</v>
      </c>
      <c r="AT122" s="260" t="str">
        <f t="shared" si="58"/>
        <v>1</v>
      </c>
      <c r="AX122" s="270" t="str">
        <f t="shared" si="39"/>
        <v>X</v>
      </c>
      <c r="AY122" s="270" t="str">
        <f t="shared" si="40"/>
        <v xml:space="preserve"> </v>
      </c>
      <c r="AZ122" s="270" t="str">
        <f t="shared" si="41"/>
        <v xml:space="preserve"> </v>
      </c>
      <c r="BA122" s="270" t="str">
        <f t="shared" si="42"/>
        <v xml:space="preserve"> </v>
      </c>
      <c r="BB122" s="270" t="str">
        <f t="shared" si="44"/>
        <v xml:space="preserve"> </v>
      </c>
      <c r="BC122" s="270" t="str">
        <f t="shared" si="45"/>
        <v xml:space="preserve"> </v>
      </c>
      <c r="BD122" s="270" t="str">
        <f t="shared" si="46"/>
        <v xml:space="preserve"> </v>
      </c>
      <c r="BE122" s="270" t="str">
        <f t="shared" si="47"/>
        <v xml:space="preserve"> </v>
      </c>
      <c r="BF122" s="270" t="str">
        <f t="shared" si="48"/>
        <v xml:space="preserve"> </v>
      </c>
      <c r="BG122" s="271" t="str">
        <f t="shared" si="49"/>
        <v>S</v>
      </c>
      <c r="BH122" s="272" t="str">
        <f t="shared" si="50"/>
        <v>l</v>
      </c>
      <c r="BI122" s="260">
        <v>1</v>
      </c>
    </row>
    <row r="123" spans="1:61" s="260" customFormat="1" ht="16.5" customHeight="1" x14ac:dyDescent="0.25">
      <c r="A123" s="259">
        <v>119</v>
      </c>
      <c r="B123" s="260" t="s">
        <v>561</v>
      </c>
      <c r="C123" s="260" t="s">
        <v>553</v>
      </c>
      <c r="D123" s="261" t="s">
        <v>790</v>
      </c>
      <c r="E123" s="258" t="s">
        <v>1213</v>
      </c>
      <c r="F123" s="258" t="s">
        <v>1214</v>
      </c>
      <c r="G123" s="258" t="s">
        <v>565</v>
      </c>
      <c r="H123" s="183" t="s">
        <v>837</v>
      </c>
      <c r="I123" s="183" t="s">
        <v>838</v>
      </c>
      <c r="J123" s="262" t="s">
        <v>584</v>
      </c>
      <c r="K123" s="258" t="s">
        <v>44</v>
      </c>
      <c r="L123" s="258" t="s">
        <v>551</v>
      </c>
      <c r="M123" s="258" t="s">
        <v>1215</v>
      </c>
      <c r="N123" s="258"/>
      <c r="O123" s="263" t="s">
        <v>548</v>
      </c>
      <c r="P123" s="263" t="s">
        <v>625</v>
      </c>
      <c r="Q123" s="264" t="s">
        <v>1213</v>
      </c>
      <c r="R123" s="264" t="s">
        <v>1216</v>
      </c>
      <c r="S123" s="264" t="s">
        <v>1221</v>
      </c>
      <c r="T123" s="264"/>
      <c r="U123" s="265" t="s">
        <v>553</v>
      </c>
      <c r="V123" s="266" t="str">
        <f t="shared" si="51"/>
        <v>IDOC (RFC) -&gt; FTP</v>
      </c>
      <c r="W123" s="267" t="s">
        <v>1218</v>
      </c>
      <c r="X123" s="267" t="s">
        <v>1222</v>
      </c>
      <c r="Y123" s="267" t="s">
        <v>557</v>
      </c>
      <c r="Z123" s="267" t="s">
        <v>557</v>
      </c>
      <c r="AA123" s="267">
        <v>1</v>
      </c>
      <c r="AB123" s="267" t="s">
        <v>643</v>
      </c>
      <c r="AC123" s="265" t="s">
        <v>559</v>
      </c>
      <c r="AD123" s="265">
        <f>VLOOKUP(S123,Jahr2022!A:F,4,0)</f>
        <v>17640</v>
      </c>
      <c r="AE123" s="265">
        <f>VLOOKUP(S123,Jahr2022!A:F,5,0)</f>
        <v>4678856</v>
      </c>
      <c r="AF123" s="265">
        <f>VLOOKUP(S123,Jahr2022!A:F,6,0)</f>
        <v>4922840</v>
      </c>
      <c r="AG123" s="265" t="s">
        <v>560</v>
      </c>
      <c r="AH123" s="267">
        <v>15156</v>
      </c>
      <c r="AI123" s="268">
        <f>VLOOKUP(M123,Jahre2023Out!A:D,4,0)</f>
        <v>11364</v>
      </c>
      <c r="AJ123" s="268" t="e">
        <f>VLOOKUP(S123,Jahre2023In!A:D,4,0)</f>
        <v>#N/A</v>
      </c>
      <c r="AK123" s="268">
        <f t="shared" si="52"/>
        <v>11364</v>
      </c>
      <c r="AL123" s="269" t="str">
        <f t="shared" si="53"/>
        <v>1</v>
      </c>
      <c r="AM123" s="260" t="str">
        <f t="shared" si="43"/>
        <v>0</v>
      </c>
      <c r="AN123" s="260" t="str">
        <f t="shared" si="54"/>
        <v>0</v>
      </c>
      <c r="AP123" s="260" t="str">
        <f t="shared" si="34"/>
        <v>0</v>
      </c>
      <c r="AQ123" s="260" t="str">
        <f t="shared" si="55"/>
        <v>0</v>
      </c>
      <c r="AR123" s="260" t="str">
        <f t="shared" si="56"/>
        <v>1</v>
      </c>
      <c r="AS123" s="260" t="str">
        <f t="shared" si="57"/>
        <v>0</v>
      </c>
      <c r="AT123" s="260" t="str">
        <f t="shared" si="58"/>
        <v>1</v>
      </c>
      <c r="AX123" s="270" t="str">
        <f t="shared" si="39"/>
        <v xml:space="preserve"> </v>
      </c>
      <c r="AY123" s="270" t="str">
        <f t="shared" si="40"/>
        <v>X</v>
      </c>
      <c r="AZ123" s="270" t="str">
        <f t="shared" si="41"/>
        <v xml:space="preserve"> </v>
      </c>
      <c r="BA123" s="270" t="str">
        <f t="shared" si="42"/>
        <v xml:space="preserve"> </v>
      </c>
      <c r="BB123" s="270" t="str">
        <f t="shared" si="44"/>
        <v xml:space="preserve"> </v>
      </c>
      <c r="BC123" s="270" t="str">
        <f t="shared" si="45"/>
        <v xml:space="preserve"> </v>
      </c>
      <c r="BD123" s="270" t="str">
        <f t="shared" si="46"/>
        <v xml:space="preserve"> </v>
      </c>
      <c r="BE123" s="270" t="str">
        <f t="shared" si="47"/>
        <v xml:space="preserve"> </v>
      </c>
      <c r="BF123" s="270" t="str">
        <f t="shared" si="48"/>
        <v xml:space="preserve"> </v>
      </c>
      <c r="BG123" s="271" t="str">
        <f t="shared" si="49"/>
        <v>L</v>
      </c>
      <c r="BH123" s="272" t="str">
        <f t="shared" si="50"/>
        <v>h</v>
      </c>
      <c r="BI123" s="260">
        <v>1</v>
      </c>
    </row>
    <row r="124" spans="1:61" ht="16.5" customHeight="1" x14ac:dyDescent="0.25">
      <c r="A124" s="125">
        <v>120</v>
      </c>
      <c r="B124" s="50" t="s">
        <v>561</v>
      </c>
      <c r="C124" s="50" t="s">
        <v>553</v>
      </c>
      <c r="D124" s="180" t="s">
        <v>790</v>
      </c>
      <c r="E124" s="181" t="s">
        <v>1213</v>
      </c>
      <c r="F124" s="181" t="s">
        <v>1214</v>
      </c>
      <c r="G124" s="181" t="s">
        <v>565</v>
      </c>
      <c r="H124" s="183" t="s">
        <v>837</v>
      </c>
      <c r="I124" s="183" t="s">
        <v>838</v>
      </c>
      <c r="J124" s="182" t="s">
        <v>584</v>
      </c>
      <c r="K124" s="181" t="s">
        <v>44</v>
      </c>
      <c r="L124" s="181" t="s">
        <v>551</v>
      </c>
      <c r="M124" s="181" t="s">
        <v>1215</v>
      </c>
      <c r="N124" s="181"/>
      <c r="O124" s="116" t="s">
        <v>548</v>
      </c>
      <c r="P124" s="116" t="s">
        <v>625</v>
      </c>
      <c r="Q124" s="44" t="s">
        <v>1213</v>
      </c>
      <c r="R124" s="44" t="s">
        <v>1216</v>
      </c>
      <c r="S124" s="44" t="s">
        <v>1223</v>
      </c>
      <c r="T124" s="44"/>
      <c r="U124" s="157" t="s">
        <v>553</v>
      </c>
      <c r="V124" s="133" t="str">
        <f t="shared" si="51"/>
        <v>IDOC (RFC) -&gt; FTP</v>
      </c>
      <c r="W124" s="146" t="s">
        <v>1218</v>
      </c>
      <c r="X124" s="146" t="s">
        <v>555</v>
      </c>
      <c r="Y124" s="146" t="s">
        <v>557</v>
      </c>
      <c r="Z124" s="148" t="s">
        <v>557</v>
      </c>
      <c r="AA124" s="146">
        <v>1</v>
      </c>
      <c r="AB124" s="146" t="s">
        <v>574</v>
      </c>
      <c r="AC124" s="147" t="s">
        <v>559</v>
      </c>
      <c r="AD124" s="147">
        <f>VLOOKUP(S124,Jahr2022!A:F,4,0)</f>
        <v>78311</v>
      </c>
      <c r="AE124" s="147">
        <f>VLOOKUP(S124,Jahr2022!A:F,5,0)</f>
        <v>2320544</v>
      </c>
      <c r="AF124" s="147">
        <f>VLOOKUP(S124,Jahr2022!A:F,6,0)</f>
        <v>3186055</v>
      </c>
      <c r="AG124" s="147" t="s">
        <v>643</v>
      </c>
      <c r="AH124" s="146">
        <v>15156</v>
      </c>
      <c r="AI124" s="194">
        <f>VLOOKUP(M124,Jahre2023Out!A:D,4,0)</f>
        <v>11364</v>
      </c>
      <c r="AJ124" s="194" t="e">
        <f>VLOOKUP(S124,Jahre2023In!A:D,4,0)</f>
        <v>#N/A</v>
      </c>
      <c r="AK124" s="195">
        <f t="shared" si="52"/>
        <v>11364</v>
      </c>
      <c r="AL124" s="196" t="str">
        <f t="shared" si="53"/>
        <v>1</v>
      </c>
      <c r="AM124" s="50" t="str">
        <f t="shared" si="43"/>
        <v>0</v>
      </c>
      <c r="AN124" s="50" t="str">
        <f t="shared" si="54"/>
        <v>0</v>
      </c>
      <c r="AP124" s="50" t="str">
        <f t="shared" si="34"/>
        <v>0</v>
      </c>
      <c r="AQ124" s="50" t="str">
        <f t="shared" si="55"/>
        <v>0</v>
      </c>
      <c r="AR124" s="50" t="str">
        <f t="shared" si="56"/>
        <v>0</v>
      </c>
      <c r="AS124" s="50" t="str">
        <f t="shared" si="57"/>
        <v>0</v>
      </c>
      <c r="AT124" s="50" t="str">
        <f t="shared" si="58"/>
        <v>1</v>
      </c>
      <c r="AX124" s="204" t="str">
        <f t="shared" si="39"/>
        <v>X</v>
      </c>
      <c r="AY124" s="204" t="str">
        <f t="shared" si="40"/>
        <v xml:space="preserve"> </v>
      </c>
      <c r="AZ124" s="204" t="str">
        <f t="shared" si="41"/>
        <v xml:space="preserve"> </v>
      </c>
      <c r="BA124" s="204" t="str">
        <f t="shared" si="42"/>
        <v xml:space="preserve"> </v>
      </c>
      <c r="BB124" s="204" t="str">
        <f t="shared" si="44"/>
        <v xml:space="preserve"> </v>
      </c>
      <c r="BC124" s="204" t="str">
        <f t="shared" si="45"/>
        <v xml:space="preserve"> </v>
      </c>
      <c r="BD124" s="204" t="str">
        <f t="shared" si="46"/>
        <v xml:space="preserve"> </v>
      </c>
      <c r="BE124" s="204" t="str">
        <f t="shared" si="47"/>
        <v xml:space="preserve"> </v>
      </c>
      <c r="BF124" s="204" t="str">
        <f t="shared" si="48"/>
        <v xml:space="preserve"> </v>
      </c>
      <c r="BG124" s="207" t="str">
        <f t="shared" si="49"/>
        <v>S</v>
      </c>
      <c r="BH124" s="210" t="str">
        <f t="shared" si="50"/>
        <v>l</v>
      </c>
      <c r="BI124" s="50">
        <v>1</v>
      </c>
    </row>
    <row r="125" spans="1:61" ht="16.5" customHeight="1" x14ac:dyDescent="0.25">
      <c r="A125" s="125">
        <v>121</v>
      </c>
      <c r="B125" s="50" t="s">
        <v>561</v>
      </c>
      <c r="C125" s="50" t="s">
        <v>553</v>
      </c>
      <c r="D125" s="180" t="s">
        <v>790</v>
      </c>
      <c r="E125" s="181" t="s">
        <v>1213</v>
      </c>
      <c r="F125" s="181" t="s">
        <v>1214</v>
      </c>
      <c r="G125" s="181" t="s">
        <v>565</v>
      </c>
      <c r="H125" s="183" t="s">
        <v>837</v>
      </c>
      <c r="I125" s="183" t="s">
        <v>838</v>
      </c>
      <c r="J125" s="182" t="s">
        <v>584</v>
      </c>
      <c r="K125" s="181" t="s">
        <v>44</v>
      </c>
      <c r="L125" s="181" t="s">
        <v>551</v>
      </c>
      <c r="M125" s="181" t="s">
        <v>1215</v>
      </c>
      <c r="N125" s="181"/>
      <c r="O125" s="116" t="s">
        <v>548</v>
      </c>
      <c r="P125" s="116" t="s">
        <v>625</v>
      </c>
      <c r="Q125" s="44" t="s">
        <v>1213</v>
      </c>
      <c r="R125" s="44" t="s">
        <v>1216</v>
      </c>
      <c r="S125" s="44" t="s">
        <v>848</v>
      </c>
      <c r="T125" s="44"/>
      <c r="U125" s="157" t="s">
        <v>553</v>
      </c>
      <c r="V125" s="133" t="str">
        <f t="shared" si="51"/>
        <v>IDOC (RFC) -&gt; FTP</v>
      </c>
      <c r="W125" s="146" t="s">
        <v>1218</v>
      </c>
      <c r="X125" s="146" t="s">
        <v>555</v>
      </c>
      <c r="Y125" s="146" t="s">
        <v>557</v>
      </c>
      <c r="Z125" s="148" t="s">
        <v>557</v>
      </c>
      <c r="AA125" s="146">
        <v>1</v>
      </c>
      <c r="AB125" s="146" t="s">
        <v>574</v>
      </c>
      <c r="AC125" s="147" t="s">
        <v>559</v>
      </c>
      <c r="AD125" s="147">
        <f>VLOOKUP(S125,Jahr2022!A:F,4,0)</f>
        <v>981</v>
      </c>
      <c r="AE125" s="147">
        <f>VLOOKUP(S125,Jahr2022!A:F,5,0)</f>
        <v>1080</v>
      </c>
      <c r="AF125" s="147">
        <f>VLOOKUP(S125,Jahr2022!A:F,6,0)</f>
        <v>11249</v>
      </c>
      <c r="AG125" s="147" t="s">
        <v>574</v>
      </c>
      <c r="AH125" s="146">
        <v>15156</v>
      </c>
      <c r="AI125" s="194">
        <f>VLOOKUP(M125,Jahre2023Out!A:D,4,0)</f>
        <v>11364</v>
      </c>
      <c r="AJ125" s="194" t="e">
        <f>VLOOKUP(S125,Jahre2023In!A:D,4,0)</f>
        <v>#N/A</v>
      </c>
      <c r="AK125" s="195">
        <f t="shared" si="52"/>
        <v>11364</v>
      </c>
      <c r="AL125" s="196" t="str">
        <f t="shared" si="53"/>
        <v>1</v>
      </c>
      <c r="AM125" s="50" t="str">
        <f t="shared" si="43"/>
        <v>0</v>
      </c>
      <c r="AN125" s="50" t="str">
        <f t="shared" si="54"/>
        <v>0</v>
      </c>
      <c r="AP125" s="50" t="str">
        <f t="shared" si="34"/>
        <v>0</v>
      </c>
      <c r="AQ125" s="50" t="str">
        <f t="shared" si="55"/>
        <v>0</v>
      </c>
      <c r="AR125" s="50" t="str">
        <f t="shared" si="56"/>
        <v>0</v>
      </c>
      <c r="AS125" s="50" t="str">
        <f t="shared" si="57"/>
        <v>0</v>
      </c>
      <c r="AT125" s="50" t="str">
        <f t="shared" si="58"/>
        <v>1</v>
      </c>
      <c r="AX125" s="204" t="str">
        <f t="shared" si="39"/>
        <v>X</v>
      </c>
      <c r="AY125" s="204" t="str">
        <f t="shared" si="40"/>
        <v xml:space="preserve"> </v>
      </c>
      <c r="AZ125" s="204" t="str">
        <f t="shared" si="41"/>
        <v xml:space="preserve"> </v>
      </c>
      <c r="BA125" s="204" t="str">
        <f t="shared" si="42"/>
        <v xml:space="preserve"> </v>
      </c>
      <c r="BB125" s="204" t="str">
        <f t="shared" si="44"/>
        <v xml:space="preserve"> </v>
      </c>
      <c r="BC125" s="204" t="str">
        <f t="shared" si="45"/>
        <v xml:space="preserve"> </v>
      </c>
      <c r="BD125" s="204" t="str">
        <f t="shared" si="46"/>
        <v xml:space="preserve"> </v>
      </c>
      <c r="BE125" s="204" t="str">
        <f t="shared" si="47"/>
        <v xml:space="preserve"> </v>
      </c>
      <c r="BF125" s="204" t="str">
        <f t="shared" si="48"/>
        <v xml:space="preserve"> </v>
      </c>
      <c r="BG125" s="207" t="str">
        <f t="shared" si="49"/>
        <v>S</v>
      </c>
      <c r="BH125" s="210" t="str">
        <f t="shared" si="50"/>
        <v>l</v>
      </c>
      <c r="BI125" s="50">
        <v>1</v>
      </c>
    </row>
    <row r="126" spans="1:61" ht="16.5" customHeight="1" x14ac:dyDescent="0.25">
      <c r="A126" s="125">
        <v>122</v>
      </c>
      <c r="B126" s="50" t="s">
        <v>561</v>
      </c>
      <c r="C126" s="50" t="s">
        <v>553</v>
      </c>
      <c r="D126" s="180" t="s">
        <v>701</v>
      </c>
      <c r="E126" s="181" t="s">
        <v>1026</v>
      </c>
      <c r="F126" s="181" t="s">
        <v>1224</v>
      </c>
      <c r="G126" s="181" t="s">
        <v>565</v>
      </c>
      <c r="H126" s="181" t="s">
        <v>543</v>
      </c>
      <c r="I126" s="183" t="s">
        <v>770</v>
      </c>
      <c r="J126" s="182" t="s">
        <v>567</v>
      </c>
      <c r="K126" s="181" t="s">
        <v>1026</v>
      </c>
      <c r="L126" s="181" t="s">
        <v>1027</v>
      </c>
      <c r="M126" s="181" t="s">
        <v>1225</v>
      </c>
      <c r="N126" s="181" t="s">
        <v>1226</v>
      </c>
      <c r="O126" s="116" t="s">
        <v>548</v>
      </c>
      <c r="P126" s="116" t="s">
        <v>549</v>
      </c>
      <c r="Q126" s="44" t="s">
        <v>44</v>
      </c>
      <c r="R126" s="44" t="s">
        <v>551</v>
      </c>
      <c r="S126" s="44" t="s">
        <v>773</v>
      </c>
      <c r="T126" s="44"/>
      <c r="U126" s="157" t="s">
        <v>553</v>
      </c>
      <c r="V126" s="133" t="str">
        <f t="shared" si="51"/>
        <v>HTTPS -&gt; PROXY</v>
      </c>
      <c r="W126" s="146" t="s">
        <v>1227</v>
      </c>
      <c r="X126" s="146" t="s">
        <v>864</v>
      </c>
      <c r="Y126" s="146" t="s">
        <v>557</v>
      </c>
      <c r="Z126" s="148" t="s">
        <v>557</v>
      </c>
      <c r="AA126" s="146">
        <v>1</v>
      </c>
      <c r="AB126" s="146" t="s">
        <v>574</v>
      </c>
      <c r="AC126" s="147" t="s">
        <v>559</v>
      </c>
      <c r="AD126" s="147">
        <f>VLOOKUP(S126,Jahr2022!A:F,4,0)</f>
        <v>8104</v>
      </c>
      <c r="AE126" s="147">
        <f>VLOOKUP(S126,Jahr2022!A:F,5,0)</f>
        <v>173042</v>
      </c>
      <c r="AF126" s="147">
        <f>VLOOKUP(S126,Jahr2022!A:F,6,0)</f>
        <v>443476.94</v>
      </c>
      <c r="AG126" s="147" t="s">
        <v>574</v>
      </c>
      <c r="AH126" s="146">
        <v>7131</v>
      </c>
      <c r="AI126" s="194">
        <f>VLOOKUP(M126,Jahre2023Out!A:D,4,0)</f>
        <v>8263</v>
      </c>
      <c r="AJ126" s="194">
        <f>VLOOKUP(S126,Jahre2023In!A:D,4,0)</f>
        <v>22861</v>
      </c>
      <c r="AK126" s="195">
        <f t="shared" si="52"/>
        <v>31124</v>
      </c>
      <c r="AL126" s="196" t="str">
        <f t="shared" si="53"/>
        <v>0</v>
      </c>
      <c r="AM126" s="50" t="str">
        <f t="shared" si="43"/>
        <v>0</v>
      </c>
      <c r="AN126" s="50" t="str">
        <f t="shared" si="54"/>
        <v>0</v>
      </c>
      <c r="AP126" s="50" t="str">
        <f t="shared" si="34"/>
        <v>0</v>
      </c>
      <c r="AQ126" s="50" t="str">
        <f t="shared" si="55"/>
        <v>1</v>
      </c>
      <c r="AR126" s="50" t="str">
        <f t="shared" si="56"/>
        <v>0</v>
      </c>
      <c r="AS126" s="50" t="str">
        <f t="shared" si="57"/>
        <v>0</v>
      </c>
      <c r="AT126" s="50" t="str">
        <f t="shared" si="58"/>
        <v>0</v>
      </c>
      <c r="AV126" s="50">
        <v>1</v>
      </c>
      <c r="AX126" s="204" t="str">
        <f t="shared" si="39"/>
        <v xml:space="preserve"> </v>
      </c>
      <c r="AY126" s="204" t="str">
        <f t="shared" si="40"/>
        <v xml:space="preserve"> </v>
      </c>
      <c r="AZ126" s="204" t="str">
        <f t="shared" si="41"/>
        <v>X</v>
      </c>
      <c r="BA126" s="204" t="str">
        <f t="shared" si="42"/>
        <v xml:space="preserve"> </v>
      </c>
      <c r="BB126" s="204" t="str">
        <f t="shared" si="44"/>
        <v xml:space="preserve"> </v>
      </c>
      <c r="BC126" s="204" t="str">
        <f t="shared" si="45"/>
        <v xml:space="preserve"> </v>
      </c>
      <c r="BD126" s="204" t="str">
        <f t="shared" si="46"/>
        <v xml:space="preserve"> </v>
      </c>
      <c r="BE126" s="204" t="str">
        <f t="shared" si="47"/>
        <v xml:space="preserve"> </v>
      </c>
      <c r="BF126" s="204" t="str">
        <f t="shared" si="48"/>
        <v xml:space="preserve"> </v>
      </c>
      <c r="BG126" s="207" t="str">
        <f t="shared" si="49"/>
        <v>S</v>
      </c>
      <c r="BH126" s="210" t="str">
        <f t="shared" si="50"/>
        <v>m</v>
      </c>
      <c r="BI126" s="50">
        <v>2</v>
      </c>
    </row>
    <row r="127" spans="1:61" ht="16.5" customHeight="1" x14ac:dyDescent="0.25">
      <c r="A127" s="125">
        <v>123</v>
      </c>
      <c r="B127" s="50" t="s">
        <v>561</v>
      </c>
      <c r="C127" s="50" t="s">
        <v>538</v>
      </c>
      <c r="D127" s="180" t="s">
        <v>634</v>
      </c>
      <c r="E127" s="181" t="s">
        <v>1228</v>
      </c>
      <c r="F127" s="181" t="s">
        <v>1229</v>
      </c>
      <c r="G127" s="181" t="s">
        <v>565</v>
      </c>
      <c r="H127" s="181" t="s">
        <v>543</v>
      </c>
      <c r="I127" s="183" t="s">
        <v>672</v>
      </c>
      <c r="J127" s="182" t="s">
        <v>629</v>
      </c>
      <c r="K127" s="181" t="s">
        <v>1228</v>
      </c>
      <c r="L127" s="181" t="s">
        <v>631</v>
      </c>
      <c r="M127" s="181" t="s">
        <v>1230</v>
      </c>
      <c r="N127" s="181"/>
      <c r="O127" s="116" t="s">
        <v>548</v>
      </c>
      <c r="P127" s="116" t="s">
        <v>549</v>
      </c>
      <c r="Q127" s="44" t="s">
        <v>529</v>
      </c>
      <c r="R127" s="44" t="s">
        <v>551</v>
      </c>
      <c r="S127" s="44" t="s">
        <v>1231</v>
      </c>
      <c r="T127" s="44"/>
      <c r="U127" s="157" t="s">
        <v>553</v>
      </c>
      <c r="V127" s="133" t="str">
        <f t="shared" si="51"/>
        <v>FTPS -&gt; PROXY</v>
      </c>
      <c r="W127" s="146" t="s">
        <v>1232</v>
      </c>
      <c r="X127" s="146" t="s">
        <v>864</v>
      </c>
      <c r="Y127" s="146" t="s">
        <v>557</v>
      </c>
      <c r="Z127" s="148" t="s">
        <v>557</v>
      </c>
      <c r="AA127" s="146">
        <v>1</v>
      </c>
      <c r="AB127" s="146" t="s">
        <v>574</v>
      </c>
      <c r="AC127" s="147" t="s">
        <v>559</v>
      </c>
      <c r="AD127" s="147">
        <f>VLOOKUP(S127,Jahr2022!A:F,4,0)</f>
        <v>2233</v>
      </c>
      <c r="AE127" s="147">
        <f>VLOOKUP(S127,Jahr2022!A:F,5,0)</f>
        <v>2370</v>
      </c>
      <c r="AF127" s="147">
        <f>VLOOKUP(S127,Jahr2022!A:F,6,0)</f>
        <v>2252053</v>
      </c>
      <c r="AG127" s="147" t="s">
        <v>574</v>
      </c>
      <c r="AH127" s="146">
        <v>796412</v>
      </c>
      <c r="AI127" s="194">
        <f>VLOOKUP(M127,Jahre2023Out!A:D,4,0)</f>
        <v>864518</v>
      </c>
      <c r="AJ127" s="194" t="e">
        <f>VLOOKUP(S127,Jahre2023In!A:D,4,0)</f>
        <v>#N/A</v>
      </c>
      <c r="AK127" s="195">
        <f t="shared" si="52"/>
        <v>864518</v>
      </c>
      <c r="AL127" s="196" t="str">
        <f t="shared" si="53"/>
        <v>1</v>
      </c>
      <c r="AM127" s="50" t="str">
        <f t="shared" si="43"/>
        <v>0</v>
      </c>
      <c r="AN127" s="50" t="str">
        <f t="shared" si="54"/>
        <v>1</v>
      </c>
      <c r="AP127" s="50" t="str">
        <f t="shared" si="34"/>
        <v>0</v>
      </c>
      <c r="AQ127" s="50" t="str">
        <f t="shared" si="55"/>
        <v>1</v>
      </c>
      <c r="AR127" s="50" t="str">
        <f t="shared" si="56"/>
        <v>0</v>
      </c>
      <c r="AS127" s="50" t="str">
        <f t="shared" si="57"/>
        <v>0</v>
      </c>
      <c r="AT127" s="50" t="str">
        <f t="shared" si="58"/>
        <v>0</v>
      </c>
      <c r="AV127" s="50">
        <v>1</v>
      </c>
      <c r="AX127" s="204" t="str">
        <f t="shared" si="39"/>
        <v xml:space="preserve"> </v>
      </c>
      <c r="AY127" s="204" t="str">
        <f t="shared" si="40"/>
        <v xml:space="preserve"> </v>
      </c>
      <c r="AZ127" s="204" t="str">
        <f t="shared" si="41"/>
        <v>X</v>
      </c>
      <c r="BA127" s="204" t="str">
        <f t="shared" si="42"/>
        <v xml:space="preserve"> </v>
      </c>
      <c r="BB127" s="204" t="str">
        <f t="shared" si="44"/>
        <v xml:space="preserve"> </v>
      </c>
      <c r="BC127" s="204" t="str">
        <f t="shared" si="45"/>
        <v xml:space="preserve"> </v>
      </c>
      <c r="BD127" s="204" t="str">
        <f t="shared" si="46"/>
        <v xml:space="preserve"> </v>
      </c>
      <c r="BE127" s="204" t="str">
        <f t="shared" si="47"/>
        <v xml:space="preserve"> </v>
      </c>
      <c r="BF127" s="204" t="str">
        <f t="shared" si="48"/>
        <v xml:space="preserve"> </v>
      </c>
      <c r="BG127" s="207" t="str">
        <f t="shared" si="49"/>
        <v>S</v>
      </c>
      <c r="BH127" s="210" t="str">
        <f t="shared" si="50"/>
        <v>m</v>
      </c>
      <c r="BI127" s="50">
        <v>2</v>
      </c>
    </row>
    <row r="128" spans="1:61" ht="16.5" customHeight="1" x14ac:dyDescent="0.25">
      <c r="A128" s="125">
        <v>124</v>
      </c>
      <c r="B128" s="50" t="s">
        <v>561</v>
      </c>
      <c r="C128" s="50" t="s">
        <v>553</v>
      </c>
      <c r="D128" s="180" t="s">
        <v>814</v>
      </c>
      <c r="E128" s="181" t="s">
        <v>815</v>
      </c>
      <c r="F128" s="181" t="s">
        <v>1233</v>
      </c>
      <c r="G128" s="181" t="s">
        <v>565</v>
      </c>
      <c r="H128" s="181" t="s">
        <v>543</v>
      </c>
      <c r="I128" s="183" t="s">
        <v>810</v>
      </c>
      <c r="J128" s="182" t="s">
        <v>545</v>
      </c>
      <c r="K128" s="181" t="s">
        <v>817</v>
      </c>
      <c r="L128" s="181" t="s">
        <v>818</v>
      </c>
      <c r="M128" s="181" t="s">
        <v>1234</v>
      </c>
      <c r="N128" s="181" t="s">
        <v>1235</v>
      </c>
      <c r="O128" s="116" t="s">
        <v>548</v>
      </c>
      <c r="P128" s="116" t="s">
        <v>571</v>
      </c>
      <c r="Q128" s="44" t="s">
        <v>820</v>
      </c>
      <c r="R128" s="44" t="s">
        <v>551</v>
      </c>
      <c r="S128" s="44" t="s">
        <v>975</v>
      </c>
      <c r="T128" s="44" t="s">
        <v>975</v>
      </c>
      <c r="U128" s="157" t="s">
        <v>553</v>
      </c>
      <c r="V128" s="133" t="str">
        <f t="shared" si="51"/>
        <v>SFTP -&gt; IDOC</v>
      </c>
      <c r="W128" s="146" t="s">
        <v>1236</v>
      </c>
      <c r="X128" s="146" t="s">
        <v>555</v>
      </c>
      <c r="Y128" s="146" t="s">
        <v>556</v>
      </c>
      <c r="Z128" s="148" t="s">
        <v>557</v>
      </c>
      <c r="AA128" s="146">
        <v>1</v>
      </c>
      <c r="AB128" s="146" t="s">
        <v>558</v>
      </c>
      <c r="AC128" s="147" t="s">
        <v>559</v>
      </c>
      <c r="AD128" s="147">
        <f>VLOOKUP(S128,Jahr2022!A:F,4,0)</f>
        <v>896</v>
      </c>
      <c r="AE128" s="147">
        <f>VLOOKUP(S128,Jahr2022!A:F,5,0)</f>
        <v>896</v>
      </c>
      <c r="AF128" s="147">
        <f>VLOOKUP(S128,Jahr2022!A:F,6,0)</f>
        <v>25984</v>
      </c>
      <c r="AG128" s="147" t="s">
        <v>608</v>
      </c>
      <c r="AH128" s="146">
        <v>19151</v>
      </c>
      <c r="AI128" s="194">
        <f>VLOOKUP(M128,Jahre2023Out!A:D,4,0)</f>
        <v>28948</v>
      </c>
      <c r="AJ128" s="194" t="e">
        <f>VLOOKUP(S128,Jahre2023In!A:D,4,0)</f>
        <v>#N/A</v>
      </c>
      <c r="AK128" s="195">
        <f t="shared" si="52"/>
        <v>28948</v>
      </c>
      <c r="AL128" s="196" t="str">
        <f t="shared" si="53"/>
        <v>1</v>
      </c>
      <c r="AM128" s="50" t="str">
        <f t="shared" si="43"/>
        <v>1</v>
      </c>
      <c r="AN128" s="50" t="str">
        <f t="shared" si="54"/>
        <v>0</v>
      </c>
      <c r="AP128" s="50" t="str">
        <f t="shared" si="34"/>
        <v>1</v>
      </c>
      <c r="AQ128" s="50" t="str">
        <f t="shared" si="55"/>
        <v>0</v>
      </c>
      <c r="AR128" s="50" t="str">
        <f t="shared" si="56"/>
        <v>0</v>
      </c>
      <c r="AS128" s="50" t="str">
        <f t="shared" si="57"/>
        <v>0</v>
      </c>
      <c r="AT128" s="50" t="str">
        <f t="shared" si="58"/>
        <v>0</v>
      </c>
      <c r="AV128" s="50">
        <v>1</v>
      </c>
      <c r="AX128" s="204" t="str">
        <f t="shared" si="39"/>
        <v>X</v>
      </c>
      <c r="AY128" s="204" t="str">
        <f t="shared" si="40"/>
        <v xml:space="preserve"> </v>
      </c>
      <c r="AZ128" s="204" t="str">
        <f t="shared" si="41"/>
        <v xml:space="preserve"> </v>
      </c>
      <c r="BA128" s="204" t="str">
        <f t="shared" si="42"/>
        <v xml:space="preserve"> </v>
      </c>
      <c r="BB128" s="204" t="str">
        <f t="shared" si="44"/>
        <v>X</v>
      </c>
      <c r="BC128" s="204" t="str">
        <f t="shared" si="45"/>
        <v xml:space="preserve"> </v>
      </c>
      <c r="BD128" s="204" t="str">
        <f t="shared" si="46"/>
        <v xml:space="preserve"> </v>
      </c>
      <c r="BE128" s="204" t="str">
        <f t="shared" si="47"/>
        <v xml:space="preserve"> </v>
      </c>
      <c r="BF128" s="204" t="str">
        <f t="shared" si="48"/>
        <v xml:space="preserve"> </v>
      </c>
      <c r="BG128" s="207" t="str">
        <f t="shared" si="49"/>
        <v>M</v>
      </c>
      <c r="BH128" s="210" t="str">
        <f t="shared" si="50"/>
        <v>m</v>
      </c>
      <c r="BI128" s="50">
        <v>2</v>
      </c>
    </row>
    <row r="129" spans="1:61" ht="16.5" customHeight="1" x14ac:dyDescent="0.25">
      <c r="A129" s="125">
        <v>125</v>
      </c>
      <c r="B129" s="50" t="s">
        <v>561</v>
      </c>
      <c r="C129" s="50" t="s">
        <v>553</v>
      </c>
      <c r="D129" s="180" t="s">
        <v>823</v>
      </c>
      <c r="E129" s="181" t="s">
        <v>824</v>
      </c>
      <c r="F129" s="181" t="s">
        <v>1237</v>
      </c>
      <c r="G129" s="181" t="s">
        <v>565</v>
      </c>
      <c r="H129" s="181" t="s">
        <v>543</v>
      </c>
      <c r="I129" s="183" t="s">
        <v>810</v>
      </c>
      <c r="J129" s="182" t="s">
        <v>545</v>
      </c>
      <c r="K129" s="181" t="s">
        <v>826</v>
      </c>
      <c r="L129" s="181" t="s">
        <v>827</v>
      </c>
      <c r="M129" s="181" t="s">
        <v>1234</v>
      </c>
      <c r="N129" s="181" t="s">
        <v>1235</v>
      </c>
      <c r="O129" s="116" t="s">
        <v>548</v>
      </c>
      <c r="P129" s="116" t="s">
        <v>571</v>
      </c>
      <c r="Q129" s="44" t="s">
        <v>820</v>
      </c>
      <c r="R129" s="44" t="s">
        <v>551</v>
      </c>
      <c r="S129" s="44" t="s">
        <v>975</v>
      </c>
      <c r="T129" s="44" t="s">
        <v>975</v>
      </c>
      <c r="U129" s="157" t="s">
        <v>553</v>
      </c>
      <c r="V129" s="133" t="str">
        <f t="shared" si="51"/>
        <v>SFTP -&gt; IDOC</v>
      </c>
      <c r="W129" s="146" t="s">
        <v>1238</v>
      </c>
      <c r="X129" s="146" t="s">
        <v>555</v>
      </c>
      <c r="Y129" s="146" t="s">
        <v>556</v>
      </c>
      <c r="Z129" s="148" t="s">
        <v>557</v>
      </c>
      <c r="AA129" s="146">
        <v>1</v>
      </c>
      <c r="AB129" s="146" t="s">
        <v>558</v>
      </c>
      <c r="AC129" s="147" t="s">
        <v>559</v>
      </c>
      <c r="AD129" s="147">
        <f>VLOOKUP(S129,Jahr2022!A:F,4,0)</f>
        <v>896</v>
      </c>
      <c r="AE129" s="147">
        <f>VLOOKUP(S129,Jahr2022!A:F,5,0)</f>
        <v>896</v>
      </c>
      <c r="AF129" s="147">
        <f>VLOOKUP(S129,Jahr2022!A:F,6,0)</f>
        <v>25984</v>
      </c>
      <c r="AG129" s="147" t="s">
        <v>608</v>
      </c>
      <c r="AH129" s="146">
        <v>43666</v>
      </c>
      <c r="AI129" s="194">
        <f>VLOOKUP(M129,Jahre2023Out!A:D,4,0)</f>
        <v>28948</v>
      </c>
      <c r="AJ129" s="194" t="e">
        <f>VLOOKUP(S129,Jahre2023In!A:D,4,0)</f>
        <v>#N/A</v>
      </c>
      <c r="AK129" s="195">
        <f t="shared" si="52"/>
        <v>28948</v>
      </c>
      <c r="AL129" s="196" t="str">
        <f t="shared" si="53"/>
        <v>1</v>
      </c>
      <c r="AM129" s="50" t="str">
        <f t="shared" si="43"/>
        <v>1</v>
      </c>
      <c r="AN129" s="50" t="str">
        <f t="shared" si="54"/>
        <v>0</v>
      </c>
      <c r="AP129" s="50" t="str">
        <f t="shared" si="34"/>
        <v>1</v>
      </c>
      <c r="AQ129" s="50" t="str">
        <f t="shared" si="55"/>
        <v>0</v>
      </c>
      <c r="AR129" s="50" t="str">
        <f t="shared" si="56"/>
        <v>0</v>
      </c>
      <c r="AS129" s="50" t="str">
        <f t="shared" si="57"/>
        <v>0</v>
      </c>
      <c r="AT129" s="50" t="str">
        <f t="shared" si="58"/>
        <v>0</v>
      </c>
      <c r="AV129" s="50">
        <v>1</v>
      </c>
      <c r="AX129" s="204" t="str">
        <f t="shared" si="39"/>
        <v>X</v>
      </c>
      <c r="AY129" s="204" t="str">
        <f t="shared" si="40"/>
        <v xml:space="preserve"> </v>
      </c>
      <c r="AZ129" s="204" t="str">
        <f t="shared" si="41"/>
        <v xml:space="preserve"> </v>
      </c>
      <c r="BA129" s="204" t="str">
        <f t="shared" si="42"/>
        <v xml:space="preserve"> </v>
      </c>
      <c r="BB129" s="204" t="str">
        <f t="shared" si="44"/>
        <v>X</v>
      </c>
      <c r="BC129" s="204" t="str">
        <f t="shared" si="45"/>
        <v xml:space="preserve"> </v>
      </c>
      <c r="BD129" s="204" t="str">
        <f t="shared" si="46"/>
        <v xml:space="preserve"> </v>
      </c>
      <c r="BE129" s="204" t="str">
        <f t="shared" si="47"/>
        <v xml:space="preserve"> </v>
      </c>
      <c r="BF129" s="204" t="str">
        <f t="shared" si="48"/>
        <v xml:space="preserve"> </v>
      </c>
      <c r="BG129" s="207" t="str">
        <f t="shared" si="49"/>
        <v>M</v>
      </c>
      <c r="BH129" s="210" t="str">
        <f t="shared" si="50"/>
        <v>m</v>
      </c>
      <c r="BI129" s="50">
        <v>2</v>
      </c>
    </row>
    <row r="130" spans="1:61" ht="16.5" customHeight="1" x14ac:dyDescent="0.25">
      <c r="A130" s="125">
        <v>126</v>
      </c>
      <c r="B130" s="50" t="s">
        <v>561</v>
      </c>
      <c r="C130" s="50" t="s">
        <v>553</v>
      </c>
      <c r="D130" s="180" t="s">
        <v>830</v>
      </c>
      <c r="E130" s="181" t="s">
        <v>831</v>
      </c>
      <c r="F130" s="181" t="s">
        <v>1239</v>
      </c>
      <c r="G130" s="181" t="s">
        <v>565</v>
      </c>
      <c r="H130" s="181" t="s">
        <v>543</v>
      </c>
      <c r="I130" s="183" t="s">
        <v>810</v>
      </c>
      <c r="J130" s="182" t="s">
        <v>545</v>
      </c>
      <c r="K130" s="181" t="s">
        <v>831</v>
      </c>
      <c r="L130" s="181" t="s">
        <v>833</v>
      </c>
      <c r="M130" s="181" t="s">
        <v>1234</v>
      </c>
      <c r="N130" s="181" t="s">
        <v>1235</v>
      </c>
      <c r="O130" s="116" t="s">
        <v>548</v>
      </c>
      <c r="P130" s="116" t="s">
        <v>571</v>
      </c>
      <c r="Q130" s="44" t="s">
        <v>820</v>
      </c>
      <c r="R130" s="44" t="s">
        <v>551</v>
      </c>
      <c r="S130" s="44" t="s">
        <v>975</v>
      </c>
      <c r="T130" s="44" t="s">
        <v>975</v>
      </c>
      <c r="U130" s="157" t="s">
        <v>553</v>
      </c>
      <c r="V130" s="133" t="str">
        <f t="shared" si="51"/>
        <v>SFTP -&gt; IDOC</v>
      </c>
      <c r="W130" s="146" t="s">
        <v>1240</v>
      </c>
      <c r="X130" s="146" t="s">
        <v>555</v>
      </c>
      <c r="Y130" s="146" t="s">
        <v>556</v>
      </c>
      <c r="Z130" s="148" t="s">
        <v>557</v>
      </c>
      <c r="AA130" s="146">
        <v>1</v>
      </c>
      <c r="AB130" s="146" t="s">
        <v>558</v>
      </c>
      <c r="AC130" s="147" t="s">
        <v>559</v>
      </c>
      <c r="AD130" s="147">
        <f>VLOOKUP(S130,Jahr2022!A:F,4,0)</f>
        <v>896</v>
      </c>
      <c r="AE130" s="147">
        <f>VLOOKUP(S130,Jahr2022!A:F,5,0)</f>
        <v>896</v>
      </c>
      <c r="AF130" s="147">
        <f>VLOOKUP(S130,Jahr2022!A:F,6,0)</f>
        <v>25984</v>
      </c>
      <c r="AG130" s="147" t="s">
        <v>608</v>
      </c>
      <c r="AH130" s="146">
        <v>13173</v>
      </c>
      <c r="AI130" s="194">
        <f>VLOOKUP(M130,Jahre2023Out!A:D,4,0)</f>
        <v>28948</v>
      </c>
      <c r="AJ130" s="194" t="e">
        <f>VLOOKUP(S130,Jahre2023In!A:D,4,0)</f>
        <v>#N/A</v>
      </c>
      <c r="AK130" s="195">
        <f t="shared" si="52"/>
        <v>28948</v>
      </c>
      <c r="AL130" s="196" t="str">
        <f t="shared" si="53"/>
        <v>1</v>
      </c>
      <c r="AM130" s="50" t="str">
        <f t="shared" si="43"/>
        <v>1</v>
      </c>
      <c r="AN130" s="50" t="str">
        <f t="shared" si="54"/>
        <v>0</v>
      </c>
      <c r="AP130" s="50" t="str">
        <f t="shared" si="34"/>
        <v>1</v>
      </c>
      <c r="AQ130" s="50" t="str">
        <f t="shared" si="55"/>
        <v>0</v>
      </c>
      <c r="AR130" s="50" t="str">
        <f t="shared" si="56"/>
        <v>0</v>
      </c>
      <c r="AS130" s="50" t="str">
        <f t="shared" si="57"/>
        <v>0</v>
      </c>
      <c r="AT130" s="50" t="str">
        <f t="shared" si="58"/>
        <v>0</v>
      </c>
      <c r="AV130" s="50">
        <v>1</v>
      </c>
      <c r="AX130" s="204" t="str">
        <f t="shared" si="39"/>
        <v>X</v>
      </c>
      <c r="AY130" s="204" t="str">
        <f t="shared" si="40"/>
        <v xml:space="preserve"> </v>
      </c>
      <c r="AZ130" s="204" t="str">
        <f t="shared" si="41"/>
        <v xml:space="preserve"> </v>
      </c>
      <c r="BA130" s="204" t="str">
        <f t="shared" si="42"/>
        <v xml:space="preserve"> </v>
      </c>
      <c r="BB130" s="204" t="str">
        <f t="shared" si="44"/>
        <v>X</v>
      </c>
      <c r="BC130" s="204" t="str">
        <f t="shared" si="45"/>
        <v xml:space="preserve"> </v>
      </c>
      <c r="BD130" s="204" t="str">
        <f t="shared" si="46"/>
        <v xml:space="preserve"> </v>
      </c>
      <c r="BE130" s="204" t="str">
        <f t="shared" si="47"/>
        <v xml:space="preserve"> </v>
      </c>
      <c r="BF130" s="204" t="str">
        <f t="shared" si="48"/>
        <v xml:space="preserve"> </v>
      </c>
      <c r="BG130" s="207" t="str">
        <f t="shared" si="49"/>
        <v>M</v>
      </c>
      <c r="BH130" s="210" t="str">
        <f t="shared" si="50"/>
        <v>m</v>
      </c>
      <c r="BI130" s="50">
        <v>2</v>
      </c>
    </row>
    <row r="131" spans="1:61" ht="16.5" customHeight="1" x14ac:dyDescent="0.25">
      <c r="A131" s="125">
        <v>127</v>
      </c>
      <c r="B131" s="50" t="s">
        <v>561</v>
      </c>
      <c r="C131" s="50" t="s">
        <v>538</v>
      </c>
      <c r="D131" s="180" t="s">
        <v>1241</v>
      </c>
      <c r="E131" s="181" t="s">
        <v>657</v>
      </c>
      <c r="F131" s="181" t="s">
        <v>1242</v>
      </c>
      <c r="G131" s="181" t="s">
        <v>565</v>
      </c>
      <c r="H131" s="181" t="s">
        <v>659</v>
      </c>
      <c r="I131" s="183" t="s">
        <v>289</v>
      </c>
      <c r="J131" s="182" t="s">
        <v>549</v>
      </c>
      <c r="K131" s="181" t="s">
        <v>44</v>
      </c>
      <c r="L131" s="181" t="s">
        <v>551</v>
      </c>
      <c r="M131" s="181" t="s">
        <v>1243</v>
      </c>
      <c r="N131" s="181" t="s">
        <v>1244</v>
      </c>
      <c r="O131" s="116" t="s">
        <v>548</v>
      </c>
      <c r="P131" s="116" t="s">
        <v>549</v>
      </c>
      <c r="Q131" s="44" t="s">
        <v>657</v>
      </c>
      <c r="R131" s="44" t="s">
        <v>662</v>
      </c>
      <c r="S131" s="44" t="s">
        <v>1245</v>
      </c>
      <c r="T131" s="44" t="s">
        <v>289</v>
      </c>
      <c r="U131" s="157" t="s">
        <v>553</v>
      </c>
      <c r="V131" s="133" t="str">
        <f t="shared" si="51"/>
        <v>PROXY -&gt; PROXY</v>
      </c>
      <c r="W131" s="146" t="s">
        <v>1246</v>
      </c>
      <c r="X131" s="146" t="s">
        <v>555</v>
      </c>
      <c r="Y131" s="146" t="s">
        <v>557</v>
      </c>
      <c r="Z131" s="148" t="s">
        <v>556</v>
      </c>
      <c r="AA131" s="146">
        <v>1</v>
      </c>
      <c r="AB131" s="146" t="s">
        <v>558</v>
      </c>
      <c r="AC131" s="147" t="s">
        <v>559</v>
      </c>
      <c r="AD131" s="147">
        <f>VLOOKUP(S131,Jahr2022!A:F,4,0)</f>
        <v>610</v>
      </c>
      <c r="AE131" s="147">
        <f>VLOOKUP(S131,Jahr2022!A:F,5,0)</f>
        <v>9396567</v>
      </c>
      <c r="AF131" s="147">
        <f>VLOOKUP(S131,Jahr2022!A:F,6,0)</f>
        <v>79617992</v>
      </c>
      <c r="AG131" s="147" t="s">
        <v>560</v>
      </c>
      <c r="AH131" s="146">
        <v>46973</v>
      </c>
      <c r="AI131" s="194">
        <f>VLOOKUP(M131,Jahre2023Out!A:D,4,0)</f>
        <v>47310</v>
      </c>
      <c r="AJ131" s="194" t="e">
        <f>VLOOKUP(S131,Jahre2023In!A:D,4,0)</f>
        <v>#N/A</v>
      </c>
      <c r="AK131" s="195">
        <f t="shared" si="52"/>
        <v>47310</v>
      </c>
      <c r="AL131" s="196" t="str">
        <f t="shared" si="53"/>
        <v>0</v>
      </c>
      <c r="AM131" s="50" t="str">
        <f t="shared" si="43"/>
        <v>0</v>
      </c>
      <c r="AN131" s="50" t="str">
        <f t="shared" si="54"/>
        <v>0</v>
      </c>
      <c r="AP131" s="50" t="str">
        <f t="shared" si="34"/>
        <v>0</v>
      </c>
      <c r="AQ131" s="50" t="str">
        <f t="shared" si="55"/>
        <v>0</v>
      </c>
      <c r="AR131" s="50" t="str">
        <f t="shared" si="56"/>
        <v>0</v>
      </c>
      <c r="AS131" s="50" t="str">
        <f t="shared" si="57"/>
        <v>0</v>
      </c>
      <c r="AT131" s="50" t="str">
        <f t="shared" si="58"/>
        <v>0</v>
      </c>
      <c r="AX131" s="204" t="str">
        <f t="shared" si="39"/>
        <v>X</v>
      </c>
      <c r="AY131" s="204" t="str">
        <f t="shared" si="40"/>
        <v xml:space="preserve"> </v>
      </c>
      <c r="AZ131" s="204" t="str">
        <f t="shared" si="41"/>
        <v xml:space="preserve"> </v>
      </c>
      <c r="BA131" s="204" t="str">
        <f t="shared" si="42"/>
        <v xml:space="preserve"> </v>
      </c>
      <c r="BB131" s="204" t="str">
        <f t="shared" si="44"/>
        <v xml:space="preserve"> </v>
      </c>
      <c r="BC131" s="204" t="str">
        <f t="shared" si="45"/>
        <v>X</v>
      </c>
      <c r="BD131" s="204" t="str">
        <f t="shared" si="46"/>
        <v xml:space="preserve"> </v>
      </c>
      <c r="BE131" s="204" t="str">
        <f t="shared" si="47"/>
        <v xml:space="preserve"> </v>
      </c>
      <c r="BF131" s="204" t="str">
        <f t="shared" si="48"/>
        <v xml:space="preserve"> </v>
      </c>
      <c r="BG131" s="207" t="str">
        <f t="shared" si="49"/>
        <v>M</v>
      </c>
      <c r="BH131" s="210" t="str">
        <f t="shared" si="50"/>
        <v>m</v>
      </c>
      <c r="BI131" s="50">
        <v>2</v>
      </c>
    </row>
    <row r="132" spans="1:61" ht="16.5" customHeight="1" x14ac:dyDescent="0.25">
      <c r="A132" s="125">
        <v>128</v>
      </c>
      <c r="B132" s="50" t="s">
        <v>561</v>
      </c>
      <c r="C132" s="50" t="s">
        <v>538</v>
      </c>
      <c r="D132" s="180" t="s">
        <v>1241</v>
      </c>
      <c r="E132" s="181" t="s">
        <v>1247</v>
      </c>
      <c r="F132" s="181" t="s">
        <v>1248</v>
      </c>
      <c r="G132" s="181" t="s">
        <v>565</v>
      </c>
      <c r="H132" s="181" t="s">
        <v>544</v>
      </c>
      <c r="I132" s="183" t="s">
        <v>1249</v>
      </c>
      <c r="J132" s="182" t="s">
        <v>549</v>
      </c>
      <c r="K132" s="181" t="s">
        <v>44</v>
      </c>
      <c r="L132" s="181" t="s">
        <v>551</v>
      </c>
      <c r="M132" s="181" t="s">
        <v>1243</v>
      </c>
      <c r="N132" s="181"/>
      <c r="O132" s="116" t="s">
        <v>548</v>
      </c>
      <c r="P132" s="116" t="s">
        <v>545</v>
      </c>
      <c r="Q132" s="44" t="s">
        <v>1247</v>
      </c>
      <c r="R132" s="44" t="s">
        <v>1250</v>
      </c>
      <c r="S132" s="44" t="s">
        <v>1245</v>
      </c>
      <c r="T132" s="44"/>
      <c r="U132" s="157" t="s">
        <v>553</v>
      </c>
      <c r="V132" s="133" t="str">
        <f t="shared" si="51"/>
        <v>PROXY -&gt; SFTP</v>
      </c>
      <c r="W132" s="146" t="s">
        <v>1251</v>
      </c>
      <c r="X132" s="146" t="s">
        <v>557</v>
      </c>
      <c r="Y132" s="146" t="s">
        <v>557</v>
      </c>
      <c r="Z132" s="148" t="s">
        <v>556</v>
      </c>
      <c r="AA132" s="146">
        <v>1</v>
      </c>
      <c r="AB132" s="146" t="s">
        <v>574</v>
      </c>
      <c r="AC132" s="147" t="s">
        <v>559</v>
      </c>
      <c r="AD132" s="147">
        <f>VLOOKUP(S132,Jahr2022!A:F,4,0)</f>
        <v>610</v>
      </c>
      <c r="AE132" s="147">
        <f>VLOOKUP(S132,Jahr2022!A:F,5,0)</f>
        <v>9396567</v>
      </c>
      <c r="AF132" s="147">
        <f>VLOOKUP(S132,Jahr2022!A:F,6,0)</f>
        <v>79617992</v>
      </c>
      <c r="AG132" s="147" t="s">
        <v>560</v>
      </c>
      <c r="AH132" s="146">
        <v>138</v>
      </c>
      <c r="AI132" s="194">
        <f>VLOOKUP(M132,Jahre2023Out!A:D,4,0)</f>
        <v>47310</v>
      </c>
      <c r="AJ132" s="194" t="e">
        <f>VLOOKUP(S132,Jahre2023In!A:D,4,0)</f>
        <v>#N/A</v>
      </c>
      <c r="AK132" s="195">
        <f t="shared" si="52"/>
        <v>47310</v>
      </c>
      <c r="AL132" s="196" t="str">
        <f t="shared" si="53"/>
        <v>1</v>
      </c>
      <c r="AM132" s="50" t="str">
        <f t="shared" si="43"/>
        <v>1</v>
      </c>
      <c r="AN132" s="50" t="str">
        <f t="shared" si="54"/>
        <v>0</v>
      </c>
      <c r="AP132" s="50" t="str">
        <f t="shared" si="34"/>
        <v>0</v>
      </c>
      <c r="AQ132" s="50" t="str">
        <f t="shared" si="55"/>
        <v>0</v>
      </c>
      <c r="AR132" s="50" t="str">
        <f t="shared" si="56"/>
        <v>0</v>
      </c>
      <c r="AS132" s="50" t="str">
        <f t="shared" si="57"/>
        <v>0</v>
      </c>
      <c r="AT132" s="50" t="str">
        <f t="shared" si="58"/>
        <v>0</v>
      </c>
      <c r="AX132" s="204" t="str">
        <f t="shared" si="39"/>
        <v xml:space="preserve"> </v>
      </c>
      <c r="AY132" s="204" t="str">
        <f t="shared" si="40"/>
        <v xml:space="preserve"> </v>
      </c>
      <c r="AZ132" s="204" t="str">
        <f t="shared" si="41"/>
        <v xml:space="preserve"> </v>
      </c>
      <c r="BA132" s="204" t="str">
        <f t="shared" si="42"/>
        <v xml:space="preserve"> </v>
      </c>
      <c r="BB132" s="204" t="str">
        <f t="shared" si="44"/>
        <v xml:space="preserve"> </v>
      </c>
      <c r="BC132" s="204" t="str">
        <f t="shared" si="45"/>
        <v>X</v>
      </c>
      <c r="BD132" s="204" t="str">
        <f t="shared" si="46"/>
        <v xml:space="preserve"> </v>
      </c>
      <c r="BE132" s="204" t="str">
        <f t="shared" si="47"/>
        <v xml:space="preserve"> </v>
      </c>
      <c r="BF132" s="204" t="str">
        <f t="shared" si="48"/>
        <v xml:space="preserve"> </v>
      </c>
      <c r="BG132" s="207" t="str">
        <f t="shared" si="49"/>
        <v>S</v>
      </c>
      <c r="BH132" s="210" t="str">
        <f t="shared" si="50"/>
        <v>m</v>
      </c>
      <c r="BI132" s="50">
        <v>2</v>
      </c>
    </row>
    <row r="133" spans="1:61" ht="16.5" customHeight="1" x14ac:dyDescent="0.25">
      <c r="A133" s="125">
        <v>129</v>
      </c>
      <c r="B133" s="50" t="s">
        <v>561</v>
      </c>
      <c r="C133" s="50" t="s">
        <v>538</v>
      </c>
      <c r="D133" s="180" t="s">
        <v>1241</v>
      </c>
      <c r="E133" s="181" t="s">
        <v>1252</v>
      </c>
      <c r="F133" s="181" t="s">
        <v>1253</v>
      </c>
      <c r="G133" s="181" t="s">
        <v>565</v>
      </c>
      <c r="H133" s="181" t="s">
        <v>544</v>
      </c>
      <c r="I133" s="183" t="s">
        <v>1249</v>
      </c>
      <c r="J133" s="182" t="s">
        <v>549</v>
      </c>
      <c r="K133" s="181" t="s">
        <v>44</v>
      </c>
      <c r="L133" s="181" t="s">
        <v>551</v>
      </c>
      <c r="M133" s="181" t="s">
        <v>1243</v>
      </c>
      <c r="N133" s="181"/>
      <c r="O133" s="116" t="s">
        <v>548</v>
      </c>
      <c r="P133" s="116" t="s">
        <v>545</v>
      </c>
      <c r="Q133" s="44" t="s">
        <v>1254</v>
      </c>
      <c r="R133" s="44" t="s">
        <v>1255</v>
      </c>
      <c r="S133" s="44" t="s">
        <v>1245</v>
      </c>
      <c r="T133" s="44"/>
      <c r="U133" s="157" t="s">
        <v>553</v>
      </c>
      <c r="V133" s="133" t="str">
        <f t="shared" ref="V133:V143" si="59">J133&amp;" -&gt; "&amp;P133</f>
        <v>PROXY -&gt; SFTP</v>
      </c>
      <c r="W133" s="146" t="s">
        <v>1256</v>
      </c>
      <c r="X133" s="146" t="s">
        <v>557</v>
      </c>
      <c r="Y133" s="146" t="s">
        <v>557</v>
      </c>
      <c r="Z133" s="148" t="s">
        <v>557</v>
      </c>
      <c r="AA133" s="146">
        <v>1</v>
      </c>
      <c r="AB133" s="146" t="s">
        <v>574</v>
      </c>
      <c r="AC133" s="147" t="s">
        <v>559</v>
      </c>
      <c r="AD133" s="147">
        <f>VLOOKUP(S133,Jahr2022!A:F,4,0)</f>
        <v>610</v>
      </c>
      <c r="AE133" s="147">
        <f>VLOOKUP(S133,Jahr2022!A:F,5,0)</f>
        <v>9396567</v>
      </c>
      <c r="AF133" s="147">
        <f>VLOOKUP(S133,Jahr2022!A:F,6,0)</f>
        <v>79617992</v>
      </c>
      <c r="AG133" s="147" t="s">
        <v>560</v>
      </c>
      <c r="AH133" s="146" t="s">
        <v>754</v>
      </c>
      <c r="AI133" s="194">
        <f>VLOOKUP(M133,Jahre2023Out!A:D,4,0)</f>
        <v>47310</v>
      </c>
      <c r="AJ133" s="194" t="e">
        <f>VLOOKUP(S133,Jahre2023In!A:D,4,0)</f>
        <v>#N/A</v>
      </c>
      <c r="AK133" s="195">
        <f t="shared" ref="AK133:AK164" si="60">SUMIF(AI133:AJ133,"&gt;0")</f>
        <v>47310</v>
      </c>
      <c r="AL133" s="196" t="str">
        <f t="shared" ref="AL133:AL164" si="61">IFERROR(IF(SEARCH("FTP",$V133)&gt;0,"1",""),"0")</f>
        <v>1</v>
      </c>
      <c r="AM133" s="50" t="str">
        <f t="shared" si="43"/>
        <v>1</v>
      </c>
      <c r="AN133" s="50" t="str">
        <f t="shared" ref="AN133:AN164" si="62">IFERROR(IF(SEARCH("FTPS",$V133)&gt;0,"1",""),"0")</f>
        <v>0</v>
      </c>
      <c r="AP133" s="50" t="str">
        <f t="shared" ref="AP133:AP163" si="63">IFERROR(IF(SEARCH("Ja",$Y133)&gt;0,"1",""),"0")</f>
        <v>0</v>
      </c>
      <c r="AQ133" s="50" t="str">
        <f t="shared" ref="AQ133:AQ163" si="64">IFERROR(IF(SEARCH("Java Mapping",$X133)&gt;0,"1",""),"0")</f>
        <v>0</v>
      </c>
      <c r="AR133" s="50" t="str">
        <f t="shared" ref="AR133:AR164" si="65">IFERROR(IF(SEARCH("xslt",$X133)&gt;0,"1",""),"0")</f>
        <v>0</v>
      </c>
      <c r="AS133" s="50" t="str">
        <f t="shared" ref="AS133:AS164" si="66">IFERROR(IF(SEARCH("ABAP",$X133)&gt;0,"1",""),"0")</f>
        <v>0</v>
      </c>
      <c r="AT133" s="50" t="str">
        <f t="shared" ref="AT133:AT164" si="67">IFERROR(IF(SEARCH("RFC",$V133)&gt;0,"1",""),"0")</f>
        <v>0</v>
      </c>
      <c r="AX133" s="204" t="str">
        <f t="shared" ref="AX133:AX196" si="68">IFERROR(IF(SEARCH("Message",$X133)&gt;0,"X"," ")," ")</f>
        <v xml:space="preserve"> </v>
      </c>
      <c r="AY133" s="204" t="str">
        <f t="shared" ref="AY133:AY196" si="69">IFERROR(IF(SEARCH("XSLT",$X133)&gt;0,"X"," ")," ")</f>
        <v xml:space="preserve"> </v>
      </c>
      <c r="AZ133" s="204" t="str">
        <f t="shared" ref="AZ133:AZ196" si="70">IFERROR(IF(SEARCH("Java",$X133)&gt;0,"X"," ")," ")</f>
        <v xml:space="preserve"> </v>
      </c>
      <c r="BA133" s="204" t="str">
        <f t="shared" ref="BA133:BA196" si="71">IFERROR(IF(SEARCH("ABAP",$X133)&gt;0,"X"," ")," ")</f>
        <v xml:space="preserve"> </v>
      </c>
      <c r="BB133" s="204" t="str">
        <f t="shared" si="44"/>
        <v xml:space="preserve"> </v>
      </c>
      <c r="BC133" s="204" t="str">
        <f t="shared" si="45"/>
        <v xml:space="preserve"> </v>
      </c>
      <c r="BD133" s="204" t="str">
        <f t="shared" si="46"/>
        <v xml:space="preserve"> </v>
      </c>
      <c r="BE133" s="204" t="str">
        <f t="shared" si="47"/>
        <v xml:space="preserve"> </v>
      </c>
      <c r="BF133" s="204" t="str">
        <f t="shared" si="48"/>
        <v xml:space="preserve"> </v>
      </c>
      <c r="BG133" s="207" t="str">
        <f t="shared" si="49"/>
        <v>S</v>
      </c>
      <c r="BH133" s="210" t="str">
        <f t="shared" si="50"/>
        <v>c</v>
      </c>
      <c r="BI133" s="50">
        <v>1</v>
      </c>
    </row>
    <row r="134" spans="1:61" ht="16.5" customHeight="1" x14ac:dyDescent="0.25">
      <c r="A134" s="125">
        <v>130</v>
      </c>
      <c r="B134" s="50" t="s">
        <v>561</v>
      </c>
      <c r="C134" s="50" t="s">
        <v>553</v>
      </c>
      <c r="D134" s="180" t="s">
        <v>1241</v>
      </c>
      <c r="E134" s="181" t="s">
        <v>969</v>
      </c>
      <c r="F134" s="181" t="s">
        <v>1257</v>
      </c>
      <c r="G134" s="181" t="s">
        <v>565</v>
      </c>
      <c r="H134" s="181" t="s">
        <v>543</v>
      </c>
      <c r="I134" s="183" t="s">
        <v>1258</v>
      </c>
      <c r="J134" s="182" t="s">
        <v>625</v>
      </c>
      <c r="K134" s="181" t="s">
        <v>972</v>
      </c>
      <c r="L134" s="181" t="s">
        <v>973</v>
      </c>
      <c r="M134" s="181" t="s">
        <v>1259</v>
      </c>
      <c r="N134" s="181" t="s">
        <v>1260</v>
      </c>
      <c r="O134" s="116" t="s">
        <v>548</v>
      </c>
      <c r="P134" s="116" t="s">
        <v>549</v>
      </c>
      <c r="Q134" s="44" t="s">
        <v>820</v>
      </c>
      <c r="R134" s="44" t="s">
        <v>551</v>
      </c>
      <c r="S134" s="44" t="s">
        <v>1261</v>
      </c>
      <c r="T134" s="44"/>
      <c r="U134" s="157" t="s">
        <v>977</v>
      </c>
      <c r="V134" s="133" t="str">
        <f t="shared" si="59"/>
        <v>FTP -&gt; PROXY</v>
      </c>
      <c r="W134" s="146" t="s">
        <v>1262</v>
      </c>
      <c r="X134" s="146" t="s">
        <v>555</v>
      </c>
      <c r="Y134" s="146" t="s">
        <v>557</v>
      </c>
      <c r="Z134" s="148" t="s">
        <v>557</v>
      </c>
      <c r="AA134" s="146">
        <v>1</v>
      </c>
      <c r="AB134" s="146" t="s">
        <v>574</v>
      </c>
      <c r="AC134" s="147" t="s">
        <v>559</v>
      </c>
      <c r="AD134" s="147">
        <f>VLOOKUP(S134,Jahr2022!A:F,4,0)</f>
        <v>3917427</v>
      </c>
      <c r="AE134" s="147">
        <f>VLOOKUP(S134,Jahr2022!A:F,5,0)</f>
        <v>3917427</v>
      </c>
      <c r="AF134" s="147">
        <f>VLOOKUP(S134,Jahr2022!A:F,6,0)</f>
        <v>3917427</v>
      </c>
      <c r="AG134" s="147" t="s">
        <v>560</v>
      </c>
      <c r="AH134" s="146">
        <v>257</v>
      </c>
      <c r="AI134" s="194">
        <f>VLOOKUP(M134,Jahre2023Out!A:D,4,0)</f>
        <v>260</v>
      </c>
      <c r="AJ134" s="194" t="e">
        <f>VLOOKUP(S134,Jahre2023In!A:D,4,0)</f>
        <v>#N/A</v>
      </c>
      <c r="AK134" s="195">
        <f t="shared" si="60"/>
        <v>260</v>
      </c>
      <c r="AL134" s="196" t="str">
        <f t="shared" si="61"/>
        <v>1</v>
      </c>
      <c r="AM134" s="50" t="str">
        <f t="shared" ref="AM134:AM197" si="72">IFERROR(IF(SEARCH("SFTP",$V134)&gt;0,"1",""),"0")</f>
        <v>0</v>
      </c>
      <c r="AN134" s="50" t="str">
        <f t="shared" si="62"/>
        <v>0</v>
      </c>
      <c r="AP134" s="50" t="str">
        <f t="shared" si="63"/>
        <v>0</v>
      </c>
      <c r="AQ134" s="50" t="str">
        <f t="shared" si="64"/>
        <v>0</v>
      </c>
      <c r="AR134" s="50" t="str">
        <f t="shared" si="65"/>
        <v>0</v>
      </c>
      <c r="AS134" s="50" t="str">
        <f t="shared" si="66"/>
        <v>0</v>
      </c>
      <c r="AT134" s="50" t="str">
        <f t="shared" si="67"/>
        <v>0</v>
      </c>
      <c r="AX134" s="204" t="str">
        <f t="shared" si="68"/>
        <v>X</v>
      </c>
      <c r="AY134" s="204" t="str">
        <f t="shared" si="69"/>
        <v xml:space="preserve"> </v>
      </c>
      <c r="AZ134" s="204" t="str">
        <f t="shared" si="70"/>
        <v xml:space="preserve"> </v>
      </c>
      <c r="BA134" s="204" t="str">
        <f t="shared" si="71"/>
        <v xml:space="preserve"> </v>
      </c>
      <c r="BB134" s="204" t="str">
        <f t="shared" ref="BB134:BB197" si="73">IFERROR(IF(SEARCH("Ja",$Y134)&gt;0,"X"," ")," ")</f>
        <v xml:space="preserve"> </v>
      </c>
      <c r="BC134" s="204" t="str">
        <f t="shared" ref="BC134:BC197" si="74">IFERROR(IF(SEARCH("Ja",$Z134)&gt;0,"X"," ")," ")</f>
        <v xml:space="preserve"> </v>
      </c>
      <c r="BD134" s="204" t="str">
        <f t="shared" ref="BD134:BD197" si="75">IFERROR(IF($AW134&gt;0,"X"," ")," ")</f>
        <v xml:space="preserve"> </v>
      </c>
      <c r="BE134" s="204" t="str">
        <f t="shared" ref="BE134:BE197" si="76">IFERROR(IF(SEARCH("BE",$AC134)&gt;0,"X"," ")," ")</f>
        <v xml:space="preserve"> </v>
      </c>
      <c r="BF134" s="204" t="str">
        <f t="shared" ref="BF134:BF197" si="77">IFERROR(IF(SEARCH("EOIO",$AC134)&gt;0,"X"," ")," ")</f>
        <v xml:space="preserve"> </v>
      </c>
      <c r="BG134" s="207" t="str">
        <f t="shared" ref="BG134:BG197" si="78">$AB134</f>
        <v>S</v>
      </c>
      <c r="BH134" s="210" t="str">
        <f t="shared" ref="BH134:BH197" si="79">IF(AND(AX134="X",AY134="X",AZ134="X",BB134="X",BD134="X"),"r",IF(OR(BG134="L",BD134="X",AND(BB134="X",BC134="X")),"h",IF(OR(AZ134="X",BB134="X",BC134="X"),"m",IF(AND(AX134=" ",AY134=" ",AZ134=" ",BA134=" ",BB134=" ",BC134=" ",BD134=" ",BG134="S"),"c","l"))))</f>
        <v>l</v>
      </c>
      <c r="BI134" s="50">
        <v>1</v>
      </c>
    </row>
    <row r="135" spans="1:61" ht="16.5" customHeight="1" x14ac:dyDescent="0.25">
      <c r="A135" s="125">
        <v>131</v>
      </c>
      <c r="B135" s="50" t="s">
        <v>561</v>
      </c>
      <c r="C135" s="50" t="s">
        <v>553</v>
      </c>
      <c r="D135" s="180" t="s">
        <v>814</v>
      </c>
      <c r="E135" s="181" t="s">
        <v>815</v>
      </c>
      <c r="F135" s="181" t="s">
        <v>1263</v>
      </c>
      <c r="G135" s="181" t="s">
        <v>565</v>
      </c>
      <c r="H135" s="181" t="s">
        <v>543</v>
      </c>
      <c r="I135" s="183" t="s">
        <v>810</v>
      </c>
      <c r="J135" s="182" t="s">
        <v>545</v>
      </c>
      <c r="K135" s="181" t="s">
        <v>817</v>
      </c>
      <c r="L135" s="181" t="s">
        <v>818</v>
      </c>
      <c r="M135" s="181" t="s">
        <v>1259</v>
      </c>
      <c r="N135" s="181" t="s">
        <v>1264</v>
      </c>
      <c r="O135" s="116" t="s">
        <v>548</v>
      </c>
      <c r="P135" s="116" t="s">
        <v>549</v>
      </c>
      <c r="Q135" s="44" t="s">
        <v>820</v>
      </c>
      <c r="R135" s="44" t="s">
        <v>551</v>
      </c>
      <c r="S135" s="44" t="s">
        <v>1261</v>
      </c>
      <c r="T135" s="44"/>
      <c r="U135" s="157" t="s">
        <v>553</v>
      </c>
      <c r="V135" s="133" t="str">
        <f t="shared" si="59"/>
        <v>SFTP -&gt; PROXY</v>
      </c>
      <c r="W135" s="146" t="s">
        <v>1265</v>
      </c>
      <c r="X135" s="146" t="s">
        <v>555</v>
      </c>
      <c r="Y135" s="146" t="s">
        <v>557</v>
      </c>
      <c r="Z135" s="148" t="s">
        <v>556</v>
      </c>
      <c r="AA135" s="146">
        <v>1</v>
      </c>
      <c r="AB135" s="146" t="s">
        <v>558</v>
      </c>
      <c r="AC135" s="147" t="s">
        <v>559</v>
      </c>
      <c r="AD135" s="147">
        <f>VLOOKUP(S135,Jahr2022!A:F,4,0)</f>
        <v>3917427</v>
      </c>
      <c r="AE135" s="147">
        <f>VLOOKUP(S135,Jahr2022!A:F,5,0)</f>
        <v>3917427</v>
      </c>
      <c r="AF135" s="147">
        <f>VLOOKUP(S135,Jahr2022!A:F,6,0)</f>
        <v>3917427</v>
      </c>
      <c r="AG135" s="147" t="s">
        <v>560</v>
      </c>
      <c r="AH135" s="146">
        <v>365</v>
      </c>
      <c r="AI135" s="194">
        <f>VLOOKUP(M135,Jahre2023Out!A:D,4,0)</f>
        <v>260</v>
      </c>
      <c r="AJ135" s="194" t="e">
        <f>VLOOKUP(S135,Jahre2023In!A:D,4,0)</f>
        <v>#N/A</v>
      </c>
      <c r="AK135" s="195">
        <f t="shared" si="60"/>
        <v>260</v>
      </c>
      <c r="AL135" s="196" t="str">
        <f t="shared" si="61"/>
        <v>1</v>
      </c>
      <c r="AM135" s="50" t="str">
        <f t="shared" si="72"/>
        <v>1</v>
      </c>
      <c r="AN135" s="50" t="str">
        <f t="shared" si="62"/>
        <v>0</v>
      </c>
      <c r="AP135" s="50" t="str">
        <f t="shared" si="63"/>
        <v>0</v>
      </c>
      <c r="AQ135" s="50" t="str">
        <f t="shared" si="64"/>
        <v>0</v>
      </c>
      <c r="AR135" s="50" t="str">
        <f t="shared" si="65"/>
        <v>0</v>
      </c>
      <c r="AS135" s="50" t="str">
        <f t="shared" si="66"/>
        <v>0</v>
      </c>
      <c r="AT135" s="50" t="str">
        <f t="shared" si="67"/>
        <v>0</v>
      </c>
      <c r="AX135" s="204" t="str">
        <f t="shared" si="68"/>
        <v>X</v>
      </c>
      <c r="AY135" s="204" t="str">
        <f t="shared" si="69"/>
        <v xml:space="preserve"> </v>
      </c>
      <c r="AZ135" s="204" t="str">
        <f t="shared" si="70"/>
        <v xml:space="preserve"> </v>
      </c>
      <c r="BA135" s="204" t="str">
        <f t="shared" si="71"/>
        <v xml:space="preserve"> </v>
      </c>
      <c r="BB135" s="204" t="str">
        <f t="shared" si="73"/>
        <v xml:space="preserve"> </v>
      </c>
      <c r="BC135" s="204" t="str">
        <f t="shared" si="74"/>
        <v>X</v>
      </c>
      <c r="BD135" s="204" t="str">
        <f t="shared" si="75"/>
        <v xml:space="preserve"> </v>
      </c>
      <c r="BE135" s="204" t="str">
        <f t="shared" si="76"/>
        <v xml:space="preserve"> </v>
      </c>
      <c r="BF135" s="204" t="str">
        <f t="shared" si="77"/>
        <v xml:space="preserve"> </v>
      </c>
      <c r="BG135" s="207" t="str">
        <f t="shared" si="78"/>
        <v>M</v>
      </c>
      <c r="BH135" s="210" t="str">
        <f t="shared" si="79"/>
        <v>m</v>
      </c>
      <c r="BI135" s="50">
        <v>2</v>
      </c>
    </row>
    <row r="136" spans="1:61" ht="16.5" customHeight="1" x14ac:dyDescent="0.25">
      <c r="A136" s="125">
        <v>132</v>
      </c>
      <c r="B136" s="50" t="s">
        <v>561</v>
      </c>
      <c r="C136" s="50" t="s">
        <v>553</v>
      </c>
      <c r="D136" s="180" t="s">
        <v>823</v>
      </c>
      <c r="E136" s="181" t="s">
        <v>824</v>
      </c>
      <c r="F136" s="181" t="s">
        <v>1266</v>
      </c>
      <c r="G136" s="181" t="s">
        <v>565</v>
      </c>
      <c r="H136" s="181" t="s">
        <v>543</v>
      </c>
      <c r="I136" s="183" t="s">
        <v>810</v>
      </c>
      <c r="J136" s="182" t="s">
        <v>545</v>
      </c>
      <c r="K136" s="181" t="s">
        <v>826</v>
      </c>
      <c r="L136" s="181" t="s">
        <v>827</v>
      </c>
      <c r="M136" s="181" t="s">
        <v>1259</v>
      </c>
      <c r="N136" s="181" t="s">
        <v>1264</v>
      </c>
      <c r="O136" s="116" t="s">
        <v>548</v>
      </c>
      <c r="P136" s="116" t="s">
        <v>549</v>
      </c>
      <c r="Q136" s="44" t="s">
        <v>820</v>
      </c>
      <c r="R136" s="44" t="s">
        <v>551</v>
      </c>
      <c r="S136" s="44" t="s">
        <v>1261</v>
      </c>
      <c r="T136" s="44"/>
      <c r="U136" s="157" t="s">
        <v>553</v>
      </c>
      <c r="V136" s="133" t="str">
        <f t="shared" si="59"/>
        <v>SFTP -&gt; PROXY</v>
      </c>
      <c r="W136" s="146" t="s">
        <v>1267</v>
      </c>
      <c r="X136" s="146" t="s">
        <v>555</v>
      </c>
      <c r="Y136" s="146" t="s">
        <v>557</v>
      </c>
      <c r="Z136" s="148" t="s">
        <v>556</v>
      </c>
      <c r="AA136" s="146">
        <v>1</v>
      </c>
      <c r="AB136" s="146" t="s">
        <v>558</v>
      </c>
      <c r="AC136" s="147" t="s">
        <v>559</v>
      </c>
      <c r="AD136" s="147">
        <f>VLOOKUP(S136,Jahr2022!A:F,4,0)</f>
        <v>3917427</v>
      </c>
      <c r="AE136" s="147">
        <f>VLOOKUP(S136,Jahr2022!A:F,5,0)</f>
        <v>3917427</v>
      </c>
      <c r="AF136" s="147">
        <f>VLOOKUP(S136,Jahr2022!A:F,6,0)</f>
        <v>3917427</v>
      </c>
      <c r="AG136" s="147" t="s">
        <v>560</v>
      </c>
      <c r="AH136" s="146">
        <v>3208</v>
      </c>
      <c r="AI136" s="194">
        <f>VLOOKUP(M136,Jahre2023Out!A:D,4,0)</f>
        <v>260</v>
      </c>
      <c r="AJ136" s="194" t="e">
        <f>VLOOKUP(S136,Jahre2023In!A:D,4,0)</f>
        <v>#N/A</v>
      </c>
      <c r="AK136" s="195">
        <f t="shared" si="60"/>
        <v>260</v>
      </c>
      <c r="AL136" s="196" t="str">
        <f t="shared" si="61"/>
        <v>1</v>
      </c>
      <c r="AM136" s="50" t="str">
        <f t="shared" si="72"/>
        <v>1</v>
      </c>
      <c r="AN136" s="50" t="str">
        <f t="shared" si="62"/>
        <v>0</v>
      </c>
      <c r="AP136" s="50" t="str">
        <f t="shared" si="63"/>
        <v>0</v>
      </c>
      <c r="AQ136" s="50" t="str">
        <f t="shared" si="64"/>
        <v>0</v>
      </c>
      <c r="AR136" s="50" t="str">
        <f t="shared" si="65"/>
        <v>0</v>
      </c>
      <c r="AS136" s="50" t="str">
        <f t="shared" si="66"/>
        <v>0</v>
      </c>
      <c r="AT136" s="50" t="str">
        <f t="shared" si="67"/>
        <v>0</v>
      </c>
      <c r="AX136" s="204" t="str">
        <f t="shared" si="68"/>
        <v>X</v>
      </c>
      <c r="AY136" s="204" t="str">
        <f t="shared" si="69"/>
        <v xml:space="preserve"> </v>
      </c>
      <c r="AZ136" s="204" t="str">
        <f t="shared" si="70"/>
        <v xml:space="preserve"> </v>
      </c>
      <c r="BA136" s="204" t="str">
        <f t="shared" si="71"/>
        <v xml:space="preserve"> </v>
      </c>
      <c r="BB136" s="204" t="str">
        <f t="shared" si="73"/>
        <v xml:space="preserve"> </v>
      </c>
      <c r="BC136" s="204" t="str">
        <f t="shared" si="74"/>
        <v>X</v>
      </c>
      <c r="BD136" s="204" t="str">
        <f t="shared" si="75"/>
        <v xml:space="preserve"> </v>
      </c>
      <c r="BE136" s="204" t="str">
        <f t="shared" si="76"/>
        <v xml:space="preserve"> </v>
      </c>
      <c r="BF136" s="204" t="str">
        <f t="shared" si="77"/>
        <v xml:space="preserve"> </v>
      </c>
      <c r="BG136" s="207" t="str">
        <f t="shared" si="78"/>
        <v>M</v>
      </c>
      <c r="BH136" s="210" t="str">
        <f t="shared" si="79"/>
        <v>m</v>
      </c>
      <c r="BI136" s="50">
        <v>2</v>
      </c>
    </row>
    <row r="137" spans="1:61" ht="16.5" customHeight="1" x14ac:dyDescent="0.25">
      <c r="A137" s="125">
        <v>133</v>
      </c>
      <c r="B137" s="50" t="s">
        <v>561</v>
      </c>
      <c r="C137" s="50" t="s">
        <v>553</v>
      </c>
      <c r="D137" s="180" t="s">
        <v>830</v>
      </c>
      <c r="E137" s="181" t="s">
        <v>831</v>
      </c>
      <c r="F137" s="181" t="s">
        <v>1268</v>
      </c>
      <c r="G137" s="181" t="s">
        <v>565</v>
      </c>
      <c r="H137" s="181" t="s">
        <v>543</v>
      </c>
      <c r="I137" s="183" t="s">
        <v>810</v>
      </c>
      <c r="J137" s="182" t="s">
        <v>545</v>
      </c>
      <c r="K137" s="181" t="s">
        <v>831</v>
      </c>
      <c r="L137" s="181" t="s">
        <v>833</v>
      </c>
      <c r="M137" s="181" t="s">
        <v>1259</v>
      </c>
      <c r="N137" s="181" t="s">
        <v>1264</v>
      </c>
      <c r="O137" s="116" t="s">
        <v>548</v>
      </c>
      <c r="P137" s="116" t="s">
        <v>549</v>
      </c>
      <c r="Q137" s="44" t="s">
        <v>820</v>
      </c>
      <c r="R137" s="44" t="s">
        <v>551</v>
      </c>
      <c r="S137" s="44" t="s">
        <v>1261</v>
      </c>
      <c r="T137" s="44"/>
      <c r="U137" s="157" t="s">
        <v>553</v>
      </c>
      <c r="V137" s="133" t="str">
        <f t="shared" si="59"/>
        <v>SFTP -&gt; PROXY</v>
      </c>
      <c r="W137" s="146" t="s">
        <v>1269</v>
      </c>
      <c r="X137" s="146" t="s">
        <v>555</v>
      </c>
      <c r="Y137" s="146" t="s">
        <v>557</v>
      </c>
      <c r="Z137" s="148" t="s">
        <v>556</v>
      </c>
      <c r="AA137" s="146">
        <v>1</v>
      </c>
      <c r="AB137" s="146" t="s">
        <v>558</v>
      </c>
      <c r="AC137" s="147" t="s">
        <v>559</v>
      </c>
      <c r="AD137" s="147">
        <f>VLOOKUP(S137,Jahr2022!A:F,4,0)</f>
        <v>3917427</v>
      </c>
      <c r="AE137" s="147">
        <f>VLOOKUP(S137,Jahr2022!A:F,5,0)</f>
        <v>3917427</v>
      </c>
      <c r="AF137" s="147">
        <f>VLOOKUP(S137,Jahr2022!A:F,6,0)</f>
        <v>3917427</v>
      </c>
      <c r="AG137" s="147" t="s">
        <v>560</v>
      </c>
      <c r="AH137" s="146">
        <v>401</v>
      </c>
      <c r="AI137" s="194">
        <f>VLOOKUP(M137,Jahre2023Out!A:D,4,0)</f>
        <v>260</v>
      </c>
      <c r="AJ137" s="194" t="e">
        <f>VLOOKUP(S137,Jahre2023In!A:D,4,0)</f>
        <v>#N/A</v>
      </c>
      <c r="AK137" s="195">
        <f t="shared" si="60"/>
        <v>260</v>
      </c>
      <c r="AL137" s="196" t="str">
        <f t="shared" si="61"/>
        <v>1</v>
      </c>
      <c r="AM137" s="50" t="str">
        <f t="shared" si="72"/>
        <v>1</v>
      </c>
      <c r="AN137" s="50" t="str">
        <f t="shared" si="62"/>
        <v>0</v>
      </c>
      <c r="AP137" s="50" t="str">
        <f t="shared" si="63"/>
        <v>0</v>
      </c>
      <c r="AQ137" s="50" t="str">
        <f t="shared" si="64"/>
        <v>0</v>
      </c>
      <c r="AR137" s="50" t="str">
        <f t="shared" si="65"/>
        <v>0</v>
      </c>
      <c r="AS137" s="50" t="str">
        <f t="shared" si="66"/>
        <v>0</v>
      </c>
      <c r="AT137" s="50" t="str">
        <f t="shared" si="67"/>
        <v>0</v>
      </c>
      <c r="AX137" s="204" t="str">
        <f t="shared" si="68"/>
        <v>X</v>
      </c>
      <c r="AY137" s="204" t="str">
        <f t="shared" si="69"/>
        <v xml:space="preserve"> </v>
      </c>
      <c r="AZ137" s="204" t="str">
        <f t="shared" si="70"/>
        <v xml:space="preserve"> </v>
      </c>
      <c r="BA137" s="204" t="str">
        <f t="shared" si="71"/>
        <v xml:space="preserve"> </v>
      </c>
      <c r="BB137" s="204" t="str">
        <f t="shared" si="73"/>
        <v xml:space="preserve"> </v>
      </c>
      <c r="BC137" s="204" t="str">
        <f t="shared" si="74"/>
        <v>X</v>
      </c>
      <c r="BD137" s="204" t="str">
        <f t="shared" si="75"/>
        <v xml:space="preserve"> </v>
      </c>
      <c r="BE137" s="204" t="str">
        <f t="shared" si="76"/>
        <v xml:space="preserve"> </v>
      </c>
      <c r="BF137" s="204" t="str">
        <f t="shared" si="77"/>
        <v xml:space="preserve"> </v>
      </c>
      <c r="BG137" s="207" t="str">
        <f t="shared" si="78"/>
        <v>M</v>
      </c>
      <c r="BH137" s="210" t="str">
        <f t="shared" si="79"/>
        <v>m</v>
      </c>
      <c r="BI137" s="50">
        <v>2</v>
      </c>
    </row>
    <row r="138" spans="1:61" ht="16.5" customHeight="1" x14ac:dyDescent="0.25">
      <c r="A138" s="125">
        <v>134</v>
      </c>
      <c r="B138" s="50" t="s">
        <v>561</v>
      </c>
      <c r="C138" s="50" t="s">
        <v>538</v>
      </c>
      <c r="D138" s="180" t="s">
        <v>1270</v>
      </c>
      <c r="E138" s="181" t="s">
        <v>1132</v>
      </c>
      <c r="F138" s="181" t="s">
        <v>1271</v>
      </c>
      <c r="G138" s="181" t="s">
        <v>565</v>
      </c>
      <c r="H138" s="181" t="s">
        <v>543</v>
      </c>
      <c r="I138" s="183" t="s">
        <v>624</v>
      </c>
      <c r="J138" s="182" t="s">
        <v>545</v>
      </c>
      <c r="K138" s="181" t="s">
        <v>1272</v>
      </c>
      <c r="L138" s="181" t="s">
        <v>1201</v>
      </c>
      <c r="M138" s="181" t="s">
        <v>1273</v>
      </c>
      <c r="N138" s="181"/>
      <c r="O138" s="116" t="s">
        <v>548</v>
      </c>
      <c r="P138" s="116" t="s">
        <v>545</v>
      </c>
      <c r="Q138" s="44" t="s">
        <v>1132</v>
      </c>
      <c r="R138" s="44" t="s">
        <v>1135</v>
      </c>
      <c r="S138" s="44" t="s">
        <v>1274</v>
      </c>
      <c r="T138" s="44"/>
      <c r="U138" s="157" t="s">
        <v>553</v>
      </c>
      <c r="V138" s="133" t="str">
        <f t="shared" si="59"/>
        <v>SFTP -&gt; SFTP</v>
      </c>
      <c r="W138" s="146" t="s">
        <v>1275</v>
      </c>
      <c r="X138" s="146" t="s">
        <v>864</v>
      </c>
      <c r="Y138" s="146" t="s">
        <v>557</v>
      </c>
      <c r="Z138" s="148" t="s">
        <v>556</v>
      </c>
      <c r="AA138" s="146">
        <v>1</v>
      </c>
      <c r="AB138" s="146" t="s">
        <v>558</v>
      </c>
      <c r="AC138" s="147" t="s">
        <v>559</v>
      </c>
      <c r="AD138" s="147">
        <f>VLOOKUP(S138,Jahr2022!A:F,4,0)</f>
        <v>4826</v>
      </c>
      <c r="AE138" s="147">
        <f>VLOOKUP(S138,Jahr2022!A:F,5,0)</f>
        <v>127194</v>
      </c>
      <c r="AF138" s="147">
        <f>VLOOKUP(S138,Jahr2022!A:F,6,0)</f>
        <v>223342</v>
      </c>
      <c r="AG138" s="147" t="s">
        <v>574</v>
      </c>
      <c r="AH138" s="146">
        <v>302</v>
      </c>
      <c r="AI138" s="194">
        <f>VLOOKUP(M138,Jahre2023Out!A:D,4,0)</f>
        <v>2101</v>
      </c>
      <c r="AJ138" s="194" t="e">
        <f>VLOOKUP(S138,Jahre2023In!A:D,4,0)</f>
        <v>#N/A</v>
      </c>
      <c r="AK138" s="195">
        <f t="shared" si="60"/>
        <v>2101</v>
      </c>
      <c r="AL138" s="196" t="str">
        <f t="shared" si="61"/>
        <v>1</v>
      </c>
      <c r="AM138" s="50" t="str">
        <f t="shared" si="72"/>
        <v>1</v>
      </c>
      <c r="AN138" s="50" t="str">
        <f t="shared" si="62"/>
        <v>0</v>
      </c>
      <c r="AP138" s="50" t="str">
        <f t="shared" si="63"/>
        <v>0</v>
      </c>
      <c r="AQ138" s="50" t="str">
        <f t="shared" si="64"/>
        <v>1</v>
      </c>
      <c r="AR138" s="50" t="str">
        <f t="shared" si="65"/>
        <v>0</v>
      </c>
      <c r="AS138" s="50" t="str">
        <f t="shared" si="66"/>
        <v>0</v>
      </c>
      <c r="AT138" s="50" t="str">
        <f t="shared" si="67"/>
        <v>0</v>
      </c>
      <c r="AV138" s="50">
        <v>1</v>
      </c>
      <c r="AX138" s="204" t="str">
        <f t="shared" si="68"/>
        <v xml:space="preserve"> </v>
      </c>
      <c r="AY138" s="204" t="str">
        <f t="shared" si="69"/>
        <v xml:space="preserve"> </v>
      </c>
      <c r="AZ138" s="204" t="str">
        <f t="shared" si="70"/>
        <v>X</v>
      </c>
      <c r="BA138" s="204" t="str">
        <f t="shared" si="71"/>
        <v xml:space="preserve"> </v>
      </c>
      <c r="BB138" s="204" t="str">
        <f t="shared" si="73"/>
        <v xml:space="preserve"> </v>
      </c>
      <c r="BC138" s="204" t="str">
        <f t="shared" si="74"/>
        <v>X</v>
      </c>
      <c r="BD138" s="204" t="str">
        <f t="shared" si="75"/>
        <v xml:space="preserve"> </v>
      </c>
      <c r="BE138" s="204" t="str">
        <f t="shared" si="76"/>
        <v xml:space="preserve"> </v>
      </c>
      <c r="BF138" s="204" t="str">
        <f t="shared" si="77"/>
        <v xml:space="preserve"> </v>
      </c>
      <c r="BG138" s="207" t="str">
        <f t="shared" si="78"/>
        <v>M</v>
      </c>
      <c r="BH138" s="210" t="str">
        <f t="shared" si="79"/>
        <v>m</v>
      </c>
      <c r="BI138" s="50">
        <v>2</v>
      </c>
    </row>
    <row r="139" spans="1:61" ht="16.5" customHeight="1" x14ac:dyDescent="0.25">
      <c r="A139" s="125">
        <v>135</v>
      </c>
      <c r="B139" s="50" t="s">
        <v>561</v>
      </c>
      <c r="C139" s="50" t="s">
        <v>538</v>
      </c>
      <c r="D139" s="180" t="s">
        <v>1123</v>
      </c>
      <c r="E139" s="181" t="s">
        <v>657</v>
      </c>
      <c r="F139" s="181" t="s">
        <v>1276</v>
      </c>
      <c r="G139" s="181" t="s">
        <v>565</v>
      </c>
      <c r="H139" s="181" t="s">
        <v>713</v>
      </c>
      <c r="I139" s="183"/>
      <c r="J139" s="182" t="s">
        <v>549</v>
      </c>
      <c r="K139" s="181" t="s">
        <v>657</v>
      </c>
      <c r="L139" s="181" t="s">
        <v>662</v>
      </c>
      <c r="M139" s="181" t="s">
        <v>1277</v>
      </c>
      <c r="N139" s="181"/>
      <c r="O139" s="116" t="s">
        <v>548</v>
      </c>
      <c r="P139" s="116" t="s">
        <v>629</v>
      </c>
      <c r="Q139" s="44" t="s">
        <v>743</v>
      </c>
      <c r="R139" s="44" t="s">
        <v>631</v>
      </c>
      <c r="S139" s="44" t="s">
        <v>1278</v>
      </c>
      <c r="T139" s="44"/>
      <c r="U139" s="157" t="s">
        <v>553</v>
      </c>
      <c r="V139" s="133" t="str">
        <f t="shared" si="59"/>
        <v>PROXY -&gt; FTPS</v>
      </c>
      <c r="W139" s="146" t="s">
        <v>1279</v>
      </c>
      <c r="X139" s="146" t="s">
        <v>530</v>
      </c>
      <c r="Y139" s="146" t="s">
        <v>557</v>
      </c>
      <c r="Z139" s="148" t="s">
        <v>557</v>
      </c>
      <c r="AA139" s="146">
        <v>1</v>
      </c>
      <c r="AB139" s="146" t="s">
        <v>574</v>
      </c>
      <c r="AC139" s="147" t="s">
        <v>559</v>
      </c>
      <c r="AD139" s="147">
        <f>VLOOKUP(S139,Jahr2022!A:F,4,0)</f>
        <v>264</v>
      </c>
      <c r="AE139" s="147">
        <f>VLOOKUP(S139,Jahr2022!A:F,5,0)</f>
        <v>278</v>
      </c>
      <c r="AF139" s="147">
        <f>VLOOKUP(S139,Jahr2022!A:F,6,0)</f>
        <v>542</v>
      </c>
      <c r="AG139" s="147" t="s">
        <v>608</v>
      </c>
      <c r="AH139" s="146">
        <v>1964</v>
      </c>
      <c r="AI139" s="194">
        <f>VLOOKUP(M139,Jahre2023Out!A:D,4,0)</f>
        <v>1960</v>
      </c>
      <c r="AJ139" s="194" t="e">
        <f>VLOOKUP(S139,Jahre2023In!A:D,4,0)</f>
        <v>#N/A</v>
      </c>
      <c r="AK139" s="195">
        <f t="shared" si="60"/>
        <v>1960</v>
      </c>
      <c r="AL139" s="196" t="str">
        <f t="shared" si="61"/>
        <v>1</v>
      </c>
      <c r="AM139" s="50" t="str">
        <f t="shared" si="72"/>
        <v>0</v>
      </c>
      <c r="AN139" s="50" t="str">
        <f t="shared" si="62"/>
        <v>1</v>
      </c>
      <c r="AP139" s="50" t="str">
        <f t="shared" si="63"/>
        <v>0</v>
      </c>
      <c r="AQ139" s="50" t="str">
        <f t="shared" si="64"/>
        <v>0</v>
      </c>
      <c r="AR139" s="50" t="str">
        <f t="shared" si="65"/>
        <v>1</v>
      </c>
      <c r="AS139" s="50" t="str">
        <f t="shared" si="66"/>
        <v>0</v>
      </c>
      <c r="AT139" s="50" t="str">
        <f t="shared" si="67"/>
        <v>0</v>
      </c>
      <c r="AX139" s="204" t="str">
        <f t="shared" si="68"/>
        <v xml:space="preserve"> </v>
      </c>
      <c r="AY139" s="204" t="str">
        <f t="shared" si="69"/>
        <v>X</v>
      </c>
      <c r="AZ139" s="204" t="str">
        <f t="shared" si="70"/>
        <v xml:space="preserve"> </v>
      </c>
      <c r="BA139" s="204" t="str">
        <f t="shared" si="71"/>
        <v xml:space="preserve"> </v>
      </c>
      <c r="BB139" s="204" t="str">
        <f t="shared" si="73"/>
        <v xml:space="preserve"> </v>
      </c>
      <c r="BC139" s="204" t="str">
        <f t="shared" si="74"/>
        <v xml:space="preserve"> </v>
      </c>
      <c r="BD139" s="204" t="str">
        <f t="shared" si="75"/>
        <v xml:space="preserve"> </v>
      </c>
      <c r="BE139" s="204" t="str">
        <f t="shared" si="76"/>
        <v xml:space="preserve"> </v>
      </c>
      <c r="BF139" s="204" t="str">
        <f t="shared" si="77"/>
        <v xml:space="preserve"> </v>
      </c>
      <c r="BG139" s="207" t="str">
        <f t="shared" si="78"/>
        <v>S</v>
      </c>
      <c r="BH139" s="210" t="str">
        <f t="shared" si="79"/>
        <v>l</v>
      </c>
      <c r="BI139" s="50">
        <v>1</v>
      </c>
    </row>
    <row r="140" spans="1:61" ht="16.5" customHeight="1" x14ac:dyDescent="0.25">
      <c r="A140" s="125">
        <v>136</v>
      </c>
      <c r="B140" s="50" t="s">
        <v>561</v>
      </c>
      <c r="C140" s="50" t="s">
        <v>538</v>
      </c>
      <c r="D140" s="180" t="s">
        <v>669</v>
      </c>
      <c r="E140" s="181" t="s">
        <v>670</v>
      </c>
      <c r="F140" s="181" t="s">
        <v>1280</v>
      </c>
      <c r="G140" s="181" t="s">
        <v>565</v>
      </c>
      <c r="H140" s="181" t="s">
        <v>672</v>
      </c>
      <c r="I140" s="183"/>
      <c r="J140" s="182" t="s">
        <v>549</v>
      </c>
      <c r="K140" s="181" t="s">
        <v>673</v>
      </c>
      <c r="L140" s="181" t="s">
        <v>551</v>
      </c>
      <c r="M140" s="181" t="s">
        <v>1281</v>
      </c>
      <c r="N140" s="181"/>
      <c r="O140" s="116" t="s">
        <v>548</v>
      </c>
      <c r="P140" s="116" t="s">
        <v>650</v>
      </c>
      <c r="Q140" s="44" t="s">
        <v>670</v>
      </c>
      <c r="R140" s="44" t="s">
        <v>675</v>
      </c>
      <c r="S140" s="44" t="s">
        <v>1282</v>
      </c>
      <c r="T140" s="44"/>
      <c r="U140" s="157" t="s">
        <v>553</v>
      </c>
      <c r="V140" s="133" t="str">
        <f t="shared" si="59"/>
        <v>PROXY -&gt; JDBC</v>
      </c>
      <c r="W140" s="146" t="s">
        <v>1283</v>
      </c>
      <c r="X140" s="146" t="s">
        <v>555</v>
      </c>
      <c r="Y140" s="146" t="s">
        <v>557</v>
      </c>
      <c r="Z140" s="148" t="s">
        <v>556</v>
      </c>
      <c r="AA140" s="146">
        <v>1</v>
      </c>
      <c r="AB140" s="146" t="s">
        <v>558</v>
      </c>
      <c r="AC140" s="147" t="s">
        <v>559</v>
      </c>
      <c r="AD140" s="147">
        <f>VLOOKUP(S140,Jahr2022!A:F,4,0)</f>
        <v>9168</v>
      </c>
      <c r="AE140" s="147">
        <f>VLOOKUP(S140,Jahr2022!A:F,5,0)</f>
        <v>9168</v>
      </c>
      <c r="AF140" s="147">
        <f>VLOOKUP(S140,Jahr2022!A:F,6,0)</f>
        <v>9168</v>
      </c>
      <c r="AG140" s="147" t="s">
        <v>574</v>
      </c>
      <c r="AH140" s="146">
        <v>50</v>
      </c>
      <c r="AI140" s="194">
        <f>VLOOKUP(M140,Jahre2023Out!A:D,4,0)</f>
        <v>51</v>
      </c>
      <c r="AJ140" s="194" t="e">
        <f>VLOOKUP(S140,Jahre2023In!A:D,4,0)</f>
        <v>#N/A</v>
      </c>
      <c r="AK140" s="195">
        <f t="shared" si="60"/>
        <v>51</v>
      </c>
      <c r="AL140" s="196" t="str">
        <f t="shared" si="61"/>
        <v>0</v>
      </c>
      <c r="AM140" s="50" t="str">
        <f t="shared" si="72"/>
        <v>0</v>
      </c>
      <c r="AN140" s="50" t="str">
        <f t="shared" si="62"/>
        <v>0</v>
      </c>
      <c r="AP140" s="50" t="str">
        <f t="shared" si="63"/>
        <v>0</v>
      </c>
      <c r="AQ140" s="50" t="str">
        <f t="shared" si="64"/>
        <v>0</v>
      </c>
      <c r="AR140" s="50" t="str">
        <f t="shared" si="65"/>
        <v>0</v>
      </c>
      <c r="AS140" s="50" t="str">
        <f t="shared" si="66"/>
        <v>0</v>
      </c>
      <c r="AT140" s="50" t="str">
        <f t="shared" si="67"/>
        <v>0</v>
      </c>
      <c r="AX140" s="204" t="str">
        <f t="shared" si="68"/>
        <v>X</v>
      </c>
      <c r="AY140" s="204" t="str">
        <f t="shared" si="69"/>
        <v xml:space="preserve"> </v>
      </c>
      <c r="AZ140" s="204" t="str">
        <f t="shared" si="70"/>
        <v xml:space="preserve"> </v>
      </c>
      <c r="BA140" s="204" t="str">
        <f t="shared" si="71"/>
        <v xml:space="preserve"> </v>
      </c>
      <c r="BB140" s="204" t="str">
        <f t="shared" si="73"/>
        <v xml:space="preserve"> </v>
      </c>
      <c r="BC140" s="204" t="str">
        <f t="shared" si="74"/>
        <v>X</v>
      </c>
      <c r="BD140" s="204" t="str">
        <f t="shared" si="75"/>
        <v xml:space="preserve"> </v>
      </c>
      <c r="BE140" s="204" t="str">
        <f t="shared" si="76"/>
        <v xml:space="preserve"> </v>
      </c>
      <c r="BF140" s="204" t="str">
        <f t="shared" si="77"/>
        <v xml:space="preserve"> </v>
      </c>
      <c r="BG140" s="207" t="str">
        <f t="shared" si="78"/>
        <v>M</v>
      </c>
      <c r="BH140" s="210" t="str">
        <f t="shared" si="79"/>
        <v>m</v>
      </c>
      <c r="BI140" s="50">
        <v>3</v>
      </c>
    </row>
    <row r="141" spans="1:61" ht="16.5" customHeight="1" x14ac:dyDescent="0.25">
      <c r="A141" s="125">
        <v>137</v>
      </c>
      <c r="B141" s="50" t="s">
        <v>561</v>
      </c>
      <c r="C141" s="50" t="s">
        <v>538</v>
      </c>
      <c r="D141" s="180" t="s">
        <v>790</v>
      </c>
      <c r="E141" s="181" t="s">
        <v>808</v>
      </c>
      <c r="F141" s="181" t="s">
        <v>1284</v>
      </c>
      <c r="G141" s="181" t="s">
        <v>565</v>
      </c>
      <c r="H141" s="181" t="s">
        <v>810</v>
      </c>
      <c r="I141" s="183" t="s">
        <v>289</v>
      </c>
      <c r="J141" s="182" t="s">
        <v>876</v>
      </c>
      <c r="K141" s="181" t="s">
        <v>44</v>
      </c>
      <c r="L141" s="181" t="s">
        <v>551</v>
      </c>
      <c r="M141" s="181" t="s">
        <v>1285</v>
      </c>
      <c r="N141" s="181" t="s">
        <v>1286</v>
      </c>
      <c r="O141" s="116" t="s">
        <v>548</v>
      </c>
      <c r="P141" s="116" t="s">
        <v>625</v>
      </c>
      <c r="Q141" s="44" t="s">
        <v>808</v>
      </c>
      <c r="R141" s="44" t="s">
        <v>1050</v>
      </c>
      <c r="S141" s="44" t="s">
        <v>1287</v>
      </c>
      <c r="T141" s="44" t="s">
        <v>289</v>
      </c>
      <c r="U141" s="157" t="s">
        <v>553</v>
      </c>
      <c r="V141" s="133" t="str">
        <f t="shared" si="59"/>
        <v>IDOC (File) -&gt; FTP</v>
      </c>
      <c r="W141" s="146" t="s">
        <v>1288</v>
      </c>
      <c r="X141" s="146" t="s">
        <v>557</v>
      </c>
      <c r="Y141" s="146" t="s">
        <v>557</v>
      </c>
      <c r="Z141" s="148" t="s">
        <v>557</v>
      </c>
      <c r="AA141" s="146">
        <v>1</v>
      </c>
      <c r="AB141" s="146" t="s">
        <v>574</v>
      </c>
      <c r="AC141" s="147" t="s">
        <v>559</v>
      </c>
      <c r="AD141" s="147">
        <f>VLOOKUP(S141,Jahr2022!A:F,4,0)</f>
        <v>44</v>
      </c>
      <c r="AE141" s="147">
        <f>VLOOKUP(S141,Jahr2022!A:F,5,0)</f>
        <v>34838</v>
      </c>
      <c r="AF141" s="147">
        <f>VLOOKUP(S141,Jahr2022!A:F,6,0)</f>
        <v>1328092</v>
      </c>
      <c r="AG141" s="147" t="s">
        <v>574</v>
      </c>
      <c r="AH141" s="146">
        <v>53868</v>
      </c>
      <c r="AI141" s="194">
        <f>VLOOKUP(M141,Jahre2023Out!A:D,4,0)</f>
        <v>44004</v>
      </c>
      <c r="AJ141" s="194" t="e">
        <f>VLOOKUP(S141,Jahre2023In!A:D,4,0)</f>
        <v>#N/A</v>
      </c>
      <c r="AK141" s="195">
        <f t="shared" si="60"/>
        <v>44004</v>
      </c>
      <c r="AL141" s="196" t="str">
        <f t="shared" si="61"/>
        <v>1</v>
      </c>
      <c r="AM141" s="50" t="str">
        <f t="shared" si="72"/>
        <v>0</v>
      </c>
      <c r="AN141" s="50" t="str">
        <f t="shared" si="62"/>
        <v>0</v>
      </c>
      <c r="AP141" s="50" t="str">
        <f t="shared" si="63"/>
        <v>0</v>
      </c>
      <c r="AQ141" s="50" t="str">
        <f t="shared" si="64"/>
        <v>0</v>
      </c>
      <c r="AR141" s="50" t="str">
        <f t="shared" si="65"/>
        <v>0</v>
      </c>
      <c r="AS141" s="50" t="str">
        <f t="shared" si="66"/>
        <v>0</v>
      </c>
      <c r="AT141" s="50" t="str">
        <f t="shared" si="67"/>
        <v>0</v>
      </c>
      <c r="AX141" s="204" t="str">
        <f t="shared" si="68"/>
        <v xml:space="preserve"> </v>
      </c>
      <c r="AY141" s="204" t="str">
        <f t="shared" si="69"/>
        <v xml:space="preserve"> </v>
      </c>
      <c r="AZ141" s="204" t="str">
        <f t="shared" si="70"/>
        <v xml:space="preserve"> </v>
      </c>
      <c r="BA141" s="204" t="str">
        <f t="shared" si="71"/>
        <v xml:space="preserve"> </v>
      </c>
      <c r="BB141" s="204" t="str">
        <f t="shared" si="73"/>
        <v xml:space="preserve"> </v>
      </c>
      <c r="BC141" s="204" t="str">
        <f t="shared" si="74"/>
        <v xml:space="preserve"> </v>
      </c>
      <c r="BD141" s="204" t="str">
        <f t="shared" si="75"/>
        <v xml:space="preserve"> </v>
      </c>
      <c r="BE141" s="204" t="str">
        <f t="shared" si="76"/>
        <v xml:space="preserve"> </v>
      </c>
      <c r="BF141" s="204" t="str">
        <f t="shared" si="77"/>
        <v xml:space="preserve"> </v>
      </c>
      <c r="BG141" s="207" t="str">
        <f t="shared" si="78"/>
        <v>S</v>
      </c>
      <c r="BH141" s="210" t="str">
        <f t="shared" si="79"/>
        <v>c</v>
      </c>
      <c r="BI141" s="50">
        <v>1</v>
      </c>
    </row>
    <row r="142" spans="1:61" ht="16.5" customHeight="1" x14ac:dyDescent="0.25">
      <c r="A142" s="125">
        <v>138</v>
      </c>
      <c r="B142" s="50" t="s">
        <v>561</v>
      </c>
      <c r="C142" s="50" t="s">
        <v>538</v>
      </c>
      <c r="D142" s="180" t="s">
        <v>763</v>
      </c>
      <c r="E142" s="181" t="s">
        <v>646</v>
      </c>
      <c r="F142" s="181" t="s">
        <v>1289</v>
      </c>
      <c r="G142" s="181" t="s">
        <v>565</v>
      </c>
      <c r="H142" s="181" t="s">
        <v>543</v>
      </c>
      <c r="I142" s="183" t="s">
        <v>1290</v>
      </c>
      <c r="J142" s="182" t="s">
        <v>625</v>
      </c>
      <c r="K142" s="181" t="s">
        <v>550</v>
      </c>
      <c r="L142" s="181" t="s">
        <v>551</v>
      </c>
      <c r="M142" s="181" t="s">
        <v>1291</v>
      </c>
      <c r="N142" s="181" t="s">
        <v>1292</v>
      </c>
      <c r="O142" s="116" t="s">
        <v>548</v>
      </c>
      <c r="P142" s="116" t="s">
        <v>650</v>
      </c>
      <c r="Q142" s="44" t="s">
        <v>646</v>
      </c>
      <c r="R142" s="44" t="s">
        <v>651</v>
      </c>
      <c r="S142" s="44" t="s">
        <v>1293</v>
      </c>
      <c r="T142" s="44"/>
      <c r="U142" s="157" t="s">
        <v>553</v>
      </c>
      <c r="V142" s="133" t="str">
        <f t="shared" si="59"/>
        <v>FTP -&gt; JDBC</v>
      </c>
      <c r="W142" s="146" t="s">
        <v>1294</v>
      </c>
      <c r="X142" s="146" t="s">
        <v>555</v>
      </c>
      <c r="Y142" s="146" t="s">
        <v>557</v>
      </c>
      <c r="Z142" s="148" t="s">
        <v>557</v>
      </c>
      <c r="AA142" s="146">
        <v>1</v>
      </c>
      <c r="AB142" s="146" t="s">
        <v>574</v>
      </c>
      <c r="AC142" s="147" t="s">
        <v>559</v>
      </c>
      <c r="AD142" s="147" t="e">
        <f>VLOOKUP(S142,Jahr2022!A:F,4,0)</f>
        <v>#N/A</v>
      </c>
      <c r="AE142" s="147" t="e">
        <f>VLOOKUP(S142,Jahr2022!A:F,5,0)</f>
        <v>#N/A</v>
      </c>
      <c r="AF142" s="147" t="e">
        <f>VLOOKUP(S142,Jahr2022!A:F,6,0)</f>
        <v>#N/A</v>
      </c>
      <c r="AG142" s="147" t="s">
        <v>643</v>
      </c>
      <c r="AH142" s="146">
        <v>636</v>
      </c>
      <c r="AI142" s="194">
        <f>VLOOKUP(M142,Jahre2023Out!A:D,4,0)</f>
        <v>654</v>
      </c>
      <c r="AJ142" s="194" t="e">
        <f>VLOOKUP(S142,Jahre2023In!A:D,4,0)</f>
        <v>#N/A</v>
      </c>
      <c r="AK142" s="195">
        <f t="shared" si="60"/>
        <v>654</v>
      </c>
      <c r="AL142" s="196" t="str">
        <f t="shared" si="61"/>
        <v>1</v>
      </c>
      <c r="AM142" s="50" t="str">
        <f t="shared" si="72"/>
        <v>0</v>
      </c>
      <c r="AN142" s="50" t="str">
        <f t="shared" si="62"/>
        <v>0</v>
      </c>
      <c r="AP142" s="50" t="str">
        <f t="shared" si="63"/>
        <v>0</v>
      </c>
      <c r="AQ142" s="50" t="str">
        <f t="shared" si="64"/>
        <v>0</v>
      </c>
      <c r="AR142" s="50" t="str">
        <f t="shared" si="65"/>
        <v>0</v>
      </c>
      <c r="AS142" s="50" t="str">
        <f t="shared" si="66"/>
        <v>0</v>
      </c>
      <c r="AT142" s="50" t="str">
        <f t="shared" si="67"/>
        <v>0</v>
      </c>
      <c r="AX142" s="204" t="str">
        <f t="shared" si="68"/>
        <v>X</v>
      </c>
      <c r="AY142" s="204" t="str">
        <f t="shared" si="69"/>
        <v xml:space="preserve"> </v>
      </c>
      <c r="AZ142" s="204" t="str">
        <f t="shared" si="70"/>
        <v xml:space="preserve"> </v>
      </c>
      <c r="BA142" s="204" t="str">
        <f t="shared" si="71"/>
        <v xml:space="preserve"> </v>
      </c>
      <c r="BB142" s="204" t="str">
        <f t="shared" si="73"/>
        <v xml:space="preserve"> </v>
      </c>
      <c r="BC142" s="204" t="str">
        <f t="shared" si="74"/>
        <v xml:space="preserve"> </v>
      </c>
      <c r="BD142" s="204" t="str">
        <f t="shared" si="75"/>
        <v xml:space="preserve"> </v>
      </c>
      <c r="BE142" s="204" t="str">
        <f t="shared" si="76"/>
        <v xml:space="preserve"> </v>
      </c>
      <c r="BF142" s="204" t="str">
        <f t="shared" si="77"/>
        <v xml:space="preserve"> </v>
      </c>
      <c r="BG142" s="207" t="str">
        <f t="shared" si="78"/>
        <v>S</v>
      </c>
      <c r="BH142" s="210" t="str">
        <f t="shared" si="79"/>
        <v>l</v>
      </c>
      <c r="BI142" s="50">
        <v>3</v>
      </c>
    </row>
    <row r="143" spans="1:61" ht="16.5" customHeight="1" x14ac:dyDescent="0.25">
      <c r="A143" s="125">
        <v>139</v>
      </c>
      <c r="B143" s="50" t="s">
        <v>561</v>
      </c>
      <c r="C143" s="50" t="s">
        <v>538</v>
      </c>
      <c r="D143" s="180" t="s">
        <v>1241</v>
      </c>
      <c r="E143" s="181" t="s">
        <v>1295</v>
      </c>
      <c r="F143" s="181" t="s">
        <v>1296</v>
      </c>
      <c r="H143" s="181" t="s">
        <v>810</v>
      </c>
      <c r="I143" s="183" t="s">
        <v>971</v>
      </c>
      <c r="J143" s="182" t="s">
        <v>650</v>
      </c>
      <c r="K143" s="181" t="s">
        <v>972</v>
      </c>
      <c r="L143" s="181" t="s">
        <v>973</v>
      </c>
      <c r="M143" s="181" t="s">
        <v>1297</v>
      </c>
      <c r="N143" s="181" t="s">
        <v>946</v>
      </c>
      <c r="O143" s="116" t="s">
        <v>548</v>
      </c>
      <c r="P143" s="116" t="s">
        <v>571</v>
      </c>
      <c r="Q143" s="44" t="s">
        <v>44</v>
      </c>
      <c r="R143" s="44" t="s">
        <v>551</v>
      </c>
      <c r="S143" s="44" t="s">
        <v>1298</v>
      </c>
      <c r="T143" s="44" t="s">
        <v>946</v>
      </c>
      <c r="U143" s="157" t="s">
        <v>553</v>
      </c>
      <c r="V143" s="133" t="str">
        <f t="shared" si="59"/>
        <v>JDBC -&gt; IDOC</v>
      </c>
      <c r="W143" s="146" t="s">
        <v>1299</v>
      </c>
      <c r="X143" s="146" t="s">
        <v>555</v>
      </c>
      <c r="Y143" s="146" t="s">
        <v>557</v>
      </c>
      <c r="Z143" s="148" t="s">
        <v>557</v>
      </c>
      <c r="AA143" s="146">
        <v>1</v>
      </c>
      <c r="AB143" s="146" t="s">
        <v>574</v>
      </c>
      <c r="AC143" s="147" t="s">
        <v>559</v>
      </c>
      <c r="AD143" s="147">
        <f>VLOOKUP(S143,Jahr2022!A:F,4,0)</f>
        <v>5728</v>
      </c>
      <c r="AE143" s="147">
        <f>VLOOKUP(S143,Jahr2022!A:F,5,0)</f>
        <v>25960</v>
      </c>
      <c r="AF143" s="147">
        <f>VLOOKUP(S143,Jahr2022!A:F,6,0)</f>
        <v>1381458</v>
      </c>
      <c r="AG143" s="147" t="s">
        <v>574</v>
      </c>
      <c r="AH143" s="146">
        <v>26302</v>
      </c>
      <c r="AI143" s="194">
        <f>VLOOKUP(M143,Jahre2023Out!A:D,4,0)</f>
        <v>24004</v>
      </c>
      <c r="AJ143" s="194" t="e">
        <f>VLOOKUP(S143,Jahre2023In!A:D,4,0)</f>
        <v>#N/A</v>
      </c>
      <c r="AK143" s="195">
        <f t="shared" si="60"/>
        <v>24004</v>
      </c>
      <c r="AL143" s="196" t="str">
        <f t="shared" si="61"/>
        <v>0</v>
      </c>
      <c r="AM143" s="50" t="str">
        <f t="shared" si="72"/>
        <v>0</v>
      </c>
      <c r="AN143" s="50" t="str">
        <f t="shared" si="62"/>
        <v>0</v>
      </c>
      <c r="AP143" s="50" t="str">
        <f t="shared" si="63"/>
        <v>0</v>
      </c>
      <c r="AQ143" s="50" t="str">
        <f t="shared" si="64"/>
        <v>0</v>
      </c>
      <c r="AR143" s="50" t="str">
        <f t="shared" si="65"/>
        <v>0</v>
      </c>
      <c r="AS143" s="50" t="str">
        <f t="shared" si="66"/>
        <v>0</v>
      </c>
      <c r="AT143" s="50" t="str">
        <f t="shared" si="67"/>
        <v>0</v>
      </c>
      <c r="AX143" s="204" t="str">
        <f t="shared" si="68"/>
        <v>X</v>
      </c>
      <c r="AY143" s="204" t="str">
        <f t="shared" si="69"/>
        <v xml:space="preserve"> </v>
      </c>
      <c r="AZ143" s="204" t="str">
        <f t="shared" si="70"/>
        <v xml:space="preserve"> </v>
      </c>
      <c r="BA143" s="204" t="str">
        <f t="shared" si="71"/>
        <v xml:space="preserve"> </v>
      </c>
      <c r="BB143" s="204" t="str">
        <f t="shared" si="73"/>
        <v xml:space="preserve"> </v>
      </c>
      <c r="BC143" s="204" t="str">
        <f t="shared" si="74"/>
        <v xml:space="preserve"> </v>
      </c>
      <c r="BD143" s="204" t="str">
        <f t="shared" si="75"/>
        <v xml:space="preserve"> </v>
      </c>
      <c r="BE143" s="204" t="str">
        <f t="shared" si="76"/>
        <v xml:space="preserve"> </v>
      </c>
      <c r="BF143" s="204" t="str">
        <f t="shared" si="77"/>
        <v xml:space="preserve"> </v>
      </c>
      <c r="BG143" s="207" t="str">
        <f t="shared" si="78"/>
        <v>S</v>
      </c>
      <c r="BH143" s="210" t="str">
        <f t="shared" si="79"/>
        <v>l</v>
      </c>
      <c r="BI143" s="50">
        <v>3</v>
      </c>
    </row>
    <row r="144" spans="1:61" ht="16.5" customHeight="1" x14ac:dyDescent="0.25">
      <c r="A144" s="125">
        <v>140</v>
      </c>
      <c r="B144" s="50" t="s">
        <v>561</v>
      </c>
      <c r="C144" s="50" t="s">
        <v>538</v>
      </c>
      <c r="D144" s="180" t="s">
        <v>539</v>
      </c>
      <c r="E144" s="181" t="s">
        <v>1022</v>
      </c>
      <c r="F144" s="181" t="s">
        <v>1300</v>
      </c>
      <c r="G144" s="181" t="s">
        <v>565</v>
      </c>
      <c r="H144" s="181" t="s">
        <v>543</v>
      </c>
      <c r="I144" s="183" t="s">
        <v>624</v>
      </c>
      <c r="J144" s="182" t="s">
        <v>625</v>
      </c>
      <c r="K144" s="181" t="s">
        <v>635</v>
      </c>
      <c r="L144" s="181" t="s">
        <v>639</v>
      </c>
      <c r="M144" s="181" t="s">
        <v>1301</v>
      </c>
      <c r="N144" s="181"/>
      <c r="O144" s="116" t="s">
        <v>548</v>
      </c>
      <c r="P144" s="116" t="s">
        <v>625</v>
      </c>
      <c r="Q144" s="44" t="s">
        <v>1022</v>
      </c>
      <c r="R144" s="44" t="s">
        <v>1024</v>
      </c>
      <c r="S144" s="44" t="s">
        <v>1302</v>
      </c>
      <c r="T144" s="44"/>
      <c r="U144" s="157" t="s">
        <v>553</v>
      </c>
      <c r="V144" s="133" t="str">
        <f t="shared" ref="V144:V177" si="80">J144&amp;" -&gt; "&amp;P144</f>
        <v>FTP -&gt; FTP</v>
      </c>
      <c r="W144" s="146" t="s">
        <v>1303</v>
      </c>
      <c r="X144" s="146" t="s">
        <v>864</v>
      </c>
      <c r="Y144" s="146" t="s">
        <v>557</v>
      </c>
      <c r="Z144" s="148" t="s">
        <v>557</v>
      </c>
      <c r="AA144" s="146">
        <v>1</v>
      </c>
      <c r="AB144" s="146" t="s">
        <v>574</v>
      </c>
      <c r="AC144" s="147" t="s">
        <v>535</v>
      </c>
      <c r="AD144" s="147">
        <f>VLOOKUP(S144,Jahr2022!A:F,4,0)</f>
        <v>46971252</v>
      </c>
      <c r="AE144" s="147">
        <f>VLOOKUP(S144,Jahr2022!A:F,5,0)</f>
        <v>52428800</v>
      </c>
      <c r="AF144" s="147">
        <f>VLOOKUP(S144,Jahr2022!A:F,6,0)</f>
        <v>303681088</v>
      </c>
      <c r="AG144" s="147" t="s">
        <v>655</v>
      </c>
      <c r="AH144" s="146">
        <v>1564</v>
      </c>
      <c r="AI144" s="194">
        <f>VLOOKUP(M144,Jahre2023Out!A:D,4,0)</f>
        <v>24927</v>
      </c>
      <c r="AJ144" s="194">
        <f>VLOOKUP(S144,Jahre2023In!A:D,4,0)</f>
        <v>1720</v>
      </c>
      <c r="AK144" s="195">
        <f t="shared" si="60"/>
        <v>26647</v>
      </c>
      <c r="AL144" s="196" t="str">
        <f t="shared" si="61"/>
        <v>1</v>
      </c>
      <c r="AM144" s="50" t="str">
        <f t="shared" si="72"/>
        <v>0</v>
      </c>
      <c r="AN144" s="50" t="str">
        <f t="shared" si="62"/>
        <v>0</v>
      </c>
      <c r="AP144" s="50" t="str">
        <f t="shared" si="63"/>
        <v>0</v>
      </c>
      <c r="AQ144" s="50" t="str">
        <f t="shared" si="64"/>
        <v>1</v>
      </c>
      <c r="AR144" s="50" t="str">
        <f t="shared" si="65"/>
        <v>0</v>
      </c>
      <c r="AS144" s="50" t="str">
        <f t="shared" si="66"/>
        <v>0</v>
      </c>
      <c r="AT144" s="50" t="str">
        <f t="shared" si="67"/>
        <v>0</v>
      </c>
      <c r="AV144" s="50">
        <v>1</v>
      </c>
      <c r="AX144" s="204" t="str">
        <f t="shared" si="68"/>
        <v xml:space="preserve"> </v>
      </c>
      <c r="AY144" s="204" t="str">
        <f t="shared" si="69"/>
        <v xml:space="preserve"> </v>
      </c>
      <c r="AZ144" s="204" t="str">
        <f t="shared" si="70"/>
        <v>X</v>
      </c>
      <c r="BA144" s="204" t="str">
        <f t="shared" si="71"/>
        <v xml:space="preserve"> </v>
      </c>
      <c r="BB144" s="204" t="str">
        <f t="shared" si="73"/>
        <v xml:space="preserve"> </v>
      </c>
      <c r="BC144" s="204" t="str">
        <f t="shared" si="74"/>
        <v xml:space="preserve"> </v>
      </c>
      <c r="BD144" s="204" t="str">
        <f t="shared" si="75"/>
        <v xml:space="preserve"> </v>
      </c>
      <c r="BE144" s="204" t="str">
        <f t="shared" si="76"/>
        <v xml:space="preserve"> </v>
      </c>
      <c r="BF144" s="204" t="str">
        <f t="shared" si="77"/>
        <v>X</v>
      </c>
      <c r="BG144" s="207" t="str">
        <f t="shared" si="78"/>
        <v>S</v>
      </c>
      <c r="BH144" s="210" t="str">
        <f t="shared" si="79"/>
        <v>m</v>
      </c>
      <c r="BI144" s="50">
        <v>3</v>
      </c>
    </row>
    <row r="145" spans="1:61" ht="16.5" customHeight="1" x14ac:dyDescent="0.25">
      <c r="A145" s="125">
        <v>141</v>
      </c>
      <c r="B145" s="50" t="s">
        <v>561</v>
      </c>
      <c r="C145" s="50" t="s">
        <v>538</v>
      </c>
      <c r="D145" s="180" t="s">
        <v>1304</v>
      </c>
      <c r="E145" s="181" t="s">
        <v>702</v>
      </c>
      <c r="F145" s="181" t="s">
        <v>1305</v>
      </c>
      <c r="G145" s="181" t="s">
        <v>565</v>
      </c>
      <c r="H145" s="181" t="s">
        <v>543</v>
      </c>
      <c r="I145" s="183" t="s">
        <v>1112</v>
      </c>
      <c r="J145" s="182" t="s">
        <v>584</v>
      </c>
      <c r="K145" s="181" t="s">
        <v>145</v>
      </c>
      <c r="L145" s="181" t="s">
        <v>551</v>
      </c>
      <c r="M145" s="181" t="s">
        <v>1306</v>
      </c>
      <c r="N145" s="181" t="s">
        <v>1307</v>
      </c>
      <c r="O145" s="116" t="s">
        <v>548</v>
      </c>
      <c r="P145" s="116" t="s">
        <v>899</v>
      </c>
      <c r="Q145" s="44" t="s">
        <v>113</v>
      </c>
      <c r="R145" s="44" t="s">
        <v>706</v>
      </c>
      <c r="S145" s="44" t="s">
        <v>1307</v>
      </c>
      <c r="T145" s="44" t="s">
        <v>1307</v>
      </c>
      <c r="U145" s="157" t="s">
        <v>553</v>
      </c>
      <c r="V145" s="133" t="str">
        <f t="shared" si="80"/>
        <v>IDOC (RFC) -&gt; HTTP</v>
      </c>
      <c r="W145" s="146" t="s">
        <v>1308</v>
      </c>
      <c r="X145" s="146" t="s">
        <v>555</v>
      </c>
      <c r="Y145" s="146" t="s">
        <v>557</v>
      </c>
      <c r="Z145" s="148" t="s">
        <v>557</v>
      </c>
      <c r="AA145" s="146">
        <v>1</v>
      </c>
      <c r="AB145" s="146" t="s">
        <v>574</v>
      </c>
      <c r="AC145" s="147" t="s">
        <v>535</v>
      </c>
      <c r="AD145" s="147">
        <f>VLOOKUP(S145,Jahr2022!A:F,4,0)</f>
        <v>1088</v>
      </c>
      <c r="AE145" s="147">
        <f>VLOOKUP(S145,Jahr2022!A:F,5,0)</f>
        <v>49521</v>
      </c>
      <c r="AF145" s="147">
        <f>VLOOKUP(S145,Jahr2022!A:F,6,0)</f>
        <v>31376518</v>
      </c>
      <c r="AG145" s="147" t="s">
        <v>574</v>
      </c>
      <c r="AH145" s="146">
        <v>265934</v>
      </c>
      <c r="AI145" s="194">
        <f>VLOOKUP(M145,Jahre2023Out!A:D,4,0)</f>
        <v>406188</v>
      </c>
      <c r="AJ145" s="194" t="e">
        <f>VLOOKUP(S145,Jahre2023In!A:D,4,0)</f>
        <v>#N/A</v>
      </c>
      <c r="AK145" s="195">
        <f t="shared" si="60"/>
        <v>406188</v>
      </c>
      <c r="AL145" s="196" t="str">
        <f t="shared" si="61"/>
        <v>0</v>
      </c>
      <c r="AM145" s="50" t="str">
        <f t="shared" si="72"/>
        <v>0</v>
      </c>
      <c r="AN145" s="50" t="str">
        <f t="shared" si="62"/>
        <v>0</v>
      </c>
      <c r="AP145" s="50" t="str">
        <f t="shared" si="63"/>
        <v>0</v>
      </c>
      <c r="AQ145" s="50" t="str">
        <f t="shared" si="64"/>
        <v>0</v>
      </c>
      <c r="AR145" s="50" t="str">
        <f t="shared" si="65"/>
        <v>0</v>
      </c>
      <c r="AS145" s="50" t="str">
        <f t="shared" si="66"/>
        <v>0</v>
      </c>
      <c r="AT145" s="50" t="str">
        <f t="shared" si="67"/>
        <v>1</v>
      </c>
      <c r="AX145" s="204" t="str">
        <f t="shared" si="68"/>
        <v>X</v>
      </c>
      <c r="AY145" s="204" t="str">
        <f t="shared" si="69"/>
        <v xml:space="preserve"> </v>
      </c>
      <c r="AZ145" s="204" t="str">
        <f t="shared" si="70"/>
        <v xml:space="preserve"> </v>
      </c>
      <c r="BA145" s="204" t="str">
        <f t="shared" si="71"/>
        <v xml:space="preserve"> </v>
      </c>
      <c r="BB145" s="204" t="str">
        <f t="shared" si="73"/>
        <v xml:space="preserve"> </v>
      </c>
      <c r="BC145" s="204" t="str">
        <f t="shared" si="74"/>
        <v xml:space="preserve"> </v>
      </c>
      <c r="BD145" s="204" t="str">
        <f t="shared" si="75"/>
        <v xml:space="preserve"> </v>
      </c>
      <c r="BE145" s="204" t="str">
        <f t="shared" si="76"/>
        <v xml:space="preserve"> </v>
      </c>
      <c r="BF145" s="204" t="str">
        <f t="shared" si="77"/>
        <v>X</v>
      </c>
      <c r="BG145" s="207" t="str">
        <f t="shared" si="78"/>
        <v>S</v>
      </c>
      <c r="BH145" s="210" t="str">
        <f t="shared" si="79"/>
        <v>l</v>
      </c>
      <c r="BI145" s="50">
        <v>3</v>
      </c>
    </row>
    <row r="146" spans="1:61" ht="16.5" customHeight="1" x14ac:dyDescent="0.25">
      <c r="A146" s="125">
        <v>142</v>
      </c>
      <c r="B146" s="50" t="s">
        <v>561</v>
      </c>
      <c r="C146" s="50" t="s">
        <v>553</v>
      </c>
      <c r="D146" s="180" t="s">
        <v>790</v>
      </c>
      <c r="E146" s="181" t="s">
        <v>972</v>
      </c>
      <c r="F146" s="181" t="s">
        <v>1309</v>
      </c>
      <c r="G146" s="181" t="s">
        <v>565</v>
      </c>
      <c r="H146" s="181" t="s">
        <v>543</v>
      </c>
      <c r="I146" s="183" t="s">
        <v>971</v>
      </c>
      <c r="J146" s="182" t="s">
        <v>584</v>
      </c>
      <c r="K146" s="181" t="s">
        <v>145</v>
      </c>
      <c r="L146" s="181" t="s">
        <v>551</v>
      </c>
      <c r="M146" s="181" t="s">
        <v>1310</v>
      </c>
      <c r="N146" s="181" t="s">
        <v>1311</v>
      </c>
      <c r="O146" s="116" t="s">
        <v>548</v>
      </c>
      <c r="P146" s="116" t="s">
        <v>650</v>
      </c>
      <c r="Q146" s="44" t="s">
        <v>972</v>
      </c>
      <c r="R146" s="44" t="s">
        <v>973</v>
      </c>
      <c r="S146" s="44" t="s">
        <v>1312</v>
      </c>
      <c r="T146" s="44" t="s">
        <v>1311</v>
      </c>
      <c r="U146" s="157" t="s">
        <v>977</v>
      </c>
      <c r="V146" s="133" t="str">
        <f t="shared" si="80"/>
        <v>IDOC (RFC) -&gt; JDBC</v>
      </c>
      <c r="W146" s="146" t="s">
        <v>1313</v>
      </c>
      <c r="X146" s="146" t="s">
        <v>1314</v>
      </c>
      <c r="Y146" s="146" t="s">
        <v>556</v>
      </c>
      <c r="Z146" s="148" t="s">
        <v>557</v>
      </c>
      <c r="AA146" s="146">
        <v>1</v>
      </c>
      <c r="AB146" s="146" t="s">
        <v>643</v>
      </c>
      <c r="AC146" s="147" t="s">
        <v>559</v>
      </c>
      <c r="AD146" s="147">
        <f>VLOOKUP(S146,Jahr2022!A:F,4,0)</f>
        <v>8053</v>
      </c>
      <c r="AE146" s="147">
        <f>VLOOKUP(S146,Jahr2022!A:F,5,0)</f>
        <v>69886</v>
      </c>
      <c r="AF146" s="147">
        <f>VLOOKUP(S146,Jahr2022!A:F,6,0)</f>
        <v>1459860</v>
      </c>
      <c r="AG146" s="147" t="s">
        <v>574</v>
      </c>
      <c r="AH146" s="146">
        <v>47338</v>
      </c>
      <c r="AI146" s="194" t="e">
        <f>VLOOKUP(M146,Jahre2023Out!A:D,4,0)</f>
        <v>#N/A</v>
      </c>
      <c r="AJ146" s="194" t="e">
        <f>VLOOKUP(S146,Jahre2023In!A:D,4,0)</f>
        <v>#N/A</v>
      </c>
      <c r="AK146" s="195">
        <f t="shared" si="60"/>
        <v>0</v>
      </c>
      <c r="AL146" s="196" t="str">
        <f t="shared" si="61"/>
        <v>0</v>
      </c>
      <c r="AM146" s="50" t="str">
        <f t="shared" si="72"/>
        <v>0</v>
      </c>
      <c r="AN146" s="50" t="str">
        <f t="shared" si="62"/>
        <v>0</v>
      </c>
      <c r="AP146" s="50" t="str">
        <f t="shared" si="63"/>
        <v>1</v>
      </c>
      <c r="AQ146" s="50" t="str">
        <f t="shared" si="64"/>
        <v>0</v>
      </c>
      <c r="AR146" s="50" t="str">
        <f t="shared" si="65"/>
        <v>0</v>
      </c>
      <c r="AS146" s="50" t="str">
        <f t="shared" si="66"/>
        <v>0</v>
      </c>
      <c r="AT146" s="50" t="str">
        <f t="shared" si="67"/>
        <v>1</v>
      </c>
      <c r="AW146" s="50">
        <v>1</v>
      </c>
      <c r="AX146" s="204" t="str">
        <f t="shared" si="68"/>
        <v>X</v>
      </c>
      <c r="AY146" s="204" t="str">
        <f t="shared" si="69"/>
        <v xml:space="preserve"> </v>
      </c>
      <c r="AZ146" s="204" t="str">
        <f t="shared" si="70"/>
        <v xml:space="preserve"> </v>
      </c>
      <c r="BA146" s="204" t="str">
        <f t="shared" si="71"/>
        <v xml:space="preserve"> </v>
      </c>
      <c r="BB146" s="204" t="str">
        <f t="shared" si="73"/>
        <v>X</v>
      </c>
      <c r="BC146" s="204" t="str">
        <f t="shared" si="74"/>
        <v xml:space="preserve"> </v>
      </c>
      <c r="BD146" s="204" t="str">
        <f t="shared" si="75"/>
        <v>X</v>
      </c>
      <c r="BE146" s="204" t="str">
        <f t="shared" si="76"/>
        <v xml:space="preserve"> </v>
      </c>
      <c r="BF146" s="204" t="str">
        <f t="shared" si="77"/>
        <v xml:space="preserve"> </v>
      </c>
      <c r="BG146" s="207" t="str">
        <f t="shared" si="78"/>
        <v>L</v>
      </c>
      <c r="BH146" s="210" t="str">
        <f t="shared" si="79"/>
        <v>h</v>
      </c>
      <c r="BI146" s="50">
        <v>3</v>
      </c>
    </row>
    <row r="147" spans="1:61" ht="16.5" customHeight="1" x14ac:dyDescent="0.25">
      <c r="A147" s="125">
        <v>143</v>
      </c>
      <c r="B147" s="50" t="s">
        <v>561</v>
      </c>
      <c r="C147" s="50" t="s">
        <v>553</v>
      </c>
      <c r="D147" s="180" t="s">
        <v>823</v>
      </c>
      <c r="E147" s="181" t="s">
        <v>824</v>
      </c>
      <c r="F147" s="181" t="s">
        <v>1315</v>
      </c>
      <c r="G147" s="181" t="s">
        <v>565</v>
      </c>
      <c r="H147" s="181" t="s">
        <v>543</v>
      </c>
      <c r="I147" s="183" t="s">
        <v>810</v>
      </c>
      <c r="J147" s="182" t="s">
        <v>584</v>
      </c>
      <c r="K147" s="181" t="s">
        <v>44</v>
      </c>
      <c r="L147" s="181" t="s">
        <v>551</v>
      </c>
      <c r="M147" s="181" t="s">
        <v>1316</v>
      </c>
      <c r="N147" s="181" t="s">
        <v>828</v>
      </c>
      <c r="O147" s="116" t="s">
        <v>548</v>
      </c>
      <c r="P147" s="116" t="s">
        <v>545</v>
      </c>
      <c r="Q147" s="44" t="s">
        <v>826</v>
      </c>
      <c r="R147" s="44" t="s">
        <v>827</v>
      </c>
      <c r="S147" s="44" t="s">
        <v>805</v>
      </c>
      <c r="T147" s="44" t="s">
        <v>1317</v>
      </c>
      <c r="U147" s="157" t="s">
        <v>553</v>
      </c>
      <c r="V147" s="133" t="str">
        <f t="shared" si="80"/>
        <v>IDOC (RFC) -&gt; SFTP</v>
      </c>
      <c r="W147" s="146" t="s">
        <v>1318</v>
      </c>
      <c r="X147" s="146" t="s">
        <v>555</v>
      </c>
      <c r="Y147" s="146" t="s">
        <v>556</v>
      </c>
      <c r="Z147" s="148" t="s">
        <v>557</v>
      </c>
      <c r="AA147" s="146">
        <v>1</v>
      </c>
      <c r="AB147" s="146" t="s">
        <v>558</v>
      </c>
      <c r="AC147" s="147" t="s">
        <v>559</v>
      </c>
      <c r="AD147" s="147">
        <f>VLOOKUP(S147,Jahr2022!A:F,4,0)</f>
        <v>21855</v>
      </c>
      <c r="AE147" s="147">
        <f>VLOOKUP(S147,Jahr2022!A:F,5,0)</f>
        <v>21855</v>
      </c>
      <c r="AF147" s="147">
        <f>VLOOKUP(S147,Jahr2022!A:F,6,0)</f>
        <v>21855</v>
      </c>
      <c r="AG147" s="147" t="s">
        <v>574</v>
      </c>
      <c r="AH147" s="146">
        <v>43228</v>
      </c>
      <c r="AI147" s="194">
        <f>VLOOKUP(M147,Jahre2023Out!A:D,4,0)</f>
        <v>5</v>
      </c>
      <c r="AJ147" s="194" t="e">
        <f>VLOOKUP(S147,Jahre2023In!A:D,4,0)</f>
        <v>#N/A</v>
      </c>
      <c r="AK147" s="195">
        <f t="shared" si="60"/>
        <v>5</v>
      </c>
      <c r="AL147" s="196" t="str">
        <f t="shared" si="61"/>
        <v>1</v>
      </c>
      <c r="AM147" s="50" t="str">
        <f t="shared" si="72"/>
        <v>1</v>
      </c>
      <c r="AN147" s="50" t="str">
        <f t="shared" si="62"/>
        <v>0</v>
      </c>
      <c r="AP147" s="50" t="str">
        <f t="shared" si="63"/>
        <v>1</v>
      </c>
      <c r="AQ147" s="50" t="str">
        <f t="shared" si="64"/>
        <v>0</v>
      </c>
      <c r="AR147" s="50" t="str">
        <f t="shared" si="65"/>
        <v>0</v>
      </c>
      <c r="AS147" s="50" t="str">
        <f t="shared" si="66"/>
        <v>0</v>
      </c>
      <c r="AT147" s="50" t="str">
        <f t="shared" si="67"/>
        <v>1</v>
      </c>
      <c r="AX147" s="204" t="str">
        <f t="shared" si="68"/>
        <v>X</v>
      </c>
      <c r="AY147" s="204" t="str">
        <f t="shared" si="69"/>
        <v xml:space="preserve"> </v>
      </c>
      <c r="AZ147" s="204" t="str">
        <f t="shared" si="70"/>
        <v xml:space="preserve"> </v>
      </c>
      <c r="BA147" s="204" t="str">
        <f t="shared" si="71"/>
        <v xml:space="preserve"> </v>
      </c>
      <c r="BB147" s="204" t="str">
        <f t="shared" si="73"/>
        <v>X</v>
      </c>
      <c r="BC147" s="204" t="str">
        <f t="shared" si="74"/>
        <v xml:space="preserve"> </v>
      </c>
      <c r="BD147" s="204" t="str">
        <f t="shared" si="75"/>
        <v xml:space="preserve"> </v>
      </c>
      <c r="BE147" s="204" t="str">
        <f t="shared" si="76"/>
        <v xml:space="preserve"> </v>
      </c>
      <c r="BF147" s="204" t="str">
        <f t="shared" si="77"/>
        <v xml:space="preserve"> </v>
      </c>
      <c r="BG147" s="207" t="str">
        <f t="shared" si="78"/>
        <v>M</v>
      </c>
      <c r="BH147" s="210" t="str">
        <f t="shared" si="79"/>
        <v>m</v>
      </c>
      <c r="BI147" s="50">
        <v>2</v>
      </c>
    </row>
    <row r="148" spans="1:61" ht="16.5" customHeight="1" x14ac:dyDescent="0.25">
      <c r="A148" s="125">
        <v>144</v>
      </c>
      <c r="B148" s="50" t="s">
        <v>561</v>
      </c>
      <c r="C148" s="50" t="s">
        <v>553</v>
      </c>
      <c r="D148" s="180" t="s">
        <v>830</v>
      </c>
      <c r="E148" s="181" t="s">
        <v>831</v>
      </c>
      <c r="F148" s="181" t="s">
        <v>1319</v>
      </c>
      <c r="G148" s="181" t="s">
        <v>565</v>
      </c>
      <c r="H148" s="181" t="s">
        <v>543</v>
      </c>
      <c r="I148" s="183" t="s">
        <v>810</v>
      </c>
      <c r="J148" s="182" t="s">
        <v>584</v>
      </c>
      <c r="K148" s="181" t="s">
        <v>145</v>
      </c>
      <c r="L148" s="181" t="s">
        <v>551</v>
      </c>
      <c r="M148" s="181" t="s">
        <v>1316</v>
      </c>
      <c r="N148" s="181" t="s">
        <v>828</v>
      </c>
      <c r="O148" s="116" t="s">
        <v>548</v>
      </c>
      <c r="P148" s="116" t="s">
        <v>545</v>
      </c>
      <c r="Q148" s="44" t="s">
        <v>831</v>
      </c>
      <c r="R148" s="44" t="s">
        <v>833</v>
      </c>
      <c r="S148" s="44" t="s">
        <v>793</v>
      </c>
      <c r="T148" s="44" t="s">
        <v>1320</v>
      </c>
      <c r="U148" s="157" t="s">
        <v>553</v>
      </c>
      <c r="V148" s="133" t="str">
        <f t="shared" si="80"/>
        <v>IDOC (RFC) -&gt; SFTP</v>
      </c>
      <c r="W148" s="146" t="s">
        <v>1321</v>
      </c>
      <c r="X148" s="146" t="s">
        <v>555</v>
      </c>
      <c r="Y148" s="146" t="s">
        <v>556</v>
      </c>
      <c r="Z148" s="148" t="s">
        <v>557</v>
      </c>
      <c r="AA148" s="146">
        <v>1</v>
      </c>
      <c r="AB148" s="146" t="s">
        <v>558</v>
      </c>
      <c r="AC148" s="147" t="s">
        <v>559</v>
      </c>
      <c r="AD148" s="147">
        <f>VLOOKUP(S148,Jahr2022!A:F,4,0)</f>
        <v>10789950</v>
      </c>
      <c r="AE148" s="147">
        <f>VLOOKUP(S148,Jahr2022!A:F,5,0)</f>
        <v>10789950</v>
      </c>
      <c r="AF148" s="147">
        <f>VLOOKUP(S148,Jahr2022!A:F,6,0)</f>
        <v>10789950</v>
      </c>
      <c r="AG148" s="147" t="s">
        <v>655</v>
      </c>
      <c r="AH148" s="146">
        <v>13156</v>
      </c>
      <c r="AI148" s="194">
        <f>VLOOKUP(M148,Jahre2023Out!A:D,4,0)</f>
        <v>5</v>
      </c>
      <c r="AJ148" s="194" t="e">
        <f>VLOOKUP(S148,Jahre2023In!A:D,4,0)</f>
        <v>#N/A</v>
      </c>
      <c r="AK148" s="195">
        <f t="shared" si="60"/>
        <v>5</v>
      </c>
      <c r="AL148" s="196" t="str">
        <f t="shared" si="61"/>
        <v>1</v>
      </c>
      <c r="AM148" s="50" t="str">
        <f t="shared" si="72"/>
        <v>1</v>
      </c>
      <c r="AN148" s="50" t="str">
        <f t="shared" si="62"/>
        <v>0</v>
      </c>
      <c r="AP148" s="50" t="str">
        <f t="shared" si="63"/>
        <v>1</v>
      </c>
      <c r="AQ148" s="50" t="str">
        <f t="shared" si="64"/>
        <v>0</v>
      </c>
      <c r="AR148" s="50" t="str">
        <f t="shared" si="65"/>
        <v>0</v>
      </c>
      <c r="AS148" s="50" t="str">
        <f t="shared" si="66"/>
        <v>0</v>
      </c>
      <c r="AT148" s="50" t="str">
        <f t="shared" si="67"/>
        <v>1</v>
      </c>
      <c r="AV148" s="50">
        <v>1</v>
      </c>
      <c r="AX148" s="204" t="str">
        <f t="shared" si="68"/>
        <v>X</v>
      </c>
      <c r="AY148" s="204" t="str">
        <f t="shared" si="69"/>
        <v xml:space="preserve"> </v>
      </c>
      <c r="AZ148" s="204" t="str">
        <f t="shared" si="70"/>
        <v xml:space="preserve"> </v>
      </c>
      <c r="BA148" s="204" t="str">
        <f t="shared" si="71"/>
        <v xml:space="preserve"> </v>
      </c>
      <c r="BB148" s="204" t="str">
        <f t="shared" si="73"/>
        <v>X</v>
      </c>
      <c r="BC148" s="204" t="str">
        <f t="shared" si="74"/>
        <v xml:space="preserve"> </v>
      </c>
      <c r="BD148" s="204" t="str">
        <f t="shared" si="75"/>
        <v xml:space="preserve"> </v>
      </c>
      <c r="BE148" s="204" t="str">
        <f t="shared" si="76"/>
        <v xml:space="preserve"> </v>
      </c>
      <c r="BF148" s="204" t="str">
        <f t="shared" si="77"/>
        <v xml:space="preserve"> </v>
      </c>
      <c r="BG148" s="207" t="str">
        <f t="shared" si="78"/>
        <v>M</v>
      </c>
      <c r="BH148" s="210" t="str">
        <f t="shared" si="79"/>
        <v>m</v>
      </c>
      <c r="BI148" s="50">
        <v>2</v>
      </c>
    </row>
    <row r="149" spans="1:61" ht="16.5" customHeight="1" x14ac:dyDescent="0.25">
      <c r="A149" s="125">
        <v>145</v>
      </c>
      <c r="B149" s="50" t="s">
        <v>561</v>
      </c>
      <c r="C149" s="50" t="s">
        <v>553</v>
      </c>
      <c r="D149" s="180" t="s">
        <v>814</v>
      </c>
      <c r="E149" s="181" t="s">
        <v>815</v>
      </c>
      <c r="F149" s="181" t="s">
        <v>1322</v>
      </c>
      <c r="G149" s="181" t="s">
        <v>565</v>
      </c>
      <c r="H149" s="181" t="s">
        <v>543</v>
      </c>
      <c r="I149" s="183" t="s">
        <v>810</v>
      </c>
      <c r="J149" s="182" t="s">
        <v>584</v>
      </c>
      <c r="K149" s="181" t="s">
        <v>44</v>
      </c>
      <c r="L149" s="181" t="s">
        <v>551</v>
      </c>
      <c r="M149" s="181" t="s">
        <v>1323</v>
      </c>
      <c r="N149" s="181" t="s">
        <v>821</v>
      </c>
      <c r="O149" s="116" t="s">
        <v>548</v>
      </c>
      <c r="P149" s="116" t="s">
        <v>545</v>
      </c>
      <c r="Q149" s="44" t="s">
        <v>817</v>
      </c>
      <c r="R149" s="44" t="s">
        <v>818</v>
      </c>
      <c r="S149" s="44" t="s">
        <v>805</v>
      </c>
      <c r="T149" s="44" t="s">
        <v>1317</v>
      </c>
      <c r="U149" s="157" t="s">
        <v>553</v>
      </c>
      <c r="V149" s="133" t="str">
        <f t="shared" si="80"/>
        <v>IDOC (RFC) -&gt; SFTP</v>
      </c>
      <c r="W149" s="146" t="s">
        <v>1324</v>
      </c>
      <c r="X149" s="146" t="s">
        <v>555</v>
      </c>
      <c r="Y149" s="146" t="s">
        <v>556</v>
      </c>
      <c r="Z149" s="148" t="s">
        <v>557</v>
      </c>
      <c r="AA149" s="146">
        <v>1</v>
      </c>
      <c r="AB149" s="146" t="s">
        <v>558</v>
      </c>
      <c r="AC149" s="147" t="s">
        <v>559</v>
      </c>
      <c r="AD149" s="147">
        <f>VLOOKUP(S149,Jahr2022!A:F,4,0)</f>
        <v>21855</v>
      </c>
      <c r="AE149" s="147">
        <f>VLOOKUP(S149,Jahr2022!A:F,5,0)</f>
        <v>21855</v>
      </c>
      <c r="AF149" s="147">
        <f>VLOOKUP(S149,Jahr2022!A:F,6,0)</f>
        <v>21855</v>
      </c>
      <c r="AG149" s="147" t="s">
        <v>574</v>
      </c>
      <c r="AH149" s="146">
        <v>19448</v>
      </c>
      <c r="AI149" s="194">
        <f>VLOOKUP(M149,Jahre2023Out!A:D,4,0)</f>
        <v>15076</v>
      </c>
      <c r="AJ149" s="194" t="e">
        <f>VLOOKUP(S149,Jahre2023In!A:D,4,0)</f>
        <v>#N/A</v>
      </c>
      <c r="AK149" s="195">
        <f t="shared" si="60"/>
        <v>15076</v>
      </c>
      <c r="AL149" s="196" t="str">
        <f t="shared" si="61"/>
        <v>1</v>
      </c>
      <c r="AM149" s="50" t="str">
        <f t="shared" si="72"/>
        <v>1</v>
      </c>
      <c r="AN149" s="50" t="str">
        <f t="shared" si="62"/>
        <v>0</v>
      </c>
      <c r="AP149" s="50" t="str">
        <f t="shared" si="63"/>
        <v>1</v>
      </c>
      <c r="AQ149" s="50" t="str">
        <f t="shared" si="64"/>
        <v>0</v>
      </c>
      <c r="AR149" s="50" t="str">
        <f t="shared" si="65"/>
        <v>0</v>
      </c>
      <c r="AS149" s="50" t="str">
        <f t="shared" si="66"/>
        <v>0</v>
      </c>
      <c r="AT149" s="50" t="str">
        <f t="shared" si="67"/>
        <v>1</v>
      </c>
      <c r="AV149" s="50">
        <v>1</v>
      </c>
      <c r="AX149" s="204" t="str">
        <f t="shared" si="68"/>
        <v>X</v>
      </c>
      <c r="AY149" s="204" t="str">
        <f t="shared" si="69"/>
        <v xml:space="preserve"> </v>
      </c>
      <c r="AZ149" s="204" t="str">
        <f t="shared" si="70"/>
        <v xml:space="preserve"> </v>
      </c>
      <c r="BA149" s="204" t="str">
        <f t="shared" si="71"/>
        <v xml:space="preserve"> </v>
      </c>
      <c r="BB149" s="204" t="str">
        <f t="shared" si="73"/>
        <v>X</v>
      </c>
      <c r="BC149" s="204" t="str">
        <f t="shared" si="74"/>
        <v xml:space="preserve"> </v>
      </c>
      <c r="BD149" s="204" t="str">
        <f t="shared" si="75"/>
        <v xml:space="preserve"> </v>
      </c>
      <c r="BE149" s="204" t="str">
        <f t="shared" si="76"/>
        <v xml:space="preserve"> </v>
      </c>
      <c r="BF149" s="204" t="str">
        <f t="shared" si="77"/>
        <v xml:space="preserve"> </v>
      </c>
      <c r="BG149" s="207" t="str">
        <f t="shared" si="78"/>
        <v>M</v>
      </c>
      <c r="BH149" s="210" t="str">
        <f t="shared" si="79"/>
        <v>m</v>
      </c>
      <c r="BI149" s="50">
        <v>2</v>
      </c>
    </row>
    <row r="150" spans="1:61" ht="16.5" customHeight="1" x14ac:dyDescent="0.25">
      <c r="A150" s="125">
        <v>146</v>
      </c>
      <c r="B150" s="50" t="s">
        <v>561</v>
      </c>
      <c r="C150" s="50" t="s">
        <v>553</v>
      </c>
      <c r="D150" s="180" t="s">
        <v>790</v>
      </c>
      <c r="E150" s="181" t="s">
        <v>1159</v>
      </c>
      <c r="F150" s="181" t="s">
        <v>1325</v>
      </c>
      <c r="G150" s="181" t="s">
        <v>565</v>
      </c>
      <c r="H150" s="181" t="s">
        <v>837</v>
      </c>
      <c r="I150" s="183" t="s">
        <v>733</v>
      </c>
      <c r="J150" s="182" t="s">
        <v>584</v>
      </c>
      <c r="K150" s="181" t="s">
        <v>44</v>
      </c>
      <c r="L150" s="181" t="s">
        <v>551</v>
      </c>
      <c r="M150" s="181" t="s">
        <v>1326</v>
      </c>
      <c r="N150" s="181" t="s">
        <v>1327</v>
      </c>
      <c r="O150" s="116" t="s">
        <v>548</v>
      </c>
      <c r="P150" s="116" t="s">
        <v>625</v>
      </c>
      <c r="Q150" s="44" t="s">
        <v>1161</v>
      </c>
      <c r="R150" s="44" t="s">
        <v>1162</v>
      </c>
      <c r="S150" s="44" t="s">
        <v>1328</v>
      </c>
      <c r="T150" s="44" t="s">
        <v>1329</v>
      </c>
      <c r="U150" s="157" t="s">
        <v>553</v>
      </c>
      <c r="V150" s="133" t="str">
        <f t="shared" si="80"/>
        <v>IDOC (RFC) -&gt; FTP</v>
      </c>
      <c r="W150" s="146" t="s">
        <v>1330</v>
      </c>
      <c r="X150" s="146" t="s">
        <v>555</v>
      </c>
      <c r="Y150" s="146" t="s">
        <v>557</v>
      </c>
      <c r="Z150" s="148" t="s">
        <v>556</v>
      </c>
      <c r="AA150" s="146">
        <v>1</v>
      </c>
      <c r="AB150" s="146" t="s">
        <v>558</v>
      </c>
      <c r="AC150" s="147" t="s">
        <v>559</v>
      </c>
      <c r="AD150" s="147">
        <f>VLOOKUP(S150,Jahr2022!A:F,4,0)</f>
        <v>8562</v>
      </c>
      <c r="AE150" s="147">
        <f>VLOOKUP(S150,Jahr2022!A:F,5,0)</f>
        <v>43382</v>
      </c>
      <c r="AF150" s="147">
        <f>VLOOKUP(S150,Jahr2022!A:F,6,0)</f>
        <v>1510235</v>
      </c>
      <c r="AG150" s="147" t="s">
        <v>574</v>
      </c>
      <c r="AH150" s="146">
        <v>48236</v>
      </c>
      <c r="AI150" s="194">
        <f>VLOOKUP(M150,Jahre2023Out!A:D,4,0)</f>
        <v>46372</v>
      </c>
      <c r="AJ150" s="194" t="e">
        <f>VLOOKUP(S150,Jahre2023In!A:D,4,0)</f>
        <v>#N/A</v>
      </c>
      <c r="AK150" s="195">
        <f t="shared" si="60"/>
        <v>46372</v>
      </c>
      <c r="AL150" s="196" t="str">
        <f t="shared" si="61"/>
        <v>1</v>
      </c>
      <c r="AM150" s="50" t="str">
        <f t="shared" si="72"/>
        <v>0</v>
      </c>
      <c r="AN150" s="50" t="str">
        <f t="shared" si="62"/>
        <v>0</v>
      </c>
      <c r="AP150" s="50" t="str">
        <f t="shared" si="63"/>
        <v>0</v>
      </c>
      <c r="AQ150" s="50" t="str">
        <f t="shared" si="64"/>
        <v>0</v>
      </c>
      <c r="AR150" s="50" t="str">
        <f t="shared" si="65"/>
        <v>0</v>
      </c>
      <c r="AS150" s="50" t="str">
        <f t="shared" si="66"/>
        <v>0</v>
      </c>
      <c r="AT150" s="50" t="str">
        <f t="shared" si="67"/>
        <v>1</v>
      </c>
      <c r="AX150" s="204" t="str">
        <f t="shared" si="68"/>
        <v>X</v>
      </c>
      <c r="AY150" s="204" t="str">
        <f t="shared" si="69"/>
        <v xml:space="preserve"> </v>
      </c>
      <c r="AZ150" s="204" t="str">
        <f t="shared" si="70"/>
        <v xml:space="preserve"> </v>
      </c>
      <c r="BA150" s="204" t="str">
        <f t="shared" si="71"/>
        <v xml:space="preserve"> </v>
      </c>
      <c r="BB150" s="204" t="str">
        <f t="shared" si="73"/>
        <v xml:space="preserve"> </v>
      </c>
      <c r="BC150" s="204" t="str">
        <f t="shared" si="74"/>
        <v>X</v>
      </c>
      <c r="BD150" s="204" t="str">
        <f t="shared" si="75"/>
        <v xml:space="preserve"> </v>
      </c>
      <c r="BE150" s="204" t="str">
        <f t="shared" si="76"/>
        <v xml:space="preserve"> </v>
      </c>
      <c r="BF150" s="204" t="str">
        <f t="shared" si="77"/>
        <v xml:space="preserve"> </v>
      </c>
      <c r="BG150" s="207" t="str">
        <f t="shared" si="78"/>
        <v>M</v>
      </c>
      <c r="BH150" s="210" t="str">
        <f t="shared" si="79"/>
        <v>m</v>
      </c>
      <c r="BI150" s="50">
        <v>2</v>
      </c>
    </row>
    <row r="151" spans="1:61" ht="16.5" customHeight="1" x14ac:dyDescent="0.25">
      <c r="A151" s="125">
        <v>147</v>
      </c>
      <c r="B151" s="50" t="s">
        <v>561</v>
      </c>
      <c r="C151" s="50" t="s">
        <v>553</v>
      </c>
      <c r="D151" s="180" t="s">
        <v>790</v>
      </c>
      <c r="E151" s="181" t="s">
        <v>972</v>
      </c>
      <c r="F151" s="181" t="s">
        <v>1331</v>
      </c>
      <c r="G151" s="181" t="s">
        <v>565</v>
      </c>
      <c r="H151" s="181" t="s">
        <v>543</v>
      </c>
      <c r="I151" s="183" t="s">
        <v>971</v>
      </c>
      <c r="J151" s="182" t="s">
        <v>584</v>
      </c>
      <c r="K151" s="181" t="s">
        <v>145</v>
      </c>
      <c r="L151" s="181" t="s">
        <v>551</v>
      </c>
      <c r="M151" s="181" t="s">
        <v>1332</v>
      </c>
      <c r="N151" s="181" t="s">
        <v>1333</v>
      </c>
      <c r="O151" s="116" t="s">
        <v>548</v>
      </c>
      <c r="P151" s="116" t="s">
        <v>650</v>
      </c>
      <c r="Q151" s="44" t="s">
        <v>972</v>
      </c>
      <c r="R151" s="44" t="s">
        <v>973</v>
      </c>
      <c r="S151" s="44" t="s">
        <v>1334</v>
      </c>
      <c r="T151" s="44" t="s">
        <v>1333</v>
      </c>
      <c r="U151" s="157" t="s">
        <v>977</v>
      </c>
      <c r="V151" s="133" t="str">
        <f t="shared" si="80"/>
        <v>IDOC (RFC) -&gt; JDBC</v>
      </c>
      <c r="W151" s="146" t="s">
        <v>1335</v>
      </c>
      <c r="X151" s="146" t="s">
        <v>1336</v>
      </c>
      <c r="Y151" s="146" t="s">
        <v>557</v>
      </c>
      <c r="Z151" s="148" t="s">
        <v>557</v>
      </c>
      <c r="AA151" s="146">
        <v>1</v>
      </c>
      <c r="AB151" s="146" t="s">
        <v>643</v>
      </c>
      <c r="AC151" s="147" t="s">
        <v>559</v>
      </c>
      <c r="AD151" s="147">
        <f>VLOOKUP(S151,Jahr2022!A:F,4,0)</f>
        <v>1167</v>
      </c>
      <c r="AE151" s="147">
        <f>VLOOKUP(S151,Jahr2022!A:F,5,0)</f>
        <v>1167</v>
      </c>
      <c r="AF151" s="147">
        <f>VLOOKUP(S151,Jahr2022!A:F,6,0)</f>
        <v>149376</v>
      </c>
      <c r="AG151" s="147" t="s">
        <v>574</v>
      </c>
      <c r="AH151" s="146">
        <v>44876</v>
      </c>
      <c r="AI151" s="194">
        <f>VLOOKUP(M151,Jahre2023Out!A:D,4,0)</f>
        <v>64039</v>
      </c>
      <c r="AJ151" s="194" t="e">
        <f>VLOOKUP(S151,Jahre2023In!A:D,4,0)</f>
        <v>#N/A</v>
      </c>
      <c r="AK151" s="195">
        <f t="shared" si="60"/>
        <v>64039</v>
      </c>
      <c r="AL151" s="196" t="str">
        <f t="shared" si="61"/>
        <v>0</v>
      </c>
      <c r="AM151" s="50" t="str">
        <f t="shared" si="72"/>
        <v>0</v>
      </c>
      <c r="AN151" s="50" t="str">
        <f t="shared" si="62"/>
        <v>0</v>
      </c>
      <c r="AP151" s="50" t="str">
        <f t="shared" si="63"/>
        <v>0</v>
      </c>
      <c r="AQ151" s="50" t="str">
        <f t="shared" si="64"/>
        <v>1</v>
      </c>
      <c r="AR151" s="50" t="str">
        <f t="shared" si="65"/>
        <v>0</v>
      </c>
      <c r="AS151" s="50" t="str">
        <f t="shared" si="66"/>
        <v>1</v>
      </c>
      <c r="AT151" s="50" t="str">
        <f t="shared" si="67"/>
        <v>1</v>
      </c>
      <c r="AW151" s="50">
        <v>1</v>
      </c>
      <c r="AX151" s="204" t="str">
        <f t="shared" si="68"/>
        <v>X</v>
      </c>
      <c r="AY151" s="204" t="str">
        <f t="shared" si="69"/>
        <v xml:space="preserve"> </v>
      </c>
      <c r="AZ151" s="204" t="str">
        <f t="shared" si="70"/>
        <v>X</v>
      </c>
      <c r="BA151" s="204" t="str">
        <f t="shared" si="71"/>
        <v>X</v>
      </c>
      <c r="BB151" s="204" t="str">
        <f t="shared" si="73"/>
        <v xml:space="preserve"> </v>
      </c>
      <c r="BC151" s="204" t="str">
        <f t="shared" si="74"/>
        <v xml:space="preserve"> </v>
      </c>
      <c r="BD151" s="204" t="str">
        <f t="shared" si="75"/>
        <v>X</v>
      </c>
      <c r="BE151" s="204" t="str">
        <f t="shared" si="76"/>
        <v xml:space="preserve"> </v>
      </c>
      <c r="BF151" s="204" t="str">
        <f t="shared" si="77"/>
        <v xml:space="preserve"> </v>
      </c>
      <c r="BG151" s="207" t="str">
        <f t="shared" si="78"/>
        <v>L</v>
      </c>
      <c r="BH151" s="210" t="str">
        <f t="shared" si="79"/>
        <v>h</v>
      </c>
      <c r="BI151" s="50">
        <v>3</v>
      </c>
    </row>
    <row r="152" spans="1:61" ht="16.5" customHeight="1" x14ac:dyDescent="0.25">
      <c r="A152" s="125">
        <v>148</v>
      </c>
      <c r="B152" s="50" t="s">
        <v>561</v>
      </c>
      <c r="C152" s="50" t="s">
        <v>553</v>
      </c>
      <c r="D152" s="180" t="s">
        <v>790</v>
      </c>
      <c r="E152" s="181" t="s">
        <v>972</v>
      </c>
      <c r="F152" s="181" t="s">
        <v>1337</v>
      </c>
      <c r="G152" s="181" t="s">
        <v>565</v>
      </c>
      <c r="H152" s="181" t="s">
        <v>543</v>
      </c>
      <c r="I152" s="183" t="s">
        <v>971</v>
      </c>
      <c r="J152" s="182" t="s">
        <v>584</v>
      </c>
      <c r="K152" s="181" t="s">
        <v>145</v>
      </c>
      <c r="L152" s="181" t="s">
        <v>551</v>
      </c>
      <c r="M152" s="181" t="s">
        <v>1338</v>
      </c>
      <c r="N152" s="181" t="s">
        <v>1339</v>
      </c>
      <c r="O152" s="116" t="s">
        <v>548</v>
      </c>
      <c r="P152" s="116" t="s">
        <v>650</v>
      </c>
      <c r="Q152" s="44" t="s">
        <v>972</v>
      </c>
      <c r="R152" s="44" t="s">
        <v>973</v>
      </c>
      <c r="S152" s="44" t="s">
        <v>1334</v>
      </c>
      <c r="T152" s="44" t="s">
        <v>1339</v>
      </c>
      <c r="U152" s="157" t="s">
        <v>977</v>
      </c>
      <c r="V152" s="133" t="str">
        <f t="shared" si="80"/>
        <v>IDOC (RFC) -&gt; JDBC</v>
      </c>
      <c r="W152" s="146" t="s">
        <v>1340</v>
      </c>
      <c r="X152" s="146" t="s">
        <v>1336</v>
      </c>
      <c r="Y152" s="146" t="s">
        <v>557</v>
      </c>
      <c r="Z152" s="148" t="s">
        <v>557</v>
      </c>
      <c r="AA152" s="146">
        <v>1</v>
      </c>
      <c r="AB152" s="146" t="s">
        <v>643</v>
      </c>
      <c r="AC152" s="147" t="s">
        <v>559</v>
      </c>
      <c r="AD152" s="147">
        <f>VLOOKUP(S152,Jahr2022!A:F,4,0)</f>
        <v>1167</v>
      </c>
      <c r="AE152" s="147">
        <f>VLOOKUP(S152,Jahr2022!A:F,5,0)</f>
        <v>1167</v>
      </c>
      <c r="AF152" s="147">
        <f>VLOOKUP(S152,Jahr2022!A:F,6,0)</f>
        <v>149376</v>
      </c>
      <c r="AG152" s="147" t="s">
        <v>574</v>
      </c>
      <c r="AH152" s="146">
        <v>0</v>
      </c>
      <c r="AI152" s="194" t="e">
        <f>VLOOKUP(M152,Jahre2023Out!A:D,4,0)</f>
        <v>#N/A</v>
      </c>
      <c r="AJ152" s="194" t="e">
        <f>VLOOKUP(S152,Jahre2023In!A:D,4,0)</f>
        <v>#N/A</v>
      </c>
      <c r="AK152" s="195">
        <f t="shared" si="60"/>
        <v>0</v>
      </c>
      <c r="AL152" s="196" t="str">
        <f t="shared" si="61"/>
        <v>0</v>
      </c>
      <c r="AM152" s="50" t="str">
        <f t="shared" si="72"/>
        <v>0</v>
      </c>
      <c r="AN152" s="50" t="str">
        <f t="shared" si="62"/>
        <v>0</v>
      </c>
      <c r="AP152" s="50" t="str">
        <f t="shared" si="63"/>
        <v>0</v>
      </c>
      <c r="AQ152" s="50" t="str">
        <f t="shared" si="64"/>
        <v>1</v>
      </c>
      <c r="AR152" s="50" t="str">
        <f t="shared" si="65"/>
        <v>0</v>
      </c>
      <c r="AS152" s="50" t="str">
        <f t="shared" si="66"/>
        <v>1</v>
      </c>
      <c r="AT152" s="50" t="str">
        <f t="shared" si="67"/>
        <v>1</v>
      </c>
      <c r="AW152" s="50">
        <v>1</v>
      </c>
      <c r="AX152" s="204" t="str">
        <f t="shared" si="68"/>
        <v>X</v>
      </c>
      <c r="AY152" s="204" t="str">
        <f t="shared" si="69"/>
        <v xml:space="preserve"> </v>
      </c>
      <c r="AZ152" s="204" t="str">
        <f t="shared" si="70"/>
        <v>X</v>
      </c>
      <c r="BA152" s="204" t="str">
        <f t="shared" si="71"/>
        <v>X</v>
      </c>
      <c r="BB152" s="204" t="str">
        <f t="shared" si="73"/>
        <v xml:space="preserve"> </v>
      </c>
      <c r="BC152" s="204" t="str">
        <f t="shared" si="74"/>
        <v xml:space="preserve"> </v>
      </c>
      <c r="BD152" s="204" t="str">
        <f t="shared" si="75"/>
        <v>X</v>
      </c>
      <c r="BE152" s="204" t="str">
        <f t="shared" si="76"/>
        <v xml:space="preserve"> </v>
      </c>
      <c r="BF152" s="204" t="str">
        <f t="shared" si="77"/>
        <v xml:space="preserve"> </v>
      </c>
      <c r="BG152" s="207" t="str">
        <f t="shared" si="78"/>
        <v>L</v>
      </c>
      <c r="BH152" s="210" t="str">
        <f t="shared" si="79"/>
        <v>h</v>
      </c>
      <c r="BI152" s="50">
        <v>3</v>
      </c>
    </row>
    <row r="153" spans="1:61" ht="16.2" customHeight="1" x14ac:dyDescent="0.25">
      <c r="A153" s="125">
        <v>149</v>
      </c>
      <c r="B153" s="50" t="s">
        <v>561</v>
      </c>
      <c r="C153" s="50" t="s">
        <v>538</v>
      </c>
      <c r="D153" s="180" t="s">
        <v>790</v>
      </c>
      <c r="E153" s="181" t="s">
        <v>808</v>
      </c>
      <c r="F153" s="181" t="s">
        <v>1341</v>
      </c>
      <c r="H153" s="181" t="s">
        <v>659</v>
      </c>
      <c r="I153" s="183" t="s">
        <v>289</v>
      </c>
      <c r="J153" s="182" t="s">
        <v>876</v>
      </c>
      <c r="K153" s="181" t="s">
        <v>44</v>
      </c>
      <c r="L153" s="181" t="s">
        <v>551</v>
      </c>
      <c r="M153" s="181" t="s">
        <v>1342</v>
      </c>
      <c r="N153" s="181" t="s">
        <v>1343</v>
      </c>
      <c r="O153" s="116" t="s">
        <v>548</v>
      </c>
      <c r="P153" s="116" t="s">
        <v>625</v>
      </c>
      <c r="Q153" s="44" t="s">
        <v>808</v>
      </c>
      <c r="R153" s="44" t="s">
        <v>1050</v>
      </c>
      <c r="S153" s="44" t="s">
        <v>1344</v>
      </c>
      <c r="T153" s="44"/>
      <c r="U153" s="157" t="s">
        <v>553</v>
      </c>
      <c r="V153" s="133" t="str">
        <f t="shared" si="80"/>
        <v>IDOC (File) -&gt; FTP</v>
      </c>
      <c r="W153" s="146" t="s">
        <v>1345</v>
      </c>
      <c r="X153" s="146" t="s">
        <v>557</v>
      </c>
      <c r="Y153" s="146" t="s">
        <v>556</v>
      </c>
      <c r="Z153" s="148" t="s">
        <v>557</v>
      </c>
      <c r="AA153" s="146">
        <v>1</v>
      </c>
      <c r="AB153" s="146" t="s">
        <v>574</v>
      </c>
      <c r="AC153" s="147" t="s">
        <v>559</v>
      </c>
      <c r="AD153" s="147">
        <f>VLOOKUP(S153,Jahr2022!A:F,4,0)</f>
        <v>0</v>
      </c>
      <c r="AE153" s="147">
        <f>VLOOKUP(S153,Jahr2022!A:F,5,0)</f>
        <v>753939</v>
      </c>
      <c r="AF153" s="147">
        <f>VLOOKUP(S153,Jahr2022!A:F,6,0)</f>
        <v>1620128</v>
      </c>
      <c r="AG153" s="147" t="s">
        <v>574</v>
      </c>
      <c r="AH153" s="146">
        <v>7788</v>
      </c>
      <c r="AI153" s="194">
        <f>VLOOKUP(M153,Jahre2023Out!A:D,4,0)</f>
        <v>9032</v>
      </c>
      <c r="AJ153" s="194" t="e">
        <f>VLOOKUP(S153,Jahre2023In!A:D,4,0)</f>
        <v>#N/A</v>
      </c>
      <c r="AK153" s="195">
        <f t="shared" si="60"/>
        <v>9032</v>
      </c>
      <c r="AL153" s="196" t="str">
        <f t="shared" si="61"/>
        <v>1</v>
      </c>
      <c r="AM153" s="50" t="str">
        <f t="shared" si="72"/>
        <v>0</v>
      </c>
      <c r="AN153" s="50" t="str">
        <f t="shared" si="62"/>
        <v>0</v>
      </c>
      <c r="AP153" s="50" t="str">
        <f t="shared" si="63"/>
        <v>1</v>
      </c>
      <c r="AQ153" s="50" t="str">
        <f t="shared" si="64"/>
        <v>0</v>
      </c>
      <c r="AR153" s="50" t="str">
        <f t="shared" si="65"/>
        <v>0</v>
      </c>
      <c r="AS153" s="50" t="str">
        <f t="shared" si="66"/>
        <v>0</v>
      </c>
      <c r="AT153" s="50" t="str">
        <f t="shared" si="67"/>
        <v>0</v>
      </c>
      <c r="AV153" s="50">
        <v>1</v>
      </c>
      <c r="AX153" s="204" t="str">
        <f t="shared" si="68"/>
        <v xml:space="preserve"> </v>
      </c>
      <c r="AY153" s="204" t="str">
        <f t="shared" si="69"/>
        <v xml:space="preserve"> </v>
      </c>
      <c r="AZ153" s="204" t="str">
        <f t="shared" si="70"/>
        <v xml:space="preserve"> </v>
      </c>
      <c r="BA153" s="204" t="str">
        <f t="shared" si="71"/>
        <v xml:space="preserve"> </v>
      </c>
      <c r="BB153" s="204" t="str">
        <f t="shared" si="73"/>
        <v>X</v>
      </c>
      <c r="BC153" s="204" t="str">
        <f t="shared" si="74"/>
        <v xml:space="preserve"> </v>
      </c>
      <c r="BD153" s="204" t="str">
        <f t="shared" si="75"/>
        <v xml:space="preserve"> </v>
      </c>
      <c r="BE153" s="204" t="str">
        <f t="shared" si="76"/>
        <v xml:space="preserve"> </v>
      </c>
      <c r="BF153" s="204" t="str">
        <f t="shared" si="77"/>
        <v xml:space="preserve"> </v>
      </c>
      <c r="BG153" s="207" t="str">
        <f t="shared" si="78"/>
        <v>S</v>
      </c>
      <c r="BH153" s="210" t="str">
        <f t="shared" si="79"/>
        <v>m</v>
      </c>
      <c r="BI153" s="50">
        <v>2</v>
      </c>
    </row>
    <row r="154" spans="1:61" ht="16.5" customHeight="1" x14ac:dyDescent="0.25">
      <c r="A154" s="125">
        <v>150</v>
      </c>
      <c r="B154" s="50" t="s">
        <v>561</v>
      </c>
      <c r="C154" s="50" t="s">
        <v>538</v>
      </c>
      <c r="D154" s="180" t="s">
        <v>882</v>
      </c>
      <c r="E154" s="181" t="s">
        <v>731</v>
      </c>
      <c r="F154" s="181" t="s">
        <v>1346</v>
      </c>
      <c r="G154" s="181" t="s">
        <v>565</v>
      </c>
      <c r="H154" s="181" t="s">
        <v>543</v>
      </c>
      <c r="I154" s="183" t="s">
        <v>859</v>
      </c>
      <c r="J154" s="182" t="s">
        <v>584</v>
      </c>
      <c r="K154" s="181" t="s">
        <v>44</v>
      </c>
      <c r="L154" s="181" t="s">
        <v>551</v>
      </c>
      <c r="M154" s="181" t="s">
        <v>1347</v>
      </c>
      <c r="N154" s="181"/>
      <c r="O154" s="116" t="s">
        <v>548</v>
      </c>
      <c r="P154" s="116" t="s">
        <v>625</v>
      </c>
      <c r="Q154" s="44" t="s">
        <v>731</v>
      </c>
      <c r="R154" s="44" t="s">
        <v>736</v>
      </c>
      <c r="S154" s="44" t="s">
        <v>1348</v>
      </c>
      <c r="T154" s="44"/>
      <c r="U154" s="157" t="s">
        <v>553</v>
      </c>
      <c r="V154" s="133" t="str">
        <f t="shared" si="80"/>
        <v>IDOC (RFC) -&gt; FTP</v>
      </c>
      <c r="W154" s="146" t="s">
        <v>1349</v>
      </c>
      <c r="X154" s="146" t="s">
        <v>1350</v>
      </c>
      <c r="Y154" s="146" t="s">
        <v>557</v>
      </c>
      <c r="Z154" s="148" t="s">
        <v>557</v>
      </c>
      <c r="AA154" s="146">
        <v>1</v>
      </c>
      <c r="AB154" s="146" t="s">
        <v>643</v>
      </c>
      <c r="AC154" s="147" t="s">
        <v>559</v>
      </c>
      <c r="AD154" s="147">
        <f>VLOOKUP(S154,Jahr2022!A:F,4,0)</f>
        <v>9462</v>
      </c>
      <c r="AE154" s="147">
        <f>VLOOKUP(S154,Jahr2022!A:F,5,0)</f>
        <v>491363</v>
      </c>
      <c r="AF154" s="147">
        <f>VLOOKUP(S154,Jahr2022!A:F,6,0)</f>
        <v>11481120</v>
      </c>
      <c r="AG154" s="147" t="s">
        <v>574</v>
      </c>
      <c r="AH154" s="146">
        <v>93349</v>
      </c>
      <c r="AI154" s="194">
        <f>VLOOKUP(M154,Jahre2023Out!A:D,4,0)</f>
        <v>94549</v>
      </c>
      <c r="AJ154" s="194" t="e">
        <f>VLOOKUP(S154,Jahre2023In!A:D,4,0)</f>
        <v>#N/A</v>
      </c>
      <c r="AK154" s="195">
        <f t="shared" si="60"/>
        <v>94549</v>
      </c>
      <c r="AL154" s="196" t="str">
        <f t="shared" si="61"/>
        <v>1</v>
      </c>
      <c r="AM154" s="50" t="str">
        <f t="shared" si="72"/>
        <v>0</v>
      </c>
      <c r="AN154" s="50" t="str">
        <f t="shared" si="62"/>
        <v>0</v>
      </c>
      <c r="AP154" s="50" t="str">
        <f t="shared" si="63"/>
        <v>0</v>
      </c>
      <c r="AQ154" s="50" t="str">
        <f t="shared" si="64"/>
        <v>0</v>
      </c>
      <c r="AR154" s="50" t="str">
        <f t="shared" si="65"/>
        <v>1</v>
      </c>
      <c r="AS154" s="50" t="str">
        <f t="shared" si="66"/>
        <v>0</v>
      </c>
      <c r="AT154" s="50" t="str">
        <f t="shared" si="67"/>
        <v>1</v>
      </c>
      <c r="AX154" s="204" t="str">
        <f t="shared" si="68"/>
        <v>X</v>
      </c>
      <c r="AY154" s="204" t="str">
        <f t="shared" si="69"/>
        <v>X</v>
      </c>
      <c r="AZ154" s="204" t="str">
        <f t="shared" si="70"/>
        <v xml:space="preserve"> </v>
      </c>
      <c r="BA154" s="204" t="str">
        <f t="shared" si="71"/>
        <v xml:space="preserve"> </v>
      </c>
      <c r="BB154" s="204" t="str">
        <f t="shared" si="73"/>
        <v xml:space="preserve"> </v>
      </c>
      <c r="BC154" s="204" t="str">
        <f t="shared" si="74"/>
        <v xml:space="preserve"> </v>
      </c>
      <c r="BD154" s="204" t="str">
        <f t="shared" si="75"/>
        <v xml:space="preserve"> </v>
      </c>
      <c r="BE154" s="204" t="str">
        <f t="shared" si="76"/>
        <v xml:space="preserve"> </v>
      </c>
      <c r="BF154" s="204" t="str">
        <f t="shared" si="77"/>
        <v xml:space="preserve"> </v>
      </c>
      <c r="BG154" s="207" t="str">
        <f t="shared" si="78"/>
        <v>L</v>
      </c>
      <c r="BH154" s="210" t="str">
        <f t="shared" si="79"/>
        <v>h</v>
      </c>
      <c r="BI154" s="50">
        <v>2</v>
      </c>
    </row>
    <row r="155" spans="1:61" ht="16.5" customHeight="1" x14ac:dyDescent="0.25">
      <c r="A155" s="125">
        <v>151</v>
      </c>
      <c r="B155" s="50" t="s">
        <v>561</v>
      </c>
      <c r="C155" s="50" t="s">
        <v>553</v>
      </c>
      <c r="D155" s="180" t="s">
        <v>790</v>
      </c>
      <c r="E155" s="181" t="s">
        <v>972</v>
      </c>
      <c r="F155" s="181" t="s">
        <v>1351</v>
      </c>
      <c r="G155" s="181" t="s">
        <v>565</v>
      </c>
      <c r="H155" s="181" t="s">
        <v>543</v>
      </c>
      <c r="I155" s="183" t="s">
        <v>971</v>
      </c>
      <c r="J155" s="182" t="s">
        <v>584</v>
      </c>
      <c r="K155" s="181" t="s">
        <v>145</v>
      </c>
      <c r="L155" s="181" t="s">
        <v>551</v>
      </c>
      <c r="M155" s="181" t="s">
        <v>1352</v>
      </c>
      <c r="N155" s="181" t="s">
        <v>1353</v>
      </c>
      <c r="O155" s="116" t="s">
        <v>548</v>
      </c>
      <c r="P155" s="116" t="s">
        <v>650</v>
      </c>
      <c r="Q155" s="44" t="s">
        <v>972</v>
      </c>
      <c r="R155" s="44" t="s">
        <v>973</v>
      </c>
      <c r="S155" s="44" t="s">
        <v>1354</v>
      </c>
      <c r="T155" s="44" t="s">
        <v>1353</v>
      </c>
      <c r="U155" s="157" t="s">
        <v>977</v>
      </c>
      <c r="V155" s="133" t="str">
        <f t="shared" si="80"/>
        <v>IDOC (RFC) -&gt; JDBC</v>
      </c>
      <c r="W155" s="146" t="s">
        <v>1355</v>
      </c>
      <c r="X155" s="146" t="s">
        <v>1356</v>
      </c>
      <c r="Y155" s="146" t="s">
        <v>557</v>
      </c>
      <c r="Z155" s="148" t="s">
        <v>557</v>
      </c>
      <c r="AA155" s="146">
        <v>1</v>
      </c>
      <c r="AB155" s="146" t="s">
        <v>643</v>
      </c>
      <c r="AC155" s="147" t="s">
        <v>559</v>
      </c>
      <c r="AD155" s="147">
        <f>VLOOKUP(S155,Jahr2022!A:F,4,0)</f>
        <v>1260</v>
      </c>
      <c r="AE155" s="147">
        <f>VLOOKUP(S155,Jahr2022!A:F,5,0)</f>
        <v>7840</v>
      </c>
      <c r="AF155" s="147">
        <f>VLOOKUP(S155,Jahr2022!A:F,6,0)</f>
        <v>152234</v>
      </c>
      <c r="AG155" s="147" t="s">
        <v>574</v>
      </c>
      <c r="AH155" s="146">
        <v>66410</v>
      </c>
      <c r="AI155" s="194" t="e">
        <f>VLOOKUP(M155,Jahre2023Out!A:D,4,0)</f>
        <v>#N/A</v>
      </c>
      <c r="AJ155" s="194" t="e">
        <f>VLOOKUP(S155,Jahre2023In!A:D,4,0)</f>
        <v>#N/A</v>
      </c>
      <c r="AK155" s="195">
        <f t="shared" si="60"/>
        <v>0</v>
      </c>
      <c r="AL155" s="196" t="str">
        <f t="shared" si="61"/>
        <v>0</v>
      </c>
      <c r="AM155" s="50" t="str">
        <f t="shared" si="72"/>
        <v>0</v>
      </c>
      <c r="AN155" s="50" t="str">
        <f t="shared" si="62"/>
        <v>0</v>
      </c>
      <c r="AP155" s="50" t="str">
        <f t="shared" si="63"/>
        <v>0</v>
      </c>
      <c r="AQ155" s="50" t="str">
        <f t="shared" si="64"/>
        <v>1</v>
      </c>
      <c r="AR155" s="50" t="str">
        <f t="shared" si="65"/>
        <v>0</v>
      </c>
      <c r="AS155" s="50" t="str">
        <f t="shared" si="66"/>
        <v>1</v>
      </c>
      <c r="AT155" s="50" t="str">
        <f t="shared" si="67"/>
        <v>1</v>
      </c>
      <c r="AW155" s="50">
        <v>1</v>
      </c>
      <c r="AX155" s="204" t="str">
        <f t="shared" si="68"/>
        <v>X</v>
      </c>
      <c r="AY155" s="204" t="str">
        <f t="shared" si="69"/>
        <v xml:space="preserve"> </v>
      </c>
      <c r="AZ155" s="204" t="str">
        <f t="shared" si="70"/>
        <v>X</v>
      </c>
      <c r="BA155" s="204" t="str">
        <f t="shared" si="71"/>
        <v>X</v>
      </c>
      <c r="BB155" s="204" t="str">
        <f t="shared" si="73"/>
        <v xml:space="preserve"> </v>
      </c>
      <c r="BC155" s="204" t="str">
        <f t="shared" si="74"/>
        <v xml:space="preserve"> </v>
      </c>
      <c r="BD155" s="204" t="str">
        <f t="shared" si="75"/>
        <v>X</v>
      </c>
      <c r="BE155" s="204" t="str">
        <f t="shared" si="76"/>
        <v xml:space="preserve"> </v>
      </c>
      <c r="BF155" s="204" t="str">
        <f t="shared" si="77"/>
        <v xml:space="preserve"> </v>
      </c>
      <c r="BG155" s="207" t="str">
        <f t="shared" si="78"/>
        <v>L</v>
      </c>
      <c r="BH155" s="210" t="str">
        <f t="shared" si="79"/>
        <v>h</v>
      </c>
      <c r="BI155" s="50">
        <v>3</v>
      </c>
    </row>
    <row r="156" spans="1:61" ht="16.5" customHeight="1" x14ac:dyDescent="0.25">
      <c r="A156" s="125">
        <v>152</v>
      </c>
      <c r="B156" s="50" t="s">
        <v>561</v>
      </c>
      <c r="C156" s="50" t="s">
        <v>553</v>
      </c>
      <c r="D156" s="180" t="s">
        <v>790</v>
      </c>
      <c r="E156" s="181" t="s">
        <v>972</v>
      </c>
      <c r="F156" s="181" t="s">
        <v>1357</v>
      </c>
      <c r="G156" s="181" t="s">
        <v>565</v>
      </c>
      <c r="H156" s="181" t="s">
        <v>543</v>
      </c>
      <c r="I156" s="183" t="s">
        <v>971</v>
      </c>
      <c r="J156" s="182" t="s">
        <v>584</v>
      </c>
      <c r="K156" s="181" t="s">
        <v>145</v>
      </c>
      <c r="L156" s="181" t="s">
        <v>551</v>
      </c>
      <c r="M156" s="181" t="s">
        <v>1358</v>
      </c>
      <c r="N156" s="181" t="s">
        <v>1359</v>
      </c>
      <c r="O156" s="116" t="s">
        <v>548</v>
      </c>
      <c r="P156" s="116" t="s">
        <v>650</v>
      </c>
      <c r="Q156" s="44" t="s">
        <v>972</v>
      </c>
      <c r="R156" s="44" t="s">
        <v>973</v>
      </c>
      <c r="S156" s="44" t="s">
        <v>1360</v>
      </c>
      <c r="T156" s="44" t="s">
        <v>1359</v>
      </c>
      <c r="U156" s="157" t="s">
        <v>977</v>
      </c>
      <c r="V156" s="133" t="str">
        <f t="shared" si="80"/>
        <v>IDOC (RFC) -&gt; JDBC</v>
      </c>
      <c r="W156" s="146" t="s">
        <v>1361</v>
      </c>
      <c r="X156" s="146" t="s">
        <v>1356</v>
      </c>
      <c r="Y156" s="146" t="s">
        <v>557</v>
      </c>
      <c r="Z156" s="148" t="s">
        <v>557</v>
      </c>
      <c r="AA156" s="146">
        <v>1</v>
      </c>
      <c r="AB156" s="146" t="s">
        <v>643</v>
      </c>
      <c r="AC156" s="147" t="s">
        <v>559</v>
      </c>
      <c r="AD156" s="147">
        <f>VLOOKUP(S156,Jahr2022!A:F,4,0)</f>
        <v>1189</v>
      </c>
      <c r="AE156" s="147">
        <f>VLOOKUP(S156,Jahr2022!A:F,5,0)</f>
        <v>1436</v>
      </c>
      <c r="AF156" s="147">
        <f>VLOOKUP(S156,Jahr2022!A:F,6,0)</f>
        <v>503095</v>
      </c>
      <c r="AG156" s="147" t="s">
        <v>574</v>
      </c>
      <c r="AH156" s="146">
        <v>315543</v>
      </c>
      <c r="AI156" s="194" t="e">
        <f>VLOOKUP(M156,Jahre2023Out!A:D,4,0)</f>
        <v>#N/A</v>
      </c>
      <c r="AJ156" s="194" t="e">
        <f>VLOOKUP(S156,Jahre2023In!A:D,4,0)</f>
        <v>#N/A</v>
      </c>
      <c r="AK156" s="195">
        <f t="shared" si="60"/>
        <v>0</v>
      </c>
      <c r="AL156" s="196" t="str">
        <f t="shared" si="61"/>
        <v>0</v>
      </c>
      <c r="AM156" s="50" t="str">
        <f t="shared" si="72"/>
        <v>0</v>
      </c>
      <c r="AN156" s="50" t="str">
        <f t="shared" si="62"/>
        <v>0</v>
      </c>
      <c r="AP156" s="50" t="str">
        <f t="shared" si="63"/>
        <v>0</v>
      </c>
      <c r="AQ156" s="50" t="str">
        <f t="shared" si="64"/>
        <v>1</v>
      </c>
      <c r="AR156" s="50" t="str">
        <f t="shared" si="65"/>
        <v>0</v>
      </c>
      <c r="AS156" s="50" t="str">
        <f t="shared" si="66"/>
        <v>1</v>
      </c>
      <c r="AT156" s="50" t="str">
        <f t="shared" si="67"/>
        <v>1</v>
      </c>
      <c r="AW156" s="50">
        <v>1</v>
      </c>
      <c r="AX156" s="204" t="str">
        <f t="shared" si="68"/>
        <v>X</v>
      </c>
      <c r="AY156" s="204" t="str">
        <f t="shared" si="69"/>
        <v xml:space="preserve"> </v>
      </c>
      <c r="AZ156" s="204" t="str">
        <f t="shared" si="70"/>
        <v>X</v>
      </c>
      <c r="BA156" s="204" t="str">
        <f t="shared" si="71"/>
        <v>X</v>
      </c>
      <c r="BB156" s="204" t="str">
        <f t="shared" si="73"/>
        <v xml:space="preserve"> </v>
      </c>
      <c r="BC156" s="204" t="str">
        <f t="shared" si="74"/>
        <v xml:space="preserve"> </v>
      </c>
      <c r="BD156" s="204" t="str">
        <f t="shared" si="75"/>
        <v>X</v>
      </c>
      <c r="BE156" s="204" t="str">
        <f t="shared" si="76"/>
        <v xml:space="preserve"> </v>
      </c>
      <c r="BF156" s="204" t="str">
        <f t="shared" si="77"/>
        <v xml:space="preserve"> </v>
      </c>
      <c r="BG156" s="207" t="str">
        <f t="shared" si="78"/>
        <v>L</v>
      </c>
      <c r="BH156" s="210" t="str">
        <f t="shared" si="79"/>
        <v>h</v>
      </c>
      <c r="BI156" s="50">
        <v>3</v>
      </c>
    </row>
    <row r="157" spans="1:61" ht="16.5" customHeight="1" x14ac:dyDescent="0.25">
      <c r="A157" s="125">
        <v>153</v>
      </c>
      <c r="B157" s="50" t="s">
        <v>561</v>
      </c>
      <c r="C157" s="50" t="s">
        <v>553</v>
      </c>
      <c r="D157" s="180" t="s">
        <v>823</v>
      </c>
      <c r="E157" s="181" t="s">
        <v>824</v>
      </c>
      <c r="F157" s="181" t="s">
        <v>1362</v>
      </c>
      <c r="G157" s="181" t="s">
        <v>565</v>
      </c>
      <c r="H157" s="181" t="s">
        <v>543</v>
      </c>
      <c r="I157" s="183" t="s">
        <v>810</v>
      </c>
      <c r="J157" s="182" t="s">
        <v>584</v>
      </c>
      <c r="K157" s="181" t="s">
        <v>145</v>
      </c>
      <c r="L157" s="181" t="s">
        <v>551</v>
      </c>
      <c r="M157" s="181" t="s">
        <v>1363</v>
      </c>
      <c r="N157" s="181" t="s">
        <v>1364</v>
      </c>
      <c r="O157" s="116" t="s">
        <v>548</v>
      </c>
      <c r="P157" s="116" t="s">
        <v>545</v>
      </c>
      <c r="Q157" s="44" t="s">
        <v>826</v>
      </c>
      <c r="R157" s="44" t="s">
        <v>827</v>
      </c>
      <c r="S157" s="44" t="s">
        <v>1051</v>
      </c>
      <c r="T157" s="44" t="s">
        <v>1365</v>
      </c>
      <c r="U157" s="157" t="s">
        <v>553</v>
      </c>
      <c r="V157" s="133" t="str">
        <f t="shared" si="80"/>
        <v>IDOC (RFC) -&gt; SFTP</v>
      </c>
      <c r="W157" s="146" t="s">
        <v>1366</v>
      </c>
      <c r="X157" s="146" t="s">
        <v>555</v>
      </c>
      <c r="Y157" s="146" t="s">
        <v>556</v>
      </c>
      <c r="Z157" s="148" t="s">
        <v>557</v>
      </c>
      <c r="AA157" s="146">
        <v>1</v>
      </c>
      <c r="AB157" s="146" t="s">
        <v>558</v>
      </c>
      <c r="AC157" s="147" t="s">
        <v>559</v>
      </c>
      <c r="AD157" s="147">
        <f>VLOOKUP(S157,Jahr2022!A:F,4,0)</f>
        <v>6071</v>
      </c>
      <c r="AE157" s="147">
        <f>VLOOKUP(S157,Jahr2022!A:F,5,0)</f>
        <v>7434</v>
      </c>
      <c r="AF157" s="147">
        <f>VLOOKUP(S157,Jahr2022!A:F,6,0)</f>
        <v>2313635.25</v>
      </c>
      <c r="AG157" s="147" t="s">
        <v>574</v>
      </c>
      <c r="AH157" s="146">
        <v>169397</v>
      </c>
      <c r="AI157" s="194">
        <f>VLOOKUP(M157,Jahre2023Out!A:D,4,0)</f>
        <v>218144</v>
      </c>
      <c r="AJ157" s="194">
        <f>VLOOKUP(S157,Jahre2023In!A:D,4,0)</f>
        <v>275770</v>
      </c>
      <c r="AK157" s="195">
        <f t="shared" si="60"/>
        <v>493914</v>
      </c>
      <c r="AL157" s="196" t="str">
        <f t="shared" si="61"/>
        <v>1</v>
      </c>
      <c r="AM157" s="50" t="str">
        <f t="shared" si="72"/>
        <v>1</v>
      </c>
      <c r="AN157" s="50" t="str">
        <f t="shared" si="62"/>
        <v>0</v>
      </c>
      <c r="AP157" s="50" t="str">
        <f t="shared" si="63"/>
        <v>1</v>
      </c>
      <c r="AQ157" s="50" t="str">
        <f t="shared" si="64"/>
        <v>0</v>
      </c>
      <c r="AR157" s="50" t="str">
        <f t="shared" si="65"/>
        <v>0</v>
      </c>
      <c r="AS157" s="50" t="str">
        <f t="shared" si="66"/>
        <v>0</v>
      </c>
      <c r="AT157" s="50" t="str">
        <f t="shared" si="67"/>
        <v>1</v>
      </c>
      <c r="AV157" s="50">
        <v>1</v>
      </c>
      <c r="AX157" s="204" t="str">
        <f t="shared" si="68"/>
        <v>X</v>
      </c>
      <c r="AY157" s="204" t="str">
        <f t="shared" si="69"/>
        <v xml:space="preserve"> </v>
      </c>
      <c r="AZ157" s="204" t="str">
        <f t="shared" si="70"/>
        <v xml:space="preserve"> </v>
      </c>
      <c r="BA157" s="204" t="str">
        <f t="shared" si="71"/>
        <v xml:space="preserve"> </v>
      </c>
      <c r="BB157" s="204" t="str">
        <f t="shared" si="73"/>
        <v>X</v>
      </c>
      <c r="BC157" s="204" t="str">
        <f t="shared" si="74"/>
        <v xml:space="preserve"> </v>
      </c>
      <c r="BD157" s="204" t="str">
        <f t="shared" si="75"/>
        <v xml:space="preserve"> </v>
      </c>
      <c r="BE157" s="204" t="str">
        <f t="shared" si="76"/>
        <v xml:space="preserve"> </v>
      </c>
      <c r="BF157" s="204" t="str">
        <f t="shared" si="77"/>
        <v xml:space="preserve"> </v>
      </c>
      <c r="BG157" s="207" t="str">
        <f t="shared" si="78"/>
        <v>M</v>
      </c>
      <c r="BH157" s="210" t="str">
        <f t="shared" si="79"/>
        <v>m</v>
      </c>
      <c r="BI157" s="50">
        <v>2</v>
      </c>
    </row>
    <row r="158" spans="1:61" ht="16.5" customHeight="1" x14ac:dyDescent="0.25">
      <c r="A158" s="125">
        <v>154</v>
      </c>
      <c r="B158" s="50" t="s">
        <v>561</v>
      </c>
      <c r="C158" s="50" t="s">
        <v>553</v>
      </c>
      <c r="D158" s="180" t="s">
        <v>814</v>
      </c>
      <c r="E158" s="181" t="s">
        <v>815</v>
      </c>
      <c r="F158" s="181" t="s">
        <v>1367</v>
      </c>
      <c r="G158" s="181" t="s">
        <v>565</v>
      </c>
      <c r="H158" s="181" t="s">
        <v>543</v>
      </c>
      <c r="I158" s="183" t="s">
        <v>810</v>
      </c>
      <c r="J158" s="182" t="s">
        <v>584</v>
      </c>
      <c r="K158" s="181" t="s">
        <v>145</v>
      </c>
      <c r="L158" s="181" t="s">
        <v>551</v>
      </c>
      <c r="M158" s="181" t="s">
        <v>1368</v>
      </c>
      <c r="N158" s="181" t="s">
        <v>1369</v>
      </c>
      <c r="O158" s="116" t="s">
        <v>548</v>
      </c>
      <c r="P158" s="116" t="s">
        <v>545</v>
      </c>
      <c r="Q158" s="44" t="s">
        <v>817</v>
      </c>
      <c r="R158" s="44" t="s">
        <v>818</v>
      </c>
      <c r="S158" s="44" t="s">
        <v>1051</v>
      </c>
      <c r="T158" s="44" t="s">
        <v>1365</v>
      </c>
      <c r="U158" s="157" t="s">
        <v>553</v>
      </c>
      <c r="V158" s="133" t="str">
        <f t="shared" si="80"/>
        <v>IDOC (RFC) -&gt; SFTP</v>
      </c>
      <c r="W158" s="146" t="s">
        <v>1370</v>
      </c>
      <c r="X158" s="146" t="s">
        <v>555</v>
      </c>
      <c r="Y158" s="146" t="s">
        <v>556</v>
      </c>
      <c r="Z158" s="148" t="s">
        <v>557</v>
      </c>
      <c r="AA158" s="146">
        <v>1</v>
      </c>
      <c r="AB158" s="146" t="s">
        <v>558</v>
      </c>
      <c r="AC158" s="147" t="s">
        <v>535</v>
      </c>
      <c r="AD158" s="147">
        <f>VLOOKUP(S158,Jahr2022!A:F,4,0)</f>
        <v>6071</v>
      </c>
      <c r="AE158" s="147">
        <f>VLOOKUP(S158,Jahr2022!A:F,5,0)</f>
        <v>7434</v>
      </c>
      <c r="AF158" s="147">
        <f>VLOOKUP(S158,Jahr2022!A:F,6,0)</f>
        <v>2313635.25</v>
      </c>
      <c r="AG158" s="147" t="s">
        <v>574</v>
      </c>
      <c r="AH158" s="146">
        <v>145004</v>
      </c>
      <c r="AI158" s="194">
        <f>VLOOKUP(M158,Jahre2023Out!A:D,4,0)</f>
        <v>297331</v>
      </c>
      <c r="AJ158" s="194">
        <f>VLOOKUP(S158,Jahre2023In!A:D,4,0)</f>
        <v>275770</v>
      </c>
      <c r="AK158" s="195">
        <f t="shared" si="60"/>
        <v>573101</v>
      </c>
      <c r="AL158" s="196" t="str">
        <f t="shared" si="61"/>
        <v>1</v>
      </c>
      <c r="AM158" s="50" t="str">
        <f t="shared" si="72"/>
        <v>1</v>
      </c>
      <c r="AN158" s="50" t="str">
        <f t="shared" si="62"/>
        <v>0</v>
      </c>
      <c r="AP158" s="50" t="str">
        <f t="shared" si="63"/>
        <v>1</v>
      </c>
      <c r="AQ158" s="50" t="str">
        <f t="shared" si="64"/>
        <v>0</v>
      </c>
      <c r="AR158" s="50" t="str">
        <f t="shared" si="65"/>
        <v>0</v>
      </c>
      <c r="AS158" s="50" t="str">
        <f t="shared" si="66"/>
        <v>0</v>
      </c>
      <c r="AT158" s="50" t="str">
        <f t="shared" si="67"/>
        <v>1</v>
      </c>
      <c r="AV158" s="50">
        <v>1</v>
      </c>
      <c r="AX158" s="204" t="str">
        <f t="shared" si="68"/>
        <v>X</v>
      </c>
      <c r="AY158" s="204" t="str">
        <f t="shared" si="69"/>
        <v xml:space="preserve"> </v>
      </c>
      <c r="AZ158" s="204" t="str">
        <f t="shared" si="70"/>
        <v xml:space="preserve"> </v>
      </c>
      <c r="BA158" s="204" t="str">
        <f t="shared" si="71"/>
        <v xml:space="preserve"> </v>
      </c>
      <c r="BB158" s="204" t="str">
        <f t="shared" si="73"/>
        <v>X</v>
      </c>
      <c r="BC158" s="204" t="str">
        <f t="shared" si="74"/>
        <v xml:space="preserve"> </v>
      </c>
      <c r="BD158" s="204" t="str">
        <f t="shared" si="75"/>
        <v xml:space="preserve"> </v>
      </c>
      <c r="BE158" s="204" t="str">
        <f t="shared" si="76"/>
        <v xml:space="preserve"> </v>
      </c>
      <c r="BF158" s="204" t="str">
        <f t="shared" si="77"/>
        <v>X</v>
      </c>
      <c r="BG158" s="207" t="str">
        <f t="shared" si="78"/>
        <v>M</v>
      </c>
      <c r="BH158" s="210" t="str">
        <f t="shared" si="79"/>
        <v>m</v>
      </c>
      <c r="BI158" s="50">
        <v>3</v>
      </c>
    </row>
    <row r="159" spans="1:61" ht="16.5" customHeight="1" x14ac:dyDescent="0.25">
      <c r="A159" s="125">
        <v>155</v>
      </c>
      <c r="B159" s="50" t="s">
        <v>561</v>
      </c>
      <c r="C159" s="50" t="s">
        <v>553</v>
      </c>
      <c r="D159" s="180" t="s">
        <v>830</v>
      </c>
      <c r="E159" s="181" t="s">
        <v>831</v>
      </c>
      <c r="F159" s="181" t="s">
        <v>1371</v>
      </c>
      <c r="G159" s="181" t="s">
        <v>565</v>
      </c>
      <c r="H159" s="181" t="s">
        <v>543</v>
      </c>
      <c r="I159" s="183" t="s">
        <v>810</v>
      </c>
      <c r="J159" s="182" t="s">
        <v>584</v>
      </c>
      <c r="K159" s="181" t="s">
        <v>145</v>
      </c>
      <c r="L159" s="181" t="s">
        <v>551</v>
      </c>
      <c r="M159" s="181" t="s">
        <v>1372</v>
      </c>
      <c r="N159" s="181" t="s">
        <v>1373</v>
      </c>
      <c r="O159" s="116" t="s">
        <v>548</v>
      </c>
      <c r="P159" s="116" t="s">
        <v>545</v>
      </c>
      <c r="Q159" s="44" t="s">
        <v>831</v>
      </c>
      <c r="R159" s="44" t="s">
        <v>833</v>
      </c>
      <c r="S159" s="44" t="s">
        <v>1051</v>
      </c>
      <c r="T159" s="44" t="s">
        <v>1374</v>
      </c>
      <c r="U159" s="157" t="s">
        <v>553</v>
      </c>
      <c r="V159" s="133" t="str">
        <f t="shared" si="80"/>
        <v>IDOC (RFC) -&gt; SFTP</v>
      </c>
      <c r="W159" s="146" t="s">
        <v>1375</v>
      </c>
      <c r="X159" s="146" t="s">
        <v>555</v>
      </c>
      <c r="Y159" s="146" t="s">
        <v>556</v>
      </c>
      <c r="Z159" s="148" t="s">
        <v>557</v>
      </c>
      <c r="AA159" s="146">
        <v>1</v>
      </c>
      <c r="AB159" s="146" t="s">
        <v>558</v>
      </c>
      <c r="AC159" s="147" t="s">
        <v>559</v>
      </c>
      <c r="AD159" s="147">
        <f>VLOOKUP(S159,Jahr2022!A:F,4,0)</f>
        <v>6071</v>
      </c>
      <c r="AE159" s="147">
        <f>VLOOKUP(S159,Jahr2022!A:F,5,0)</f>
        <v>7434</v>
      </c>
      <c r="AF159" s="147">
        <f>VLOOKUP(S159,Jahr2022!A:F,6,0)</f>
        <v>2313635.25</v>
      </c>
      <c r="AG159" s="147" t="s">
        <v>574</v>
      </c>
      <c r="AH159" s="146">
        <v>184023</v>
      </c>
      <c r="AI159" s="194" t="e">
        <f>VLOOKUP(M159,Jahre2023Out!A:D,4,0)</f>
        <v>#N/A</v>
      </c>
      <c r="AJ159" s="194">
        <f>VLOOKUP(S159,Jahre2023In!A:D,4,0)</f>
        <v>275770</v>
      </c>
      <c r="AK159" s="195">
        <f t="shared" si="60"/>
        <v>275770</v>
      </c>
      <c r="AL159" s="196" t="str">
        <f t="shared" si="61"/>
        <v>1</v>
      </c>
      <c r="AM159" s="50" t="str">
        <f t="shared" si="72"/>
        <v>1</v>
      </c>
      <c r="AN159" s="50" t="str">
        <f t="shared" si="62"/>
        <v>0</v>
      </c>
      <c r="AP159" s="50" t="str">
        <f t="shared" si="63"/>
        <v>1</v>
      </c>
      <c r="AQ159" s="50" t="str">
        <f t="shared" si="64"/>
        <v>0</v>
      </c>
      <c r="AR159" s="50" t="str">
        <f t="shared" si="65"/>
        <v>0</v>
      </c>
      <c r="AS159" s="50" t="str">
        <f t="shared" si="66"/>
        <v>0</v>
      </c>
      <c r="AT159" s="50" t="str">
        <f t="shared" si="67"/>
        <v>1</v>
      </c>
      <c r="AV159" s="50">
        <v>1</v>
      </c>
      <c r="AX159" s="204" t="str">
        <f t="shared" si="68"/>
        <v>X</v>
      </c>
      <c r="AY159" s="204" t="str">
        <f t="shared" si="69"/>
        <v xml:space="preserve"> </v>
      </c>
      <c r="AZ159" s="204" t="str">
        <f t="shared" si="70"/>
        <v xml:space="preserve"> </v>
      </c>
      <c r="BA159" s="204" t="str">
        <f t="shared" si="71"/>
        <v xml:space="preserve"> </v>
      </c>
      <c r="BB159" s="204" t="str">
        <f t="shared" si="73"/>
        <v>X</v>
      </c>
      <c r="BC159" s="204" t="str">
        <f t="shared" si="74"/>
        <v xml:space="preserve"> </v>
      </c>
      <c r="BD159" s="204" t="str">
        <f t="shared" si="75"/>
        <v xml:space="preserve"> </v>
      </c>
      <c r="BE159" s="204" t="str">
        <f t="shared" si="76"/>
        <v xml:space="preserve"> </v>
      </c>
      <c r="BF159" s="204" t="str">
        <f t="shared" si="77"/>
        <v xml:space="preserve"> </v>
      </c>
      <c r="BG159" s="207" t="str">
        <f t="shared" si="78"/>
        <v>M</v>
      </c>
      <c r="BH159" s="210" t="str">
        <f t="shared" si="79"/>
        <v>m</v>
      </c>
      <c r="BI159" s="50">
        <v>2</v>
      </c>
    </row>
    <row r="160" spans="1:61" ht="16.5" customHeight="1" x14ac:dyDescent="0.25">
      <c r="A160" s="125">
        <v>156</v>
      </c>
      <c r="B160" s="50" t="s">
        <v>561</v>
      </c>
      <c r="C160" s="50" t="s">
        <v>553</v>
      </c>
      <c r="D160" s="180" t="s">
        <v>634</v>
      </c>
      <c r="E160" s="181" t="s">
        <v>972</v>
      </c>
      <c r="F160" s="181" t="s">
        <v>1376</v>
      </c>
      <c r="G160" s="181" t="s">
        <v>565</v>
      </c>
      <c r="H160" s="181" t="s">
        <v>543</v>
      </c>
      <c r="I160" s="183" t="s">
        <v>971</v>
      </c>
      <c r="J160" s="182" t="s">
        <v>584</v>
      </c>
      <c r="K160" s="181" t="s">
        <v>145</v>
      </c>
      <c r="L160" s="181" t="s">
        <v>551</v>
      </c>
      <c r="M160" s="181" t="s">
        <v>1377</v>
      </c>
      <c r="N160" s="181" t="s">
        <v>1378</v>
      </c>
      <c r="O160" s="116" t="s">
        <v>548</v>
      </c>
      <c r="P160" s="116" t="s">
        <v>650</v>
      </c>
      <c r="Q160" s="44" t="s">
        <v>972</v>
      </c>
      <c r="R160" s="44" t="s">
        <v>973</v>
      </c>
      <c r="S160" s="44" t="s">
        <v>1379</v>
      </c>
      <c r="T160" s="44" t="s">
        <v>1380</v>
      </c>
      <c r="U160" s="157" t="s">
        <v>977</v>
      </c>
      <c r="V160" s="133" t="str">
        <f t="shared" si="80"/>
        <v>IDOC (RFC) -&gt; JDBC</v>
      </c>
      <c r="W160" s="146" t="s">
        <v>1381</v>
      </c>
      <c r="X160" s="146" t="s">
        <v>1382</v>
      </c>
      <c r="Y160" s="146" t="s">
        <v>557</v>
      </c>
      <c r="Z160" s="148" t="s">
        <v>557</v>
      </c>
      <c r="AA160" s="146">
        <v>1</v>
      </c>
      <c r="AB160" s="146" t="s">
        <v>643</v>
      </c>
      <c r="AC160" s="147" t="s">
        <v>559</v>
      </c>
      <c r="AD160" s="147">
        <f>VLOOKUP(S160,Jahr2022!A:F,4,0)</f>
        <v>7081</v>
      </c>
      <c r="AE160" s="147">
        <f>VLOOKUP(S160,Jahr2022!A:F,5,0)</f>
        <v>2680923</v>
      </c>
      <c r="AF160" s="147">
        <f>VLOOKUP(S160,Jahr2022!A:F,6,0)</f>
        <v>116626818</v>
      </c>
      <c r="AG160" s="147" t="s">
        <v>558</v>
      </c>
      <c r="AH160" s="146">
        <v>991826</v>
      </c>
      <c r="AI160" s="194">
        <f>VLOOKUP(M160,Jahre2023Out!A:D,4,0)</f>
        <v>875623</v>
      </c>
      <c r="AJ160" s="194" t="e">
        <f>VLOOKUP(S160,Jahre2023In!A:D,4,0)</f>
        <v>#N/A</v>
      </c>
      <c r="AK160" s="195">
        <f t="shared" si="60"/>
        <v>875623</v>
      </c>
      <c r="AL160" s="196" t="str">
        <f t="shared" si="61"/>
        <v>0</v>
      </c>
      <c r="AM160" s="50" t="str">
        <f t="shared" si="72"/>
        <v>0</v>
      </c>
      <c r="AN160" s="50" t="str">
        <f t="shared" si="62"/>
        <v>0</v>
      </c>
      <c r="AP160" s="50" t="str">
        <f t="shared" si="63"/>
        <v>0</v>
      </c>
      <c r="AQ160" s="50" t="str">
        <f t="shared" si="64"/>
        <v>1</v>
      </c>
      <c r="AR160" s="50" t="str">
        <f t="shared" si="65"/>
        <v>1</v>
      </c>
      <c r="AS160" s="50" t="str">
        <f t="shared" si="66"/>
        <v>1</v>
      </c>
      <c r="AT160" s="50" t="str">
        <f t="shared" si="67"/>
        <v>1</v>
      </c>
      <c r="AW160" s="50">
        <v>1</v>
      </c>
      <c r="AX160" s="204" t="str">
        <f t="shared" si="68"/>
        <v>X</v>
      </c>
      <c r="AY160" s="204" t="str">
        <f t="shared" si="69"/>
        <v>X</v>
      </c>
      <c r="AZ160" s="204" t="str">
        <f t="shared" si="70"/>
        <v>X</v>
      </c>
      <c r="BA160" s="204" t="str">
        <f t="shared" si="71"/>
        <v>X</v>
      </c>
      <c r="BB160" s="204" t="str">
        <f t="shared" si="73"/>
        <v xml:space="preserve"> </v>
      </c>
      <c r="BC160" s="204" t="str">
        <f t="shared" si="74"/>
        <v xml:space="preserve"> </v>
      </c>
      <c r="BD160" s="204" t="str">
        <f t="shared" si="75"/>
        <v>X</v>
      </c>
      <c r="BE160" s="204" t="str">
        <f t="shared" si="76"/>
        <v xml:space="preserve"> </v>
      </c>
      <c r="BF160" s="204" t="str">
        <f t="shared" si="77"/>
        <v xml:space="preserve"> </v>
      </c>
      <c r="BG160" s="207" t="str">
        <f t="shared" si="78"/>
        <v>L</v>
      </c>
      <c r="BH160" s="210" t="str">
        <f t="shared" si="79"/>
        <v>h</v>
      </c>
      <c r="BI160" s="50">
        <v>3</v>
      </c>
    </row>
    <row r="161" spans="1:61" ht="16.5" customHeight="1" x14ac:dyDescent="0.25">
      <c r="A161" s="125">
        <v>157</v>
      </c>
      <c r="B161" s="50" t="s">
        <v>561</v>
      </c>
      <c r="C161" s="50" t="s">
        <v>538</v>
      </c>
      <c r="D161" s="180" t="s">
        <v>634</v>
      </c>
      <c r="E161" s="181" t="s">
        <v>635</v>
      </c>
      <c r="F161" s="181" t="s">
        <v>1383</v>
      </c>
      <c r="G161" s="181" t="s">
        <v>565</v>
      </c>
      <c r="H161" s="181" t="s">
        <v>1089</v>
      </c>
      <c r="I161" s="183" t="s">
        <v>637</v>
      </c>
      <c r="J161" s="182" t="s">
        <v>1384</v>
      </c>
      <c r="K161" s="181" t="s">
        <v>145</v>
      </c>
      <c r="L161" s="181" t="s">
        <v>551</v>
      </c>
      <c r="M161" s="181" t="s">
        <v>1385</v>
      </c>
      <c r="N161" s="181" t="s">
        <v>1386</v>
      </c>
      <c r="O161" s="116" t="s">
        <v>548</v>
      </c>
      <c r="P161" s="116" t="s">
        <v>625</v>
      </c>
      <c r="Q161" s="44" t="s">
        <v>635</v>
      </c>
      <c r="R161" s="44" t="s">
        <v>639</v>
      </c>
      <c r="S161" s="44" t="s">
        <v>1051</v>
      </c>
      <c r="T161" s="44" t="s">
        <v>1387</v>
      </c>
      <c r="U161" s="157" t="s">
        <v>553</v>
      </c>
      <c r="V161" s="133" t="str">
        <f t="shared" si="80"/>
        <v>IDOC (http) -&gt; FTP</v>
      </c>
      <c r="W161" s="146" t="s">
        <v>1388</v>
      </c>
      <c r="X161" s="146" t="s">
        <v>530</v>
      </c>
      <c r="Y161" s="146" t="s">
        <v>557</v>
      </c>
      <c r="Z161" s="148" t="s">
        <v>557</v>
      </c>
      <c r="AA161" s="146">
        <v>1</v>
      </c>
      <c r="AB161" s="146" t="s">
        <v>574</v>
      </c>
      <c r="AC161" s="147" t="s">
        <v>535</v>
      </c>
      <c r="AD161" s="147">
        <f>VLOOKUP(S161,Jahr2022!A:F,4,0)</f>
        <v>6071</v>
      </c>
      <c r="AE161" s="147">
        <f>VLOOKUP(S161,Jahr2022!A:F,5,0)</f>
        <v>7434</v>
      </c>
      <c r="AF161" s="147">
        <f>VLOOKUP(S161,Jahr2022!A:F,6,0)</f>
        <v>2313635.25</v>
      </c>
      <c r="AG161" s="147" t="s">
        <v>574</v>
      </c>
      <c r="AH161" s="146">
        <v>28567</v>
      </c>
      <c r="AI161" s="194">
        <f>VLOOKUP(M161,Jahre2023Out!A:D,4,0)</f>
        <v>44258</v>
      </c>
      <c r="AJ161" s="194">
        <f>VLOOKUP(S161,Jahre2023In!A:D,4,0)</f>
        <v>275770</v>
      </c>
      <c r="AK161" s="195">
        <f t="shared" si="60"/>
        <v>320028</v>
      </c>
      <c r="AL161" s="196" t="str">
        <f t="shared" si="61"/>
        <v>1</v>
      </c>
      <c r="AM161" s="50" t="str">
        <f t="shared" si="72"/>
        <v>0</v>
      </c>
      <c r="AN161" s="50" t="str">
        <f t="shared" si="62"/>
        <v>0</v>
      </c>
      <c r="AP161" s="50" t="str">
        <f t="shared" si="63"/>
        <v>0</v>
      </c>
      <c r="AQ161" s="50" t="str">
        <f t="shared" si="64"/>
        <v>0</v>
      </c>
      <c r="AR161" s="50" t="str">
        <f t="shared" si="65"/>
        <v>1</v>
      </c>
      <c r="AS161" s="50" t="str">
        <f t="shared" si="66"/>
        <v>0</v>
      </c>
      <c r="AT161" s="50" t="str">
        <f t="shared" si="67"/>
        <v>0</v>
      </c>
      <c r="AX161" s="204" t="str">
        <f t="shared" si="68"/>
        <v xml:space="preserve"> </v>
      </c>
      <c r="AY161" s="204" t="str">
        <f t="shared" si="69"/>
        <v>X</v>
      </c>
      <c r="AZ161" s="204" t="str">
        <f t="shared" si="70"/>
        <v xml:space="preserve"> </v>
      </c>
      <c r="BA161" s="204" t="str">
        <f t="shared" si="71"/>
        <v xml:space="preserve"> </v>
      </c>
      <c r="BB161" s="204" t="str">
        <f t="shared" si="73"/>
        <v xml:space="preserve"> </v>
      </c>
      <c r="BC161" s="204" t="str">
        <f t="shared" si="74"/>
        <v xml:space="preserve"> </v>
      </c>
      <c r="BD161" s="204" t="str">
        <f t="shared" si="75"/>
        <v xml:space="preserve"> </v>
      </c>
      <c r="BE161" s="204" t="str">
        <f t="shared" si="76"/>
        <v xml:space="preserve"> </v>
      </c>
      <c r="BF161" s="204" t="str">
        <f t="shared" si="77"/>
        <v>X</v>
      </c>
      <c r="BG161" s="207" t="str">
        <f t="shared" si="78"/>
        <v>S</v>
      </c>
      <c r="BH161" s="210" t="str">
        <f t="shared" si="79"/>
        <v>l</v>
      </c>
      <c r="BI161" s="50">
        <v>3</v>
      </c>
    </row>
    <row r="162" spans="1:61" ht="16.5" customHeight="1" x14ac:dyDescent="0.25">
      <c r="A162" s="125">
        <v>158</v>
      </c>
      <c r="B162" s="50" t="s">
        <v>561</v>
      </c>
      <c r="C162" s="50" t="s">
        <v>538</v>
      </c>
      <c r="D162" s="180" t="s">
        <v>634</v>
      </c>
      <c r="E162" s="181" t="s">
        <v>702</v>
      </c>
      <c r="F162" s="181" t="s">
        <v>1389</v>
      </c>
      <c r="G162" s="181" t="s">
        <v>565</v>
      </c>
      <c r="H162" s="181" t="s">
        <v>543</v>
      </c>
      <c r="I162" s="183" t="s">
        <v>1112</v>
      </c>
      <c r="J162" s="182" t="s">
        <v>1384</v>
      </c>
      <c r="K162" s="181" t="s">
        <v>44</v>
      </c>
      <c r="L162" s="181" t="s">
        <v>551</v>
      </c>
      <c r="M162" s="181" t="s">
        <v>1390</v>
      </c>
      <c r="N162" s="181" t="s">
        <v>1391</v>
      </c>
      <c r="O162" s="116" t="s">
        <v>548</v>
      </c>
      <c r="P162" s="116" t="s">
        <v>899</v>
      </c>
      <c r="Q162" s="44" t="s">
        <v>113</v>
      </c>
      <c r="R162" s="44" t="s">
        <v>706</v>
      </c>
      <c r="S162" s="44" t="s">
        <v>1391</v>
      </c>
      <c r="T162" s="44" t="s">
        <v>1391</v>
      </c>
      <c r="U162" s="157" t="s">
        <v>553</v>
      </c>
      <c r="V162" s="133" t="str">
        <f t="shared" si="80"/>
        <v>IDOC (http) -&gt; HTTP</v>
      </c>
      <c r="W162" s="146" t="s">
        <v>1392</v>
      </c>
      <c r="X162" s="146" t="s">
        <v>530</v>
      </c>
      <c r="Y162" s="146" t="s">
        <v>557</v>
      </c>
      <c r="Z162" s="148" t="s">
        <v>557</v>
      </c>
      <c r="AA162" s="146">
        <v>1</v>
      </c>
      <c r="AB162" s="146" t="s">
        <v>574</v>
      </c>
      <c r="AC162" s="147" t="s">
        <v>535</v>
      </c>
      <c r="AD162" s="147">
        <f>VLOOKUP(S162,Jahr2022!A:F,4,0)</f>
        <v>3068</v>
      </c>
      <c r="AE162" s="147">
        <f>VLOOKUP(S162,Jahr2022!A:F,5,0)</f>
        <v>82671</v>
      </c>
      <c r="AF162" s="147">
        <f>VLOOKUP(S162,Jahr2022!A:F,6,0)</f>
        <v>424865440</v>
      </c>
      <c r="AG162" s="147" t="s">
        <v>574</v>
      </c>
      <c r="AH162" s="146">
        <v>1522827</v>
      </c>
      <c r="AI162" s="194">
        <f>VLOOKUP(M162,Jahre2023Out!A:D,4,0)</f>
        <v>2102515</v>
      </c>
      <c r="AJ162" s="194" t="e">
        <f>VLOOKUP(S162,Jahre2023In!A:D,4,0)</f>
        <v>#N/A</v>
      </c>
      <c r="AK162" s="195">
        <f t="shared" si="60"/>
        <v>2102515</v>
      </c>
      <c r="AL162" s="196" t="str">
        <f t="shared" si="61"/>
        <v>0</v>
      </c>
      <c r="AM162" s="50" t="str">
        <f t="shared" si="72"/>
        <v>0</v>
      </c>
      <c r="AN162" s="50" t="str">
        <f t="shared" si="62"/>
        <v>0</v>
      </c>
      <c r="AP162" s="50" t="str">
        <f t="shared" si="63"/>
        <v>0</v>
      </c>
      <c r="AQ162" s="50" t="str">
        <f t="shared" si="64"/>
        <v>0</v>
      </c>
      <c r="AR162" s="50" t="str">
        <f t="shared" si="65"/>
        <v>1</v>
      </c>
      <c r="AS162" s="50" t="str">
        <f t="shared" si="66"/>
        <v>0</v>
      </c>
      <c r="AT162" s="50" t="str">
        <f t="shared" si="67"/>
        <v>0</v>
      </c>
      <c r="AX162" s="204" t="str">
        <f t="shared" si="68"/>
        <v xml:space="preserve"> </v>
      </c>
      <c r="AY162" s="204" t="str">
        <f t="shared" si="69"/>
        <v>X</v>
      </c>
      <c r="AZ162" s="204" t="str">
        <f t="shared" si="70"/>
        <v xml:space="preserve"> </v>
      </c>
      <c r="BA162" s="204" t="str">
        <f t="shared" si="71"/>
        <v xml:space="preserve"> </v>
      </c>
      <c r="BB162" s="204" t="str">
        <f t="shared" si="73"/>
        <v xml:space="preserve"> </v>
      </c>
      <c r="BC162" s="204" t="str">
        <f t="shared" si="74"/>
        <v xml:space="preserve"> </v>
      </c>
      <c r="BD162" s="204" t="str">
        <f t="shared" si="75"/>
        <v xml:space="preserve"> </v>
      </c>
      <c r="BE162" s="204" t="str">
        <f t="shared" si="76"/>
        <v xml:space="preserve"> </v>
      </c>
      <c r="BF162" s="204" t="str">
        <f t="shared" si="77"/>
        <v>X</v>
      </c>
      <c r="BG162" s="207" t="str">
        <f t="shared" si="78"/>
        <v>S</v>
      </c>
      <c r="BH162" s="210" t="str">
        <f t="shared" si="79"/>
        <v>l</v>
      </c>
      <c r="BI162" s="50">
        <v>3</v>
      </c>
    </row>
    <row r="163" spans="1:61" ht="16.5" customHeight="1" x14ac:dyDescent="0.25">
      <c r="A163" s="125">
        <v>159</v>
      </c>
      <c r="B163" s="50" t="s">
        <v>561</v>
      </c>
      <c r="C163" s="50" t="s">
        <v>553</v>
      </c>
      <c r="D163" s="180" t="s">
        <v>790</v>
      </c>
      <c r="E163" s="181" t="s">
        <v>1393</v>
      </c>
      <c r="F163" s="181" t="s">
        <v>1394</v>
      </c>
      <c r="G163" s="181" t="s">
        <v>565</v>
      </c>
      <c r="H163" s="181" t="s">
        <v>1395</v>
      </c>
      <c r="I163" s="183" t="s">
        <v>1396</v>
      </c>
      <c r="J163" s="182" t="s">
        <v>584</v>
      </c>
      <c r="K163" s="181" t="s">
        <v>44</v>
      </c>
      <c r="L163" s="181" t="s">
        <v>551</v>
      </c>
      <c r="M163" s="181" t="s">
        <v>1397</v>
      </c>
      <c r="N163" s="181" t="s">
        <v>1398</v>
      </c>
      <c r="O163" s="116" t="s">
        <v>548</v>
      </c>
      <c r="P163" s="116" t="s">
        <v>625</v>
      </c>
      <c r="Q163" s="44" t="s">
        <v>1399</v>
      </c>
      <c r="R163" s="44" t="s">
        <v>1400</v>
      </c>
      <c r="S163" s="44" t="s">
        <v>805</v>
      </c>
      <c r="T163" s="44" t="s">
        <v>1401</v>
      </c>
      <c r="U163" s="157" t="s">
        <v>553</v>
      </c>
      <c r="V163" s="133" t="str">
        <f t="shared" si="80"/>
        <v>IDOC (RFC) -&gt; FTP</v>
      </c>
      <c r="W163" s="146" t="s">
        <v>1402</v>
      </c>
      <c r="X163" s="146" t="s">
        <v>555</v>
      </c>
      <c r="Y163" s="146" t="s">
        <v>557</v>
      </c>
      <c r="Z163" s="148" t="s">
        <v>557</v>
      </c>
      <c r="AA163" s="146">
        <v>1</v>
      </c>
      <c r="AB163" s="146" t="s">
        <v>574</v>
      </c>
      <c r="AC163" s="147" t="s">
        <v>559</v>
      </c>
      <c r="AD163" s="147">
        <f>VLOOKUP(S163,Jahr2022!A:F,4,0)</f>
        <v>21855</v>
      </c>
      <c r="AE163" s="147">
        <f>VLOOKUP(S163,Jahr2022!A:F,5,0)</f>
        <v>21855</v>
      </c>
      <c r="AF163" s="147">
        <f>VLOOKUP(S163,Jahr2022!A:F,6,0)</f>
        <v>21855</v>
      </c>
      <c r="AG163" s="147" t="s">
        <v>574</v>
      </c>
      <c r="AH163" s="146">
        <v>36089</v>
      </c>
      <c r="AI163" s="194">
        <f>VLOOKUP(M163,Jahre2023Out!A:D,4,0)</f>
        <v>29198</v>
      </c>
      <c r="AJ163" s="194" t="e">
        <f>VLOOKUP(S163,Jahre2023In!A:D,4,0)</f>
        <v>#N/A</v>
      </c>
      <c r="AK163" s="195">
        <f t="shared" si="60"/>
        <v>29198</v>
      </c>
      <c r="AL163" s="196" t="str">
        <f t="shared" si="61"/>
        <v>1</v>
      </c>
      <c r="AM163" s="50" t="str">
        <f t="shared" si="72"/>
        <v>0</v>
      </c>
      <c r="AN163" s="50" t="str">
        <f t="shared" si="62"/>
        <v>0</v>
      </c>
      <c r="AP163" s="50" t="str">
        <f t="shared" si="63"/>
        <v>0</v>
      </c>
      <c r="AQ163" s="50" t="str">
        <f t="shared" si="64"/>
        <v>0</v>
      </c>
      <c r="AR163" s="50" t="str">
        <f t="shared" si="65"/>
        <v>0</v>
      </c>
      <c r="AS163" s="50" t="str">
        <f t="shared" si="66"/>
        <v>0</v>
      </c>
      <c r="AT163" s="50" t="str">
        <f t="shared" si="67"/>
        <v>1</v>
      </c>
      <c r="AX163" s="204" t="str">
        <f t="shared" si="68"/>
        <v>X</v>
      </c>
      <c r="AY163" s="204" t="str">
        <f t="shared" si="69"/>
        <v xml:space="preserve"> </v>
      </c>
      <c r="AZ163" s="204" t="str">
        <f t="shared" si="70"/>
        <v xml:space="preserve"> </v>
      </c>
      <c r="BA163" s="204" t="str">
        <f t="shared" si="71"/>
        <v xml:space="preserve"> </v>
      </c>
      <c r="BB163" s="204" t="str">
        <f t="shared" si="73"/>
        <v xml:space="preserve"> </v>
      </c>
      <c r="BC163" s="204" t="str">
        <f t="shared" si="74"/>
        <v xml:space="preserve"> </v>
      </c>
      <c r="BD163" s="204" t="str">
        <f t="shared" si="75"/>
        <v xml:space="preserve"> </v>
      </c>
      <c r="BE163" s="204" t="str">
        <f t="shared" si="76"/>
        <v xml:space="preserve"> </v>
      </c>
      <c r="BF163" s="204" t="str">
        <f t="shared" si="77"/>
        <v xml:space="preserve"> </v>
      </c>
      <c r="BG163" s="207" t="str">
        <f t="shared" si="78"/>
        <v>S</v>
      </c>
      <c r="BH163" s="210" t="str">
        <f t="shared" si="79"/>
        <v>l</v>
      </c>
      <c r="BI163" s="50">
        <v>1</v>
      </c>
    </row>
    <row r="164" spans="1:61" ht="16.5" customHeight="1" x14ac:dyDescent="0.25">
      <c r="A164" s="125">
        <v>160</v>
      </c>
      <c r="B164" s="50" t="s">
        <v>561</v>
      </c>
      <c r="C164" s="50" t="s">
        <v>538</v>
      </c>
      <c r="D164" s="180" t="s">
        <v>1062</v>
      </c>
      <c r="E164" s="181" t="s">
        <v>1159</v>
      </c>
      <c r="F164" s="181" t="s">
        <v>1403</v>
      </c>
      <c r="G164" s="181" t="s">
        <v>565</v>
      </c>
      <c r="H164" s="181" t="s">
        <v>837</v>
      </c>
      <c r="I164" s="183" t="s">
        <v>733</v>
      </c>
      <c r="J164" s="182" t="s">
        <v>584</v>
      </c>
      <c r="K164" s="181" t="s">
        <v>44</v>
      </c>
      <c r="L164" s="181" t="s">
        <v>551</v>
      </c>
      <c r="M164" s="181" t="s">
        <v>1404</v>
      </c>
      <c r="N164" s="181" t="s">
        <v>1405</v>
      </c>
      <c r="O164" s="116" t="s">
        <v>548</v>
      </c>
      <c r="P164" s="116" t="s">
        <v>625</v>
      </c>
      <c r="Q164" s="44" t="s">
        <v>1161</v>
      </c>
      <c r="R164" s="44" t="s">
        <v>1162</v>
      </c>
      <c r="S164" s="44" t="s">
        <v>1406</v>
      </c>
      <c r="T164" s="44" t="s">
        <v>1407</v>
      </c>
      <c r="U164" s="157" t="s">
        <v>553</v>
      </c>
      <c r="V164" s="133" t="str">
        <f t="shared" si="80"/>
        <v>IDOC (RFC) -&gt; FTP</v>
      </c>
      <c r="W164" s="146" t="s">
        <v>1408</v>
      </c>
      <c r="X164" s="146" t="s">
        <v>555</v>
      </c>
      <c r="Y164" s="146" t="s">
        <v>556</v>
      </c>
      <c r="Z164" s="148" t="s">
        <v>556</v>
      </c>
      <c r="AA164" s="146">
        <v>1</v>
      </c>
      <c r="AB164" s="146" t="s">
        <v>643</v>
      </c>
      <c r="AC164" s="147" t="s">
        <v>559</v>
      </c>
      <c r="AD164" s="147">
        <f>VLOOKUP(S164,Jahr2022!A:F,4,0)</f>
        <v>8027</v>
      </c>
      <c r="AE164" s="147">
        <f>VLOOKUP(S164,Jahr2022!A:F,5,0)</f>
        <v>21333</v>
      </c>
      <c r="AF164" s="147">
        <f>VLOOKUP(S164,Jahr2022!A:F,6,0)</f>
        <v>634928</v>
      </c>
      <c r="AG164" s="147" t="s">
        <v>574</v>
      </c>
      <c r="AH164" s="146">
        <v>88586</v>
      </c>
      <c r="AI164" s="194">
        <f>VLOOKUP(M164,Jahre2023Out!A:D,4,0)</f>
        <v>64998</v>
      </c>
      <c r="AJ164" s="194" t="e">
        <f>VLOOKUP(S164,Jahre2023In!A:D,4,0)</f>
        <v>#N/A</v>
      </c>
      <c r="AK164" s="195">
        <f t="shared" si="60"/>
        <v>64998</v>
      </c>
      <c r="AL164" s="196" t="str">
        <f t="shared" si="61"/>
        <v>1</v>
      </c>
      <c r="AM164" s="50" t="str">
        <f t="shared" si="72"/>
        <v>0</v>
      </c>
      <c r="AN164" s="50" t="str">
        <f t="shared" si="62"/>
        <v>0</v>
      </c>
      <c r="AP164" s="50" t="str">
        <f>IFERROR(IF(SEARCH("Ja",$Y164)&gt;0,"1",""),"0")</f>
        <v>1</v>
      </c>
      <c r="AQ164" s="50" t="str">
        <f>IFERROR(IF(SEARCH("Java Mapping",$X164)&gt;0,"1",""),"0")</f>
        <v>0</v>
      </c>
      <c r="AR164" s="50" t="str">
        <f t="shared" si="65"/>
        <v>0</v>
      </c>
      <c r="AS164" s="50" t="str">
        <f t="shared" si="66"/>
        <v>0</v>
      </c>
      <c r="AT164" s="50" t="str">
        <f t="shared" si="67"/>
        <v>1</v>
      </c>
      <c r="AV164" s="50">
        <v>1</v>
      </c>
      <c r="AX164" s="204" t="str">
        <f t="shared" si="68"/>
        <v>X</v>
      </c>
      <c r="AY164" s="204" t="str">
        <f t="shared" si="69"/>
        <v xml:space="preserve"> </v>
      </c>
      <c r="AZ164" s="204" t="str">
        <f t="shared" si="70"/>
        <v xml:space="preserve"> </v>
      </c>
      <c r="BA164" s="204" t="str">
        <f t="shared" si="71"/>
        <v xml:space="preserve"> </v>
      </c>
      <c r="BB164" s="204" t="str">
        <f t="shared" si="73"/>
        <v>X</v>
      </c>
      <c r="BC164" s="204" t="str">
        <f t="shared" si="74"/>
        <v>X</v>
      </c>
      <c r="BD164" s="204" t="str">
        <f t="shared" si="75"/>
        <v xml:space="preserve"> </v>
      </c>
      <c r="BE164" s="204" t="str">
        <f t="shared" si="76"/>
        <v xml:space="preserve"> </v>
      </c>
      <c r="BF164" s="204" t="str">
        <f t="shared" si="77"/>
        <v xml:space="preserve"> </v>
      </c>
      <c r="BG164" s="207" t="str">
        <f t="shared" si="78"/>
        <v>L</v>
      </c>
      <c r="BH164" s="210" t="str">
        <f t="shared" si="79"/>
        <v>h</v>
      </c>
      <c r="BI164" s="50">
        <v>2</v>
      </c>
    </row>
    <row r="165" spans="1:61" ht="16.5" customHeight="1" x14ac:dyDescent="0.25">
      <c r="A165" s="125">
        <v>161</v>
      </c>
      <c r="B165" s="50" t="s">
        <v>561</v>
      </c>
      <c r="C165" s="50" t="s">
        <v>553</v>
      </c>
      <c r="D165" s="180" t="s">
        <v>790</v>
      </c>
      <c r="E165" s="181" t="s">
        <v>972</v>
      </c>
      <c r="F165" s="181" t="s">
        <v>1409</v>
      </c>
      <c r="G165" s="181" t="s">
        <v>565</v>
      </c>
      <c r="H165" s="181" t="s">
        <v>544</v>
      </c>
      <c r="I165" s="183" t="s">
        <v>971</v>
      </c>
      <c r="J165" s="182" t="s">
        <v>650</v>
      </c>
      <c r="K165" s="181" t="s">
        <v>972</v>
      </c>
      <c r="L165" s="181" t="s">
        <v>973</v>
      </c>
      <c r="M165" s="181" t="s">
        <v>1410</v>
      </c>
      <c r="N165" s="181" t="s">
        <v>1411</v>
      </c>
      <c r="O165" s="116" t="s">
        <v>548</v>
      </c>
      <c r="P165" s="116" t="s">
        <v>571</v>
      </c>
      <c r="Q165" s="44" t="s">
        <v>44</v>
      </c>
      <c r="R165" s="44" t="s">
        <v>551</v>
      </c>
      <c r="S165" s="44" t="s">
        <v>1298</v>
      </c>
      <c r="T165" s="44" t="s">
        <v>1412</v>
      </c>
      <c r="U165" s="157" t="s">
        <v>977</v>
      </c>
      <c r="V165" s="133" t="str">
        <f t="shared" si="80"/>
        <v>JDBC -&gt; IDOC</v>
      </c>
      <c r="W165" s="146" t="s">
        <v>1413</v>
      </c>
      <c r="X165" s="146" t="s">
        <v>555</v>
      </c>
      <c r="Y165" s="146" t="s">
        <v>557</v>
      </c>
      <c r="Z165" s="148" t="s">
        <v>557</v>
      </c>
      <c r="AA165" s="146">
        <v>1</v>
      </c>
      <c r="AB165" s="146" t="s">
        <v>574</v>
      </c>
      <c r="AC165" s="147" t="s">
        <v>559</v>
      </c>
      <c r="AD165" s="147">
        <f>VLOOKUP(S165,Jahr2022!A:F,4,0)</f>
        <v>5728</v>
      </c>
      <c r="AE165" s="147">
        <f>VLOOKUP(S165,Jahr2022!A:F,5,0)</f>
        <v>25960</v>
      </c>
      <c r="AF165" s="147">
        <f>VLOOKUP(S165,Jahr2022!A:F,6,0)</f>
        <v>1381458</v>
      </c>
      <c r="AG165" s="147" t="s">
        <v>574</v>
      </c>
      <c r="AH165" s="146">
        <v>48051</v>
      </c>
      <c r="AI165" s="194">
        <f>VLOOKUP(M165,Jahre2023Out!A:D,4,0)</f>
        <v>66542</v>
      </c>
      <c r="AJ165" s="194" t="e">
        <f>VLOOKUP(S165,Jahre2023In!A:D,4,0)</f>
        <v>#N/A</v>
      </c>
      <c r="AK165" s="195">
        <f t="shared" ref="AK165:AK191" si="81">SUMIF(AI165:AJ165,"&gt;0")</f>
        <v>66542</v>
      </c>
      <c r="AL165" s="196" t="str">
        <f t="shared" ref="AL165:AL192" si="82">IFERROR(IF(SEARCH("FTP",$V165)&gt;0,"1",""),"0")</f>
        <v>0</v>
      </c>
      <c r="AM165" s="50" t="str">
        <f t="shared" si="72"/>
        <v>0</v>
      </c>
      <c r="AN165" s="50" t="str">
        <f t="shared" ref="AN165:AN192" si="83">IFERROR(IF(SEARCH("FTPS",$V165)&gt;0,"1",""),"0")</f>
        <v>0</v>
      </c>
      <c r="AP165" s="50" t="str">
        <f t="shared" ref="AP165:AP208" si="84">IFERROR(IF(SEARCH("Ja",$Y165)&gt;0,"1",""),"0")</f>
        <v>0</v>
      </c>
      <c r="AQ165" s="50" t="str">
        <f t="shared" ref="AQ165:AQ192" si="85">IFERROR(IF(SEARCH("Java Mapping",$X165)&gt;0,"1",""),"0")</f>
        <v>0</v>
      </c>
      <c r="AR165" s="50" t="str">
        <f t="shared" ref="AR165:AR192" si="86">IFERROR(IF(SEARCH("xslt",$X165)&gt;0,"1",""),"0")</f>
        <v>0</v>
      </c>
      <c r="AS165" s="50" t="str">
        <f t="shared" ref="AS165:AS192" si="87">IFERROR(IF(SEARCH("ABAP",$X165)&gt;0,"1",""),"0")</f>
        <v>0</v>
      </c>
      <c r="AT165" s="50" t="str">
        <f t="shared" ref="AT165:AT192" si="88">IFERROR(IF(SEARCH("RFC",$V165)&gt;0,"1",""),"0")</f>
        <v>0</v>
      </c>
      <c r="AX165" s="204" t="str">
        <f t="shared" si="68"/>
        <v>X</v>
      </c>
      <c r="AY165" s="204" t="str">
        <f t="shared" si="69"/>
        <v xml:space="preserve"> </v>
      </c>
      <c r="AZ165" s="204" t="str">
        <f t="shared" si="70"/>
        <v xml:space="preserve"> </v>
      </c>
      <c r="BA165" s="204" t="str">
        <f t="shared" si="71"/>
        <v xml:space="preserve"> </v>
      </c>
      <c r="BB165" s="204" t="str">
        <f t="shared" si="73"/>
        <v xml:space="preserve"> </v>
      </c>
      <c r="BC165" s="204" t="str">
        <f t="shared" si="74"/>
        <v xml:space="preserve"> </v>
      </c>
      <c r="BD165" s="204" t="str">
        <f t="shared" si="75"/>
        <v xml:space="preserve"> </v>
      </c>
      <c r="BE165" s="204" t="str">
        <f t="shared" si="76"/>
        <v xml:space="preserve"> </v>
      </c>
      <c r="BF165" s="204" t="str">
        <f t="shared" si="77"/>
        <v xml:space="preserve"> </v>
      </c>
      <c r="BG165" s="207" t="str">
        <f t="shared" si="78"/>
        <v>S</v>
      </c>
      <c r="BH165" s="210" t="str">
        <f t="shared" si="79"/>
        <v>l</v>
      </c>
      <c r="BI165" s="50">
        <v>3</v>
      </c>
    </row>
    <row r="166" spans="1:61" ht="16.5" customHeight="1" x14ac:dyDescent="0.25">
      <c r="A166" s="125">
        <v>162</v>
      </c>
      <c r="B166" s="50" t="s">
        <v>561</v>
      </c>
      <c r="C166" s="50" t="s">
        <v>553</v>
      </c>
      <c r="D166" s="180" t="s">
        <v>790</v>
      </c>
      <c r="E166" s="181" t="s">
        <v>972</v>
      </c>
      <c r="F166" s="181" t="s">
        <v>1414</v>
      </c>
      <c r="G166" s="181" t="s">
        <v>565</v>
      </c>
      <c r="H166" s="181" t="s">
        <v>544</v>
      </c>
      <c r="I166" s="183" t="s">
        <v>971</v>
      </c>
      <c r="J166" s="182" t="s">
        <v>650</v>
      </c>
      <c r="K166" s="181" t="s">
        <v>972</v>
      </c>
      <c r="L166" s="181" t="s">
        <v>973</v>
      </c>
      <c r="M166" s="181" t="s">
        <v>1415</v>
      </c>
      <c r="N166" s="181" t="s">
        <v>1416</v>
      </c>
      <c r="O166" s="116" t="s">
        <v>548</v>
      </c>
      <c r="P166" s="116" t="s">
        <v>571</v>
      </c>
      <c r="Q166" s="44" t="s">
        <v>44</v>
      </c>
      <c r="R166" s="44" t="s">
        <v>551</v>
      </c>
      <c r="S166" s="44" t="s">
        <v>1298</v>
      </c>
      <c r="T166" s="44" t="s">
        <v>1417</v>
      </c>
      <c r="U166" s="157" t="s">
        <v>977</v>
      </c>
      <c r="V166" s="133" t="str">
        <f t="shared" si="80"/>
        <v>JDBC -&gt; IDOC</v>
      </c>
      <c r="W166" s="146" t="s">
        <v>1418</v>
      </c>
      <c r="X166" s="146" t="s">
        <v>555</v>
      </c>
      <c r="Y166" s="146" t="s">
        <v>557</v>
      </c>
      <c r="Z166" s="148" t="s">
        <v>557</v>
      </c>
      <c r="AA166" s="146">
        <v>1</v>
      </c>
      <c r="AB166" s="146" t="s">
        <v>574</v>
      </c>
      <c r="AC166" s="147" t="s">
        <v>559</v>
      </c>
      <c r="AD166" s="147">
        <f>VLOOKUP(S166,Jahr2022!A:F,4,0)</f>
        <v>5728</v>
      </c>
      <c r="AE166" s="147">
        <f>VLOOKUP(S166,Jahr2022!A:F,5,0)</f>
        <v>25960</v>
      </c>
      <c r="AF166" s="147">
        <f>VLOOKUP(S166,Jahr2022!A:F,6,0)</f>
        <v>1381458</v>
      </c>
      <c r="AG166" s="147" t="s">
        <v>574</v>
      </c>
      <c r="AH166" s="146">
        <v>76702</v>
      </c>
      <c r="AI166" s="194">
        <f>VLOOKUP(M166,Jahre2023Out!A:D,4,0)</f>
        <v>94339</v>
      </c>
      <c r="AJ166" s="194" t="e">
        <f>VLOOKUP(S166,Jahre2023In!A:D,4,0)</f>
        <v>#N/A</v>
      </c>
      <c r="AK166" s="195">
        <f t="shared" si="81"/>
        <v>94339</v>
      </c>
      <c r="AL166" s="196" t="str">
        <f t="shared" si="82"/>
        <v>0</v>
      </c>
      <c r="AM166" s="50" t="str">
        <f t="shared" si="72"/>
        <v>0</v>
      </c>
      <c r="AN166" s="50" t="str">
        <f t="shared" si="83"/>
        <v>0</v>
      </c>
      <c r="AP166" s="50" t="str">
        <f t="shared" si="84"/>
        <v>0</v>
      </c>
      <c r="AQ166" s="50" t="str">
        <f t="shared" si="85"/>
        <v>0</v>
      </c>
      <c r="AR166" s="50" t="str">
        <f t="shared" si="86"/>
        <v>0</v>
      </c>
      <c r="AS166" s="50" t="str">
        <f t="shared" si="87"/>
        <v>0</v>
      </c>
      <c r="AT166" s="50" t="str">
        <f t="shared" si="88"/>
        <v>0</v>
      </c>
      <c r="AX166" s="204" t="str">
        <f t="shared" si="68"/>
        <v>X</v>
      </c>
      <c r="AY166" s="204" t="str">
        <f t="shared" si="69"/>
        <v xml:space="preserve"> </v>
      </c>
      <c r="AZ166" s="204" t="str">
        <f t="shared" si="70"/>
        <v xml:space="preserve"> </v>
      </c>
      <c r="BA166" s="204" t="str">
        <f t="shared" si="71"/>
        <v xml:space="preserve"> </v>
      </c>
      <c r="BB166" s="204" t="str">
        <f t="shared" si="73"/>
        <v xml:space="preserve"> </v>
      </c>
      <c r="BC166" s="204" t="str">
        <f t="shared" si="74"/>
        <v xml:space="preserve"> </v>
      </c>
      <c r="BD166" s="204" t="str">
        <f t="shared" si="75"/>
        <v xml:space="preserve"> </v>
      </c>
      <c r="BE166" s="204" t="str">
        <f t="shared" si="76"/>
        <v xml:space="preserve"> </v>
      </c>
      <c r="BF166" s="204" t="str">
        <f t="shared" si="77"/>
        <v xml:space="preserve"> </v>
      </c>
      <c r="BG166" s="207" t="str">
        <f t="shared" si="78"/>
        <v>S</v>
      </c>
      <c r="BH166" s="210" t="str">
        <f t="shared" si="79"/>
        <v>l</v>
      </c>
      <c r="BI166" s="50">
        <v>3</v>
      </c>
    </row>
    <row r="167" spans="1:61" ht="16.5" customHeight="1" x14ac:dyDescent="0.25">
      <c r="A167" s="125">
        <v>163</v>
      </c>
      <c r="B167" s="50" t="s">
        <v>561</v>
      </c>
      <c r="C167" s="50" t="s">
        <v>553</v>
      </c>
      <c r="D167" s="180" t="s">
        <v>790</v>
      </c>
      <c r="E167" s="181" t="s">
        <v>972</v>
      </c>
      <c r="F167" s="181" t="s">
        <v>1419</v>
      </c>
      <c r="G167" s="181" t="s">
        <v>565</v>
      </c>
      <c r="H167" s="181" t="s">
        <v>544</v>
      </c>
      <c r="I167" s="183" t="s">
        <v>971</v>
      </c>
      <c r="J167" s="182" t="s">
        <v>650</v>
      </c>
      <c r="K167" s="181" t="s">
        <v>972</v>
      </c>
      <c r="L167" s="181" t="s">
        <v>973</v>
      </c>
      <c r="M167" s="181" t="s">
        <v>1420</v>
      </c>
      <c r="N167" s="181" t="s">
        <v>1421</v>
      </c>
      <c r="O167" s="116" t="s">
        <v>548</v>
      </c>
      <c r="P167" s="116" t="s">
        <v>571</v>
      </c>
      <c r="Q167" s="44" t="s">
        <v>44</v>
      </c>
      <c r="R167" s="44" t="s">
        <v>551</v>
      </c>
      <c r="S167" s="44" t="s">
        <v>1298</v>
      </c>
      <c r="T167" s="44" t="s">
        <v>1422</v>
      </c>
      <c r="U167" s="157" t="s">
        <v>977</v>
      </c>
      <c r="V167" s="133" t="str">
        <f t="shared" si="80"/>
        <v>JDBC -&gt; IDOC</v>
      </c>
      <c r="W167" s="146" t="s">
        <v>1423</v>
      </c>
      <c r="X167" s="146" t="s">
        <v>555</v>
      </c>
      <c r="Y167" s="146" t="s">
        <v>557</v>
      </c>
      <c r="Z167" s="148" t="s">
        <v>557</v>
      </c>
      <c r="AA167" s="146">
        <v>1</v>
      </c>
      <c r="AB167" s="146" t="s">
        <v>574</v>
      </c>
      <c r="AC167" s="147" t="s">
        <v>559</v>
      </c>
      <c r="AD167" s="147">
        <f>VLOOKUP(S167,Jahr2022!A:F,4,0)</f>
        <v>5728</v>
      </c>
      <c r="AE167" s="147">
        <f>VLOOKUP(S167,Jahr2022!A:F,5,0)</f>
        <v>25960</v>
      </c>
      <c r="AF167" s="147">
        <f>VLOOKUP(S167,Jahr2022!A:F,6,0)</f>
        <v>1381458</v>
      </c>
      <c r="AG167" s="147" t="s">
        <v>574</v>
      </c>
      <c r="AH167" s="146">
        <v>45413</v>
      </c>
      <c r="AI167" s="194">
        <f>VLOOKUP(M167,Jahre2023Out!A:D,4,0)</f>
        <v>64285</v>
      </c>
      <c r="AJ167" s="194" t="e">
        <f>VLOOKUP(S167,Jahre2023In!A:D,4,0)</f>
        <v>#N/A</v>
      </c>
      <c r="AK167" s="195">
        <f t="shared" si="81"/>
        <v>64285</v>
      </c>
      <c r="AL167" s="196" t="str">
        <f t="shared" si="82"/>
        <v>0</v>
      </c>
      <c r="AM167" s="50" t="str">
        <f t="shared" si="72"/>
        <v>0</v>
      </c>
      <c r="AN167" s="50" t="str">
        <f t="shared" si="83"/>
        <v>0</v>
      </c>
      <c r="AP167" s="50" t="str">
        <f t="shared" si="84"/>
        <v>0</v>
      </c>
      <c r="AQ167" s="50" t="str">
        <f t="shared" si="85"/>
        <v>0</v>
      </c>
      <c r="AR167" s="50" t="str">
        <f t="shared" si="86"/>
        <v>0</v>
      </c>
      <c r="AS167" s="50" t="str">
        <f t="shared" si="87"/>
        <v>0</v>
      </c>
      <c r="AT167" s="50" t="str">
        <f t="shared" si="88"/>
        <v>0</v>
      </c>
      <c r="AX167" s="204" t="str">
        <f t="shared" si="68"/>
        <v>X</v>
      </c>
      <c r="AY167" s="204" t="str">
        <f t="shared" si="69"/>
        <v xml:space="preserve"> </v>
      </c>
      <c r="AZ167" s="204" t="str">
        <f t="shared" si="70"/>
        <v xml:space="preserve"> </v>
      </c>
      <c r="BA167" s="204" t="str">
        <f t="shared" si="71"/>
        <v xml:space="preserve"> </v>
      </c>
      <c r="BB167" s="204" t="str">
        <f t="shared" si="73"/>
        <v xml:space="preserve"> </v>
      </c>
      <c r="BC167" s="204" t="str">
        <f t="shared" si="74"/>
        <v xml:space="preserve"> </v>
      </c>
      <c r="BD167" s="204" t="str">
        <f t="shared" si="75"/>
        <v xml:space="preserve"> </v>
      </c>
      <c r="BE167" s="204" t="str">
        <f t="shared" si="76"/>
        <v xml:space="preserve"> </v>
      </c>
      <c r="BF167" s="204" t="str">
        <f t="shared" si="77"/>
        <v xml:space="preserve"> </v>
      </c>
      <c r="BG167" s="207" t="str">
        <f t="shared" si="78"/>
        <v>S</v>
      </c>
      <c r="BH167" s="210" t="str">
        <f t="shared" si="79"/>
        <v>l</v>
      </c>
      <c r="BI167" s="50">
        <v>3</v>
      </c>
    </row>
    <row r="168" spans="1:61" ht="16.5" customHeight="1" x14ac:dyDescent="0.25">
      <c r="A168" s="125">
        <v>164</v>
      </c>
      <c r="B168" s="50" t="s">
        <v>561</v>
      </c>
      <c r="C168" s="50" t="s">
        <v>553</v>
      </c>
      <c r="D168" s="180" t="s">
        <v>790</v>
      </c>
      <c r="E168" s="181" t="s">
        <v>972</v>
      </c>
      <c r="F168" s="181" t="s">
        <v>1424</v>
      </c>
      <c r="G168" s="181" t="s">
        <v>565</v>
      </c>
      <c r="H168" s="181" t="s">
        <v>544</v>
      </c>
      <c r="I168" s="183" t="s">
        <v>971</v>
      </c>
      <c r="J168" s="182" t="s">
        <v>650</v>
      </c>
      <c r="K168" s="181" t="s">
        <v>972</v>
      </c>
      <c r="L168" s="181" t="s">
        <v>973</v>
      </c>
      <c r="M168" s="181" t="s">
        <v>1425</v>
      </c>
      <c r="N168" s="181" t="s">
        <v>1426</v>
      </c>
      <c r="O168" s="116" t="s">
        <v>548</v>
      </c>
      <c r="P168" s="116" t="s">
        <v>571</v>
      </c>
      <c r="Q168" s="44" t="s">
        <v>44</v>
      </c>
      <c r="R168" s="44" t="s">
        <v>551</v>
      </c>
      <c r="S168" s="44" t="s">
        <v>1298</v>
      </c>
      <c r="T168" s="44" t="s">
        <v>1427</v>
      </c>
      <c r="U168" s="157" t="s">
        <v>977</v>
      </c>
      <c r="V168" s="133" t="str">
        <f t="shared" si="80"/>
        <v>JDBC -&gt; IDOC</v>
      </c>
      <c r="W168" s="146" t="s">
        <v>1428</v>
      </c>
      <c r="X168" s="146" t="s">
        <v>555</v>
      </c>
      <c r="Y168" s="146" t="s">
        <v>557</v>
      </c>
      <c r="Z168" s="148" t="s">
        <v>557</v>
      </c>
      <c r="AA168" s="146">
        <v>1</v>
      </c>
      <c r="AB168" s="146" t="s">
        <v>574</v>
      </c>
      <c r="AC168" s="147" t="s">
        <v>559</v>
      </c>
      <c r="AD168" s="147">
        <f>VLOOKUP(S168,Jahr2022!A:F,4,0)</f>
        <v>5728</v>
      </c>
      <c r="AE168" s="147">
        <f>VLOOKUP(S168,Jahr2022!A:F,5,0)</f>
        <v>25960</v>
      </c>
      <c r="AF168" s="147">
        <f>VLOOKUP(S168,Jahr2022!A:F,6,0)</f>
        <v>1381458</v>
      </c>
      <c r="AG168" s="147" t="s">
        <v>574</v>
      </c>
      <c r="AH168" s="146">
        <v>0</v>
      </c>
      <c r="AI168" s="194" t="e">
        <f>VLOOKUP(M168,Jahre2023Out!A:D,4,0)</f>
        <v>#N/A</v>
      </c>
      <c r="AJ168" s="194" t="e">
        <f>VLOOKUP(S168,Jahre2023In!A:D,4,0)</f>
        <v>#N/A</v>
      </c>
      <c r="AK168" s="195">
        <f t="shared" si="81"/>
        <v>0</v>
      </c>
      <c r="AL168" s="196" t="str">
        <f t="shared" si="82"/>
        <v>0</v>
      </c>
      <c r="AM168" s="50" t="str">
        <f t="shared" si="72"/>
        <v>0</v>
      </c>
      <c r="AN168" s="50" t="str">
        <f t="shared" si="83"/>
        <v>0</v>
      </c>
      <c r="AP168" s="50" t="str">
        <f t="shared" si="84"/>
        <v>0</v>
      </c>
      <c r="AQ168" s="50" t="str">
        <f t="shared" si="85"/>
        <v>0</v>
      </c>
      <c r="AR168" s="50" t="str">
        <f t="shared" si="86"/>
        <v>0</v>
      </c>
      <c r="AS168" s="50" t="str">
        <f t="shared" si="87"/>
        <v>0</v>
      </c>
      <c r="AT168" s="50" t="str">
        <f t="shared" si="88"/>
        <v>0</v>
      </c>
      <c r="AX168" s="204" t="str">
        <f t="shared" si="68"/>
        <v>X</v>
      </c>
      <c r="AY168" s="204" t="str">
        <f t="shared" si="69"/>
        <v xml:space="preserve"> </v>
      </c>
      <c r="AZ168" s="204" t="str">
        <f t="shared" si="70"/>
        <v xml:space="preserve"> </v>
      </c>
      <c r="BA168" s="204" t="str">
        <f t="shared" si="71"/>
        <v xml:space="preserve"> </v>
      </c>
      <c r="BB168" s="204" t="str">
        <f t="shared" si="73"/>
        <v xml:space="preserve"> </v>
      </c>
      <c r="BC168" s="204" t="str">
        <f t="shared" si="74"/>
        <v xml:space="preserve"> </v>
      </c>
      <c r="BD168" s="204" t="str">
        <f t="shared" si="75"/>
        <v xml:space="preserve"> </v>
      </c>
      <c r="BE168" s="204" t="str">
        <f t="shared" si="76"/>
        <v xml:space="preserve"> </v>
      </c>
      <c r="BF168" s="204" t="str">
        <f t="shared" si="77"/>
        <v xml:space="preserve"> </v>
      </c>
      <c r="BG168" s="207" t="str">
        <f t="shared" si="78"/>
        <v>S</v>
      </c>
      <c r="BH168" s="210" t="str">
        <f t="shared" si="79"/>
        <v>l</v>
      </c>
      <c r="BI168" s="50">
        <v>3</v>
      </c>
    </row>
    <row r="169" spans="1:61" ht="16.5" customHeight="1" x14ac:dyDescent="0.25">
      <c r="A169" s="125">
        <v>165</v>
      </c>
      <c r="B169" s="50" t="s">
        <v>561</v>
      </c>
      <c r="C169" s="50" t="s">
        <v>553</v>
      </c>
      <c r="D169" s="180" t="s">
        <v>790</v>
      </c>
      <c r="E169" s="181" t="s">
        <v>972</v>
      </c>
      <c r="F169" s="181" t="s">
        <v>1429</v>
      </c>
      <c r="G169" s="181" t="s">
        <v>565</v>
      </c>
      <c r="H169" s="181" t="s">
        <v>544</v>
      </c>
      <c r="I169" s="183" t="s">
        <v>971</v>
      </c>
      <c r="J169" s="182" t="s">
        <v>650</v>
      </c>
      <c r="K169" s="181" t="s">
        <v>972</v>
      </c>
      <c r="L169" s="181" t="s">
        <v>973</v>
      </c>
      <c r="M169" s="181" t="s">
        <v>1430</v>
      </c>
      <c r="N169" s="181" t="s">
        <v>1431</v>
      </c>
      <c r="O169" s="116" t="s">
        <v>548</v>
      </c>
      <c r="P169" s="116" t="s">
        <v>571</v>
      </c>
      <c r="Q169" s="44" t="s">
        <v>44</v>
      </c>
      <c r="R169" s="44" t="s">
        <v>551</v>
      </c>
      <c r="S169" s="44" t="s">
        <v>1298</v>
      </c>
      <c r="T169" s="44" t="s">
        <v>1432</v>
      </c>
      <c r="U169" s="157" t="s">
        <v>977</v>
      </c>
      <c r="V169" s="133" t="str">
        <f t="shared" si="80"/>
        <v>JDBC -&gt; IDOC</v>
      </c>
      <c r="W169" s="146" t="s">
        <v>1433</v>
      </c>
      <c r="X169" s="146" t="s">
        <v>555</v>
      </c>
      <c r="Y169" s="146" t="s">
        <v>557</v>
      </c>
      <c r="Z169" s="148" t="s">
        <v>557</v>
      </c>
      <c r="AA169" s="146">
        <v>1</v>
      </c>
      <c r="AB169" s="146" t="s">
        <v>574</v>
      </c>
      <c r="AC169" s="147" t="s">
        <v>559</v>
      </c>
      <c r="AD169" s="147">
        <f>VLOOKUP(S169,Jahr2022!A:F,4,0)</f>
        <v>5728</v>
      </c>
      <c r="AE169" s="147">
        <f>VLOOKUP(S169,Jahr2022!A:F,5,0)</f>
        <v>25960</v>
      </c>
      <c r="AF169" s="147">
        <f>VLOOKUP(S169,Jahr2022!A:F,6,0)</f>
        <v>1381458</v>
      </c>
      <c r="AG169" s="147" t="s">
        <v>574</v>
      </c>
      <c r="AH169" s="146">
        <v>0</v>
      </c>
      <c r="AI169" s="194" t="e">
        <f>VLOOKUP(M169,Jahre2023Out!A:D,4,0)</f>
        <v>#N/A</v>
      </c>
      <c r="AJ169" s="194" t="e">
        <f>VLOOKUP(S169,Jahre2023In!A:D,4,0)</f>
        <v>#N/A</v>
      </c>
      <c r="AK169" s="195">
        <f t="shared" si="81"/>
        <v>0</v>
      </c>
      <c r="AL169" s="196" t="str">
        <f t="shared" si="82"/>
        <v>0</v>
      </c>
      <c r="AM169" s="50" t="str">
        <f t="shared" si="72"/>
        <v>0</v>
      </c>
      <c r="AN169" s="50" t="str">
        <f t="shared" si="83"/>
        <v>0</v>
      </c>
      <c r="AP169" s="50" t="str">
        <f t="shared" si="84"/>
        <v>0</v>
      </c>
      <c r="AQ169" s="50" t="str">
        <f t="shared" si="85"/>
        <v>0</v>
      </c>
      <c r="AR169" s="50" t="str">
        <f t="shared" si="86"/>
        <v>0</v>
      </c>
      <c r="AS169" s="50" t="str">
        <f t="shared" si="87"/>
        <v>0</v>
      </c>
      <c r="AT169" s="50" t="str">
        <f t="shared" si="88"/>
        <v>0</v>
      </c>
      <c r="AX169" s="204" t="str">
        <f t="shared" si="68"/>
        <v>X</v>
      </c>
      <c r="AY169" s="204" t="str">
        <f t="shared" si="69"/>
        <v xml:space="preserve"> </v>
      </c>
      <c r="AZ169" s="204" t="str">
        <f t="shared" si="70"/>
        <v xml:space="preserve"> </v>
      </c>
      <c r="BA169" s="204" t="str">
        <f t="shared" si="71"/>
        <v xml:space="preserve"> </v>
      </c>
      <c r="BB169" s="204" t="str">
        <f t="shared" si="73"/>
        <v xml:space="preserve"> </v>
      </c>
      <c r="BC169" s="204" t="str">
        <f t="shared" si="74"/>
        <v xml:space="preserve"> </v>
      </c>
      <c r="BD169" s="204" t="str">
        <f t="shared" si="75"/>
        <v xml:space="preserve"> </v>
      </c>
      <c r="BE169" s="204" t="str">
        <f t="shared" si="76"/>
        <v xml:space="preserve"> </v>
      </c>
      <c r="BF169" s="204" t="str">
        <f t="shared" si="77"/>
        <v xml:space="preserve"> </v>
      </c>
      <c r="BG169" s="207" t="str">
        <f t="shared" si="78"/>
        <v>S</v>
      </c>
      <c r="BH169" s="210" t="str">
        <f t="shared" si="79"/>
        <v>l</v>
      </c>
      <c r="BI169" s="50">
        <v>3</v>
      </c>
    </row>
    <row r="170" spans="1:61" ht="16.5" customHeight="1" x14ac:dyDescent="0.25">
      <c r="A170" s="125">
        <v>166</v>
      </c>
      <c r="B170" s="50" t="s">
        <v>561</v>
      </c>
      <c r="C170" s="50" t="s">
        <v>538</v>
      </c>
      <c r="D170" s="180" t="s">
        <v>1189</v>
      </c>
      <c r="E170" s="181" t="s">
        <v>1190</v>
      </c>
      <c r="F170" s="181" t="s">
        <v>1434</v>
      </c>
      <c r="G170" s="181" t="s">
        <v>565</v>
      </c>
      <c r="H170" s="181" t="s">
        <v>543</v>
      </c>
      <c r="I170" s="183" t="s">
        <v>624</v>
      </c>
      <c r="J170" s="182" t="s">
        <v>545</v>
      </c>
      <c r="K170" s="181" t="s">
        <v>1190</v>
      </c>
      <c r="L170" s="181" t="s">
        <v>1195</v>
      </c>
      <c r="M170" s="181" t="s">
        <v>1435</v>
      </c>
      <c r="N170" s="181"/>
      <c r="O170" s="116" t="s">
        <v>548</v>
      </c>
      <c r="P170" s="116" t="s">
        <v>629</v>
      </c>
      <c r="Q170" s="44" t="s">
        <v>743</v>
      </c>
      <c r="R170" s="44" t="s">
        <v>631</v>
      </c>
      <c r="S170" s="44" t="s">
        <v>1436</v>
      </c>
      <c r="T170" s="44"/>
      <c r="U170" s="157" t="s">
        <v>553</v>
      </c>
      <c r="V170" s="133" t="str">
        <f t="shared" si="80"/>
        <v>SFTP -&gt; FTPS</v>
      </c>
      <c r="W170" s="146" t="s">
        <v>1437</v>
      </c>
      <c r="X170" s="146" t="s">
        <v>864</v>
      </c>
      <c r="Y170" s="146" t="s">
        <v>557</v>
      </c>
      <c r="Z170" s="148" t="s">
        <v>557</v>
      </c>
      <c r="AA170" s="146">
        <v>1</v>
      </c>
      <c r="AB170" s="146" t="s">
        <v>574</v>
      </c>
      <c r="AC170" s="147" t="s">
        <v>559</v>
      </c>
      <c r="AD170" s="147">
        <f>VLOOKUP(S170,Jahr2022!A:F,4,0)</f>
        <v>0</v>
      </c>
      <c r="AE170" s="147">
        <f>VLOOKUP(S170,Jahr2022!A:F,5,0)</f>
        <v>2142</v>
      </c>
      <c r="AF170" s="147">
        <f>VLOOKUP(S170,Jahr2022!A:F,6,0)</f>
        <v>2704</v>
      </c>
      <c r="AG170" s="147" t="s">
        <v>608</v>
      </c>
      <c r="AH170" s="146">
        <v>25178</v>
      </c>
      <c r="AI170" s="194" t="e">
        <f>VLOOKUP(M170,Jahre2023Out!A:D,4,0)</f>
        <v>#N/A</v>
      </c>
      <c r="AJ170" s="194">
        <f>VLOOKUP(S170,Jahre2023In!A:D,4,0)</f>
        <v>27909</v>
      </c>
      <c r="AK170" s="195">
        <f t="shared" si="81"/>
        <v>27909</v>
      </c>
      <c r="AL170" s="196" t="str">
        <f t="shared" si="82"/>
        <v>1</v>
      </c>
      <c r="AM170" s="50" t="str">
        <f t="shared" si="72"/>
        <v>1</v>
      </c>
      <c r="AN170" s="50" t="str">
        <f t="shared" si="83"/>
        <v>1</v>
      </c>
      <c r="AP170" s="50" t="str">
        <f t="shared" si="84"/>
        <v>0</v>
      </c>
      <c r="AQ170" s="50" t="str">
        <f t="shared" si="85"/>
        <v>1</v>
      </c>
      <c r="AR170" s="50" t="str">
        <f t="shared" si="86"/>
        <v>0</v>
      </c>
      <c r="AS170" s="50" t="str">
        <f t="shared" si="87"/>
        <v>0</v>
      </c>
      <c r="AT170" s="50" t="str">
        <f t="shared" si="88"/>
        <v>0</v>
      </c>
      <c r="AV170" s="50">
        <v>1</v>
      </c>
      <c r="AX170" s="204" t="str">
        <f t="shared" si="68"/>
        <v xml:space="preserve"> </v>
      </c>
      <c r="AY170" s="204" t="str">
        <f t="shared" si="69"/>
        <v xml:space="preserve"> </v>
      </c>
      <c r="AZ170" s="204" t="str">
        <f t="shared" si="70"/>
        <v>X</v>
      </c>
      <c r="BA170" s="204" t="str">
        <f t="shared" si="71"/>
        <v xml:space="preserve"> </v>
      </c>
      <c r="BB170" s="204" t="str">
        <f t="shared" si="73"/>
        <v xml:space="preserve"> </v>
      </c>
      <c r="BC170" s="204" t="str">
        <f t="shared" si="74"/>
        <v xml:space="preserve"> </v>
      </c>
      <c r="BD170" s="204" t="str">
        <f t="shared" si="75"/>
        <v xml:space="preserve"> </v>
      </c>
      <c r="BE170" s="204" t="str">
        <f t="shared" si="76"/>
        <v xml:space="preserve"> </v>
      </c>
      <c r="BF170" s="204" t="str">
        <f t="shared" si="77"/>
        <v xml:space="preserve"> </v>
      </c>
      <c r="BG170" s="207" t="str">
        <f t="shared" si="78"/>
        <v>S</v>
      </c>
      <c r="BH170" s="210" t="str">
        <f t="shared" si="79"/>
        <v>m</v>
      </c>
      <c r="BI170" s="50">
        <v>2</v>
      </c>
    </row>
    <row r="171" spans="1:61" ht="16.5" customHeight="1" x14ac:dyDescent="0.25">
      <c r="A171" s="125">
        <v>167</v>
      </c>
      <c r="B171" s="50" t="s">
        <v>561</v>
      </c>
      <c r="C171" s="50" t="s">
        <v>538</v>
      </c>
      <c r="D171" s="180" t="s">
        <v>539</v>
      </c>
      <c r="E171" s="181" t="s">
        <v>1022</v>
      </c>
      <c r="F171" s="181" t="s">
        <v>1438</v>
      </c>
      <c r="G171" s="181" t="s">
        <v>565</v>
      </c>
      <c r="H171" s="181" t="s">
        <v>543</v>
      </c>
      <c r="I171" s="183" t="s">
        <v>624</v>
      </c>
      <c r="J171" s="182" t="s">
        <v>625</v>
      </c>
      <c r="K171" s="181" t="s">
        <v>635</v>
      </c>
      <c r="L171" s="181" t="s">
        <v>639</v>
      </c>
      <c r="M171" s="181" t="s">
        <v>1439</v>
      </c>
      <c r="N171" s="181"/>
      <c r="O171" s="116" t="s">
        <v>548</v>
      </c>
      <c r="P171" s="116" t="s">
        <v>625</v>
      </c>
      <c r="Q171" s="44" t="s">
        <v>1022</v>
      </c>
      <c r="R171" s="44" t="s">
        <v>1024</v>
      </c>
      <c r="S171" s="44" t="s">
        <v>1302</v>
      </c>
      <c r="T171" s="44"/>
      <c r="U171" s="157" t="s">
        <v>553</v>
      </c>
      <c r="V171" s="133" t="str">
        <f t="shared" si="80"/>
        <v>FTP -&gt; FTP</v>
      </c>
      <c r="W171" s="146" t="s">
        <v>1440</v>
      </c>
      <c r="X171" s="146" t="s">
        <v>864</v>
      </c>
      <c r="Y171" s="146" t="s">
        <v>557</v>
      </c>
      <c r="Z171" s="148" t="s">
        <v>557</v>
      </c>
      <c r="AA171" s="146">
        <v>1</v>
      </c>
      <c r="AB171" s="146" t="s">
        <v>574</v>
      </c>
      <c r="AC171" s="147" t="s">
        <v>535</v>
      </c>
      <c r="AD171" s="147">
        <f>VLOOKUP(S171,Jahr2022!A:F,4,0)</f>
        <v>46971252</v>
      </c>
      <c r="AE171" s="147">
        <f>VLOOKUP(S171,Jahr2022!A:F,5,0)</f>
        <v>52428800</v>
      </c>
      <c r="AF171" s="147">
        <f>VLOOKUP(S171,Jahr2022!A:F,6,0)</f>
        <v>303681088</v>
      </c>
      <c r="AG171" s="147" t="s">
        <v>655</v>
      </c>
      <c r="AH171" s="146">
        <v>1564</v>
      </c>
      <c r="AI171" s="194">
        <f>VLOOKUP(M171,Jahre2023Out!A:D,4,0)</f>
        <v>791</v>
      </c>
      <c r="AJ171" s="194">
        <f>VLOOKUP(S171,Jahre2023In!A:D,4,0)</f>
        <v>1720</v>
      </c>
      <c r="AK171" s="195">
        <f t="shared" si="81"/>
        <v>2511</v>
      </c>
      <c r="AL171" s="196" t="str">
        <f t="shared" si="82"/>
        <v>1</v>
      </c>
      <c r="AM171" s="50" t="str">
        <f t="shared" si="72"/>
        <v>0</v>
      </c>
      <c r="AN171" s="50" t="str">
        <f t="shared" si="83"/>
        <v>0</v>
      </c>
      <c r="AP171" s="50" t="str">
        <f t="shared" si="84"/>
        <v>0</v>
      </c>
      <c r="AQ171" s="50" t="str">
        <f t="shared" si="85"/>
        <v>1</v>
      </c>
      <c r="AR171" s="50" t="str">
        <f t="shared" si="86"/>
        <v>0</v>
      </c>
      <c r="AS171" s="50" t="str">
        <f t="shared" si="87"/>
        <v>0</v>
      </c>
      <c r="AT171" s="50" t="str">
        <f t="shared" si="88"/>
        <v>0</v>
      </c>
      <c r="AV171" s="50">
        <v>1</v>
      </c>
      <c r="AX171" s="204" t="str">
        <f t="shared" si="68"/>
        <v xml:space="preserve"> </v>
      </c>
      <c r="AY171" s="204" t="str">
        <f t="shared" si="69"/>
        <v xml:space="preserve"> </v>
      </c>
      <c r="AZ171" s="204" t="str">
        <f t="shared" si="70"/>
        <v>X</v>
      </c>
      <c r="BA171" s="204" t="str">
        <f t="shared" si="71"/>
        <v xml:space="preserve"> </v>
      </c>
      <c r="BB171" s="204" t="str">
        <f t="shared" si="73"/>
        <v xml:space="preserve"> </v>
      </c>
      <c r="BC171" s="204" t="str">
        <f t="shared" si="74"/>
        <v xml:space="preserve"> </v>
      </c>
      <c r="BD171" s="204" t="str">
        <f t="shared" si="75"/>
        <v xml:space="preserve"> </v>
      </c>
      <c r="BE171" s="204" t="str">
        <f t="shared" si="76"/>
        <v xml:space="preserve"> </v>
      </c>
      <c r="BF171" s="204" t="str">
        <f t="shared" si="77"/>
        <v>X</v>
      </c>
      <c r="BG171" s="207" t="str">
        <f t="shared" si="78"/>
        <v>S</v>
      </c>
      <c r="BH171" s="210" t="str">
        <f t="shared" si="79"/>
        <v>m</v>
      </c>
      <c r="BI171" s="50">
        <v>3</v>
      </c>
    </row>
    <row r="172" spans="1:61" ht="16.5" customHeight="1" x14ac:dyDescent="0.25">
      <c r="A172" s="125">
        <v>168</v>
      </c>
      <c r="B172" s="50" t="s">
        <v>561</v>
      </c>
      <c r="C172" s="50" t="s">
        <v>538</v>
      </c>
      <c r="D172" s="180" t="s">
        <v>748</v>
      </c>
      <c r="E172" s="181" t="s">
        <v>749</v>
      </c>
      <c r="F172" s="181" t="s">
        <v>1441</v>
      </c>
      <c r="G172" s="181" t="s">
        <v>565</v>
      </c>
      <c r="H172" s="181" t="s">
        <v>543</v>
      </c>
      <c r="I172" s="183" t="s">
        <v>1141</v>
      </c>
      <c r="J172" s="182" t="s">
        <v>625</v>
      </c>
      <c r="K172" s="181" t="s">
        <v>145</v>
      </c>
      <c r="L172" s="181" t="s">
        <v>551</v>
      </c>
      <c r="M172" s="181" t="s">
        <v>1442</v>
      </c>
      <c r="N172" s="181"/>
      <c r="O172" s="116" t="s">
        <v>548</v>
      </c>
      <c r="P172" s="116" t="s">
        <v>625</v>
      </c>
      <c r="Q172" s="44" t="s">
        <v>145</v>
      </c>
      <c r="R172" s="44" t="s">
        <v>1443</v>
      </c>
      <c r="S172" s="44" t="s">
        <v>1444</v>
      </c>
      <c r="T172" s="44"/>
      <c r="U172" s="157" t="s">
        <v>553</v>
      </c>
      <c r="V172" s="133" t="str">
        <f t="shared" si="80"/>
        <v>FTP -&gt; FTP</v>
      </c>
      <c r="W172" s="146" t="s">
        <v>1445</v>
      </c>
      <c r="X172" s="146" t="s">
        <v>557</v>
      </c>
      <c r="Y172" s="146" t="s">
        <v>557</v>
      </c>
      <c r="Z172" s="148" t="s">
        <v>557</v>
      </c>
      <c r="AA172" s="146">
        <v>1</v>
      </c>
      <c r="AB172" s="146" t="s">
        <v>574</v>
      </c>
      <c r="AC172" s="147" t="s">
        <v>559</v>
      </c>
      <c r="AD172" s="147" t="e">
        <f>VLOOKUP(S172,Jahr2022!A:F,4,0)</f>
        <v>#N/A</v>
      </c>
      <c r="AE172" s="147" t="e">
        <f>VLOOKUP(S172,Jahr2022!A:F,5,0)</f>
        <v>#N/A</v>
      </c>
      <c r="AF172" s="147" t="e">
        <f>VLOOKUP(S172,Jahr2022!A:F,6,0)</f>
        <v>#N/A</v>
      </c>
      <c r="AG172" s="147" t="s">
        <v>655</v>
      </c>
      <c r="AH172" s="146" t="s">
        <v>754</v>
      </c>
      <c r="AI172" s="194">
        <f>VLOOKUP(M172,Jahre2023Out!A:D,4,0)</f>
        <v>25</v>
      </c>
      <c r="AJ172" s="194" t="e">
        <f>VLOOKUP(S172,Jahre2023In!A:D,4,0)</f>
        <v>#N/A</v>
      </c>
      <c r="AK172" s="195">
        <f t="shared" si="81"/>
        <v>25</v>
      </c>
      <c r="AL172" s="196" t="str">
        <f t="shared" si="82"/>
        <v>1</v>
      </c>
      <c r="AM172" s="50" t="str">
        <f t="shared" si="72"/>
        <v>0</v>
      </c>
      <c r="AN172" s="50" t="str">
        <f t="shared" si="83"/>
        <v>0</v>
      </c>
      <c r="AP172" s="50" t="str">
        <f t="shared" si="84"/>
        <v>0</v>
      </c>
      <c r="AQ172" s="50" t="str">
        <f t="shared" si="85"/>
        <v>0</v>
      </c>
      <c r="AR172" s="50" t="str">
        <f t="shared" si="86"/>
        <v>0</v>
      </c>
      <c r="AS172" s="50" t="str">
        <f t="shared" si="87"/>
        <v>0</v>
      </c>
      <c r="AT172" s="50" t="str">
        <f t="shared" si="88"/>
        <v>0</v>
      </c>
      <c r="AX172" s="204" t="str">
        <f t="shared" si="68"/>
        <v xml:space="preserve"> </v>
      </c>
      <c r="AY172" s="204" t="str">
        <f t="shared" si="69"/>
        <v xml:space="preserve"> </v>
      </c>
      <c r="AZ172" s="204" t="str">
        <f t="shared" si="70"/>
        <v xml:space="preserve"> </v>
      </c>
      <c r="BA172" s="204" t="str">
        <f t="shared" si="71"/>
        <v xml:space="preserve"> </v>
      </c>
      <c r="BB172" s="204" t="str">
        <f t="shared" si="73"/>
        <v xml:space="preserve"> </v>
      </c>
      <c r="BC172" s="204" t="str">
        <f t="shared" si="74"/>
        <v xml:space="preserve"> </v>
      </c>
      <c r="BD172" s="204" t="str">
        <f t="shared" si="75"/>
        <v xml:space="preserve"> </v>
      </c>
      <c r="BE172" s="204" t="str">
        <f t="shared" si="76"/>
        <v xml:space="preserve"> </v>
      </c>
      <c r="BF172" s="204" t="str">
        <f t="shared" si="77"/>
        <v xml:space="preserve"> </v>
      </c>
      <c r="BG172" s="207" t="str">
        <f t="shared" si="78"/>
        <v>S</v>
      </c>
      <c r="BH172" s="210" t="str">
        <f t="shared" si="79"/>
        <v>c</v>
      </c>
      <c r="BI172" s="50">
        <v>1</v>
      </c>
    </row>
    <row r="173" spans="1:61" ht="16.5" customHeight="1" x14ac:dyDescent="0.25">
      <c r="A173" s="125">
        <v>169</v>
      </c>
      <c r="B173" s="50" t="s">
        <v>561</v>
      </c>
      <c r="C173" s="50" t="s">
        <v>538</v>
      </c>
      <c r="D173" s="180" t="s">
        <v>1000</v>
      </c>
      <c r="E173" s="181" t="s">
        <v>1446</v>
      </c>
      <c r="F173" s="181" t="s">
        <v>1447</v>
      </c>
      <c r="G173" s="181" t="s">
        <v>565</v>
      </c>
      <c r="H173" s="181" t="s">
        <v>543</v>
      </c>
      <c r="I173" s="183" t="s">
        <v>1448</v>
      </c>
      <c r="J173" s="182" t="s">
        <v>567</v>
      </c>
      <c r="K173" s="181" t="s">
        <v>1446</v>
      </c>
      <c r="L173" s="181" t="s">
        <v>1449</v>
      </c>
      <c r="M173" s="181" t="s">
        <v>1450</v>
      </c>
      <c r="N173" s="181"/>
      <c r="O173" s="116" t="s">
        <v>548</v>
      </c>
      <c r="P173" s="116" t="s">
        <v>549</v>
      </c>
      <c r="Q173" s="44" t="s">
        <v>145</v>
      </c>
      <c r="R173" s="44" t="s">
        <v>551</v>
      </c>
      <c r="S173" s="44" t="s">
        <v>1451</v>
      </c>
      <c r="T173" s="44"/>
      <c r="U173" s="157" t="s">
        <v>553</v>
      </c>
      <c r="V173" s="133" t="str">
        <f t="shared" si="80"/>
        <v>HTTPS -&gt; PROXY</v>
      </c>
      <c r="W173" s="146" t="s">
        <v>1452</v>
      </c>
      <c r="X173" s="146" t="s">
        <v>555</v>
      </c>
      <c r="Y173" s="146" t="s">
        <v>557</v>
      </c>
      <c r="Z173" s="148" t="s">
        <v>557</v>
      </c>
      <c r="AA173" s="146">
        <v>1</v>
      </c>
      <c r="AB173" s="146" t="s">
        <v>574</v>
      </c>
      <c r="AC173" s="147" t="s">
        <v>700</v>
      </c>
      <c r="AD173" s="147" t="e">
        <f>VLOOKUP(S173,Jahr2022!A:F,4,0)</f>
        <v>#N/A</v>
      </c>
      <c r="AE173" s="147" t="e">
        <f>VLOOKUP(S173,Jahr2022!A:F,5,0)</f>
        <v>#N/A</v>
      </c>
      <c r="AF173" s="147" t="e">
        <f>VLOOKUP(S173,Jahr2022!A:F,6,0)</f>
        <v>#N/A</v>
      </c>
      <c r="AG173" s="147" t="s">
        <v>608</v>
      </c>
      <c r="AH173" s="146" t="s">
        <v>754</v>
      </c>
      <c r="AI173" s="194">
        <f>VLOOKUP(M173,Jahre2023Out!A:D,4,0)</f>
        <v>7434</v>
      </c>
      <c r="AJ173" s="194">
        <f>VLOOKUP(S173,Jahre2023In!A:D,4,0)</f>
        <v>7434</v>
      </c>
      <c r="AK173" s="195">
        <f t="shared" si="81"/>
        <v>14868</v>
      </c>
      <c r="AL173" s="196" t="str">
        <f t="shared" si="82"/>
        <v>0</v>
      </c>
      <c r="AM173" s="50" t="str">
        <f t="shared" si="72"/>
        <v>0</v>
      </c>
      <c r="AN173" s="50" t="str">
        <f t="shared" si="83"/>
        <v>0</v>
      </c>
      <c r="AP173" s="50" t="str">
        <f t="shared" si="84"/>
        <v>0</v>
      </c>
      <c r="AQ173" s="50" t="str">
        <f t="shared" si="85"/>
        <v>0</v>
      </c>
      <c r="AR173" s="50" t="str">
        <f t="shared" si="86"/>
        <v>0</v>
      </c>
      <c r="AS173" s="50" t="str">
        <f t="shared" si="87"/>
        <v>0</v>
      </c>
      <c r="AT173" s="50" t="str">
        <f t="shared" si="88"/>
        <v>0</v>
      </c>
      <c r="AX173" s="204" t="str">
        <f t="shared" si="68"/>
        <v>X</v>
      </c>
      <c r="AY173" s="204" t="str">
        <f t="shared" si="69"/>
        <v xml:space="preserve"> </v>
      </c>
      <c r="AZ173" s="204" t="str">
        <f t="shared" si="70"/>
        <v xml:space="preserve"> </v>
      </c>
      <c r="BA173" s="204" t="str">
        <f t="shared" si="71"/>
        <v xml:space="preserve"> </v>
      </c>
      <c r="BB173" s="204" t="str">
        <f t="shared" si="73"/>
        <v xml:space="preserve"> </v>
      </c>
      <c r="BC173" s="204" t="str">
        <f t="shared" si="74"/>
        <v xml:space="preserve"> </v>
      </c>
      <c r="BD173" s="204" t="str">
        <f t="shared" si="75"/>
        <v xml:space="preserve"> </v>
      </c>
      <c r="BE173" s="204" t="str">
        <f t="shared" si="76"/>
        <v>X</v>
      </c>
      <c r="BF173" s="204" t="str">
        <f t="shared" si="77"/>
        <v xml:space="preserve"> </v>
      </c>
      <c r="BG173" s="207" t="str">
        <f t="shared" si="78"/>
        <v>S</v>
      </c>
      <c r="BH173" s="210" t="str">
        <f t="shared" si="79"/>
        <v>l</v>
      </c>
      <c r="BI173" s="50">
        <v>2</v>
      </c>
    </row>
    <row r="174" spans="1:61" ht="16.5" customHeight="1" x14ac:dyDescent="0.25">
      <c r="A174" s="125">
        <v>170</v>
      </c>
      <c r="B174" s="50" t="s">
        <v>561</v>
      </c>
      <c r="C174" s="50" t="s">
        <v>538</v>
      </c>
      <c r="D174" s="180" t="s">
        <v>1453</v>
      </c>
      <c r="E174" s="181" t="s">
        <v>1454</v>
      </c>
      <c r="F174" s="181" t="s">
        <v>1455</v>
      </c>
      <c r="G174" s="181" t="s">
        <v>565</v>
      </c>
      <c r="H174" s="181" t="s">
        <v>543</v>
      </c>
      <c r="I174" s="183" t="s">
        <v>1456</v>
      </c>
      <c r="J174" s="182" t="s">
        <v>567</v>
      </c>
      <c r="K174" s="181" t="s">
        <v>1454</v>
      </c>
      <c r="L174" s="181" t="s">
        <v>1454</v>
      </c>
      <c r="M174" s="181" t="s">
        <v>1457</v>
      </c>
      <c r="N174" s="181"/>
      <c r="O174" s="116" t="s">
        <v>548</v>
      </c>
      <c r="P174" s="116" t="s">
        <v>549</v>
      </c>
      <c r="Q174" s="44" t="s">
        <v>529</v>
      </c>
      <c r="R174" s="44" t="s">
        <v>551</v>
      </c>
      <c r="S174" s="44" t="s">
        <v>1458</v>
      </c>
      <c r="T174" s="44"/>
      <c r="U174" s="157" t="s">
        <v>574</v>
      </c>
      <c r="V174" s="133" t="str">
        <f t="shared" si="80"/>
        <v>HTTPS -&gt; PROXY</v>
      </c>
      <c r="W174" s="146" t="s">
        <v>1459</v>
      </c>
      <c r="X174" s="146" t="s">
        <v>555</v>
      </c>
      <c r="Y174" s="146" t="s">
        <v>557</v>
      </c>
      <c r="Z174" s="148" t="s">
        <v>557</v>
      </c>
      <c r="AA174" s="146">
        <v>1</v>
      </c>
      <c r="AB174" s="146" t="s">
        <v>574</v>
      </c>
      <c r="AC174" s="147" t="s">
        <v>700</v>
      </c>
      <c r="AD174" s="147" t="e">
        <f>VLOOKUP(S174,Jahr2022!A:F,4,0)</f>
        <v>#N/A</v>
      </c>
      <c r="AE174" s="147" t="e">
        <f>VLOOKUP(S174,Jahr2022!A:F,5,0)</f>
        <v>#N/A</v>
      </c>
      <c r="AF174" s="147" t="e">
        <f>VLOOKUP(S174,Jahr2022!A:F,6,0)</f>
        <v>#N/A</v>
      </c>
      <c r="AG174" s="147" t="s">
        <v>608</v>
      </c>
      <c r="AH174" s="146" t="s">
        <v>754</v>
      </c>
      <c r="AI174" s="194" t="e">
        <f>VLOOKUP(M174,Jahre2023Out!A:D,4,0)</f>
        <v>#N/A</v>
      </c>
      <c r="AJ174" s="194">
        <f>VLOOKUP(S174,Jahre2023In!A:D,4,0)</f>
        <v>1988</v>
      </c>
      <c r="AK174" s="195">
        <f t="shared" si="81"/>
        <v>1988</v>
      </c>
      <c r="AL174" s="196" t="str">
        <f t="shared" si="82"/>
        <v>0</v>
      </c>
      <c r="AM174" s="50" t="str">
        <f t="shared" si="72"/>
        <v>0</v>
      </c>
      <c r="AN174" s="50" t="str">
        <f t="shared" si="83"/>
        <v>0</v>
      </c>
      <c r="AP174" s="50" t="str">
        <f t="shared" si="84"/>
        <v>0</v>
      </c>
      <c r="AQ174" s="50" t="str">
        <f t="shared" si="85"/>
        <v>0</v>
      </c>
      <c r="AR174" s="50" t="str">
        <f t="shared" si="86"/>
        <v>0</v>
      </c>
      <c r="AS174" s="50" t="str">
        <f t="shared" si="87"/>
        <v>0</v>
      </c>
      <c r="AT174" s="50" t="str">
        <f t="shared" si="88"/>
        <v>0</v>
      </c>
      <c r="AX174" s="204" t="str">
        <f t="shared" si="68"/>
        <v>X</v>
      </c>
      <c r="AY174" s="204" t="str">
        <f t="shared" si="69"/>
        <v xml:space="preserve"> </v>
      </c>
      <c r="AZ174" s="204" t="str">
        <f t="shared" si="70"/>
        <v xml:space="preserve"> </v>
      </c>
      <c r="BA174" s="204" t="str">
        <f t="shared" si="71"/>
        <v xml:space="preserve"> </v>
      </c>
      <c r="BB174" s="204" t="str">
        <f t="shared" si="73"/>
        <v xml:space="preserve"> </v>
      </c>
      <c r="BC174" s="204" t="str">
        <f t="shared" si="74"/>
        <v xml:space="preserve"> </v>
      </c>
      <c r="BD174" s="204" t="str">
        <f t="shared" si="75"/>
        <v xml:space="preserve"> </v>
      </c>
      <c r="BE174" s="204" t="str">
        <f t="shared" si="76"/>
        <v>X</v>
      </c>
      <c r="BF174" s="204" t="str">
        <f t="shared" si="77"/>
        <v xml:space="preserve"> </v>
      </c>
      <c r="BG174" s="207" t="str">
        <f t="shared" si="78"/>
        <v>S</v>
      </c>
      <c r="BH174" s="210" t="str">
        <f t="shared" si="79"/>
        <v>l</v>
      </c>
      <c r="BI174" s="50">
        <v>2</v>
      </c>
    </row>
    <row r="175" spans="1:61" ht="16.5" customHeight="1" x14ac:dyDescent="0.25">
      <c r="A175" s="125">
        <v>171</v>
      </c>
      <c r="B175" s="50" t="s">
        <v>561</v>
      </c>
      <c r="C175" s="50" t="s">
        <v>538</v>
      </c>
      <c r="D175" s="180" t="s">
        <v>1453</v>
      </c>
      <c r="E175" s="181" t="s">
        <v>1454</v>
      </c>
      <c r="F175" s="181" t="s">
        <v>1460</v>
      </c>
      <c r="G175" s="181" t="s">
        <v>565</v>
      </c>
      <c r="H175" s="181" t="s">
        <v>543</v>
      </c>
      <c r="I175" s="183" t="s">
        <v>1456</v>
      </c>
      <c r="J175" s="182" t="s">
        <v>545</v>
      </c>
      <c r="K175" s="181" t="s">
        <v>1454</v>
      </c>
      <c r="L175" s="181" t="s">
        <v>1461</v>
      </c>
      <c r="M175" s="181" t="s">
        <v>1462</v>
      </c>
      <c r="N175" s="181"/>
      <c r="O175" s="116" t="s">
        <v>548</v>
      </c>
      <c r="P175" s="116" t="s">
        <v>549</v>
      </c>
      <c r="Q175" s="44" t="s">
        <v>529</v>
      </c>
      <c r="R175" s="44" t="s">
        <v>551</v>
      </c>
      <c r="S175" s="44" t="s">
        <v>1463</v>
      </c>
      <c r="T175" s="44"/>
      <c r="U175" s="157" t="s">
        <v>553</v>
      </c>
      <c r="V175" s="133" t="str">
        <f t="shared" si="80"/>
        <v>SFTP -&gt; PROXY</v>
      </c>
      <c r="W175" s="146" t="s">
        <v>1464</v>
      </c>
      <c r="X175" s="146" t="s">
        <v>555</v>
      </c>
      <c r="Y175" s="146" t="s">
        <v>557</v>
      </c>
      <c r="Z175" s="148" t="s">
        <v>557</v>
      </c>
      <c r="AA175" s="146">
        <v>1</v>
      </c>
      <c r="AB175" s="146" t="s">
        <v>574</v>
      </c>
      <c r="AC175" s="147" t="s">
        <v>559</v>
      </c>
      <c r="AD175" s="147" t="e">
        <f>VLOOKUP(S175,Jahr2022!A:F,4,0)</f>
        <v>#N/A</v>
      </c>
      <c r="AE175" s="147" t="e">
        <f>VLOOKUP(S175,Jahr2022!A:F,5,0)</f>
        <v>#N/A</v>
      </c>
      <c r="AF175" s="147" t="e">
        <f>VLOOKUP(S175,Jahr2022!A:F,6,0)</f>
        <v>#N/A</v>
      </c>
      <c r="AG175" s="147" t="s">
        <v>608</v>
      </c>
      <c r="AH175" s="146" t="s">
        <v>754</v>
      </c>
      <c r="AI175" s="194">
        <f>VLOOKUP(M175,Jahre2023Out!A:D,4,0)</f>
        <v>1</v>
      </c>
      <c r="AJ175" s="194">
        <f>VLOOKUP(S175,Jahre2023In!A:D,4,0)</f>
        <v>444</v>
      </c>
      <c r="AK175" s="195">
        <f t="shared" si="81"/>
        <v>445</v>
      </c>
      <c r="AL175" s="196" t="str">
        <f t="shared" si="82"/>
        <v>1</v>
      </c>
      <c r="AM175" s="50" t="str">
        <f t="shared" si="72"/>
        <v>1</v>
      </c>
      <c r="AN175" s="50" t="str">
        <f t="shared" si="83"/>
        <v>0</v>
      </c>
      <c r="AP175" s="50" t="str">
        <f t="shared" si="84"/>
        <v>0</v>
      </c>
      <c r="AQ175" s="50" t="str">
        <f t="shared" si="85"/>
        <v>0</v>
      </c>
      <c r="AR175" s="50" t="str">
        <f t="shared" si="86"/>
        <v>0</v>
      </c>
      <c r="AS175" s="50" t="str">
        <f t="shared" si="87"/>
        <v>0</v>
      </c>
      <c r="AT175" s="50" t="str">
        <f t="shared" si="88"/>
        <v>0</v>
      </c>
      <c r="AX175" s="204" t="str">
        <f t="shared" si="68"/>
        <v>X</v>
      </c>
      <c r="AY175" s="204" t="str">
        <f t="shared" si="69"/>
        <v xml:space="preserve"> </v>
      </c>
      <c r="AZ175" s="204" t="str">
        <f t="shared" si="70"/>
        <v xml:space="preserve"> </v>
      </c>
      <c r="BA175" s="204" t="str">
        <f t="shared" si="71"/>
        <v xml:space="preserve"> </v>
      </c>
      <c r="BB175" s="204" t="str">
        <f t="shared" si="73"/>
        <v xml:space="preserve"> </v>
      </c>
      <c r="BC175" s="204" t="str">
        <f t="shared" si="74"/>
        <v xml:space="preserve"> </v>
      </c>
      <c r="BD175" s="204" t="str">
        <f t="shared" si="75"/>
        <v xml:space="preserve"> </v>
      </c>
      <c r="BE175" s="204" t="str">
        <f t="shared" si="76"/>
        <v xml:space="preserve"> </v>
      </c>
      <c r="BF175" s="204" t="str">
        <f t="shared" si="77"/>
        <v xml:space="preserve"> </v>
      </c>
      <c r="BG175" s="207" t="str">
        <f t="shared" si="78"/>
        <v>S</v>
      </c>
      <c r="BH175" s="210" t="str">
        <f t="shared" si="79"/>
        <v>l</v>
      </c>
      <c r="BI175" s="50">
        <v>1</v>
      </c>
    </row>
    <row r="176" spans="1:61" ht="16.5" customHeight="1" x14ac:dyDescent="0.25">
      <c r="A176" s="125">
        <v>172</v>
      </c>
      <c r="B176" s="50" t="s">
        <v>561</v>
      </c>
      <c r="C176" s="50" t="s">
        <v>538</v>
      </c>
      <c r="D176" s="180" t="s">
        <v>1453</v>
      </c>
      <c r="E176" s="181" t="s">
        <v>1454</v>
      </c>
      <c r="F176" s="181" t="s">
        <v>1465</v>
      </c>
      <c r="G176" s="181" t="s">
        <v>565</v>
      </c>
      <c r="H176" s="181" t="s">
        <v>543</v>
      </c>
      <c r="I176" s="183" t="s">
        <v>1456</v>
      </c>
      <c r="J176" s="182" t="s">
        <v>549</v>
      </c>
      <c r="K176" s="181" t="s">
        <v>529</v>
      </c>
      <c r="L176" s="181" t="s">
        <v>551</v>
      </c>
      <c r="M176" s="181" t="s">
        <v>1466</v>
      </c>
      <c r="N176" s="181"/>
      <c r="O176" s="116" t="s">
        <v>548</v>
      </c>
      <c r="P176" s="116" t="s">
        <v>567</v>
      </c>
      <c r="Q176" s="44" t="s">
        <v>1454</v>
      </c>
      <c r="R176" s="44" t="s">
        <v>1454</v>
      </c>
      <c r="S176" s="44" t="s">
        <v>1467</v>
      </c>
      <c r="T176" s="44"/>
      <c r="U176" s="157" t="s">
        <v>553</v>
      </c>
      <c r="V176" s="133" t="str">
        <f t="shared" si="80"/>
        <v>PROXY -&gt; HTTPS</v>
      </c>
      <c r="W176" s="146" t="s">
        <v>1468</v>
      </c>
      <c r="X176" s="146" t="s">
        <v>555</v>
      </c>
      <c r="Y176" s="146" t="s">
        <v>557</v>
      </c>
      <c r="Z176" s="148" t="s">
        <v>557</v>
      </c>
      <c r="AA176" s="146">
        <v>1</v>
      </c>
      <c r="AB176" s="146" t="s">
        <v>574</v>
      </c>
      <c r="AC176" s="147" t="s">
        <v>559</v>
      </c>
      <c r="AD176" s="147" t="e">
        <f>VLOOKUP(S176,Jahr2022!A:F,4,0)</f>
        <v>#N/A</v>
      </c>
      <c r="AE176" s="147" t="e">
        <f>VLOOKUP(S176,Jahr2022!A:F,5,0)</f>
        <v>#N/A</v>
      </c>
      <c r="AF176" s="147" t="e">
        <f>VLOOKUP(S176,Jahr2022!A:F,6,0)</f>
        <v>#N/A</v>
      </c>
      <c r="AG176" s="147" t="s">
        <v>608</v>
      </c>
      <c r="AH176" s="146" t="s">
        <v>754</v>
      </c>
      <c r="AI176" s="194" t="e">
        <f>VLOOKUP(M176,Jahre2023Out!A:D,4,0)</f>
        <v>#N/A</v>
      </c>
      <c r="AJ176" s="194">
        <f>VLOOKUP(S176,Jahre2023In!A:D,4,0)</f>
        <v>16</v>
      </c>
      <c r="AK176" s="195">
        <f t="shared" si="81"/>
        <v>16</v>
      </c>
      <c r="AL176" s="196" t="str">
        <f t="shared" si="82"/>
        <v>0</v>
      </c>
      <c r="AM176" s="50" t="str">
        <f t="shared" si="72"/>
        <v>0</v>
      </c>
      <c r="AN176" s="50" t="str">
        <f t="shared" si="83"/>
        <v>0</v>
      </c>
      <c r="AP176" s="50" t="str">
        <f t="shared" si="84"/>
        <v>0</v>
      </c>
      <c r="AQ176" s="50" t="str">
        <f t="shared" si="85"/>
        <v>0</v>
      </c>
      <c r="AR176" s="50" t="str">
        <f t="shared" si="86"/>
        <v>0</v>
      </c>
      <c r="AS176" s="50" t="str">
        <f t="shared" si="87"/>
        <v>0</v>
      </c>
      <c r="AT176" s="50" t="str">
        <f t="shared" si="88"/>
        <v>0</v>
      </c>
      <c r="AX176" s="204" t="str">
        <f t="shared" si="68"/>
        <v>X</v>
      </c>
      <c r="AY176" s="204" t="str">
        <f t="shared" si="69"/>
        <v xml:space="preserve"> </v>
      </c>
      <c r="AZ176" s="204" t="str">
        <f t="shared" si="70"/>
        <v xml:space="preserve"> </v>
      </c>
      <c r="BA176" s="204" t="str">
        <f t="shared" si="71"/>
        <v xml:space="preserve"> </v>
      </c>
      <c r="BB176" s="204" t="str">
        <f t="shared" si="73"/>
        <v xml:space="preserve"> </v>
      </c>
      <c r="BC176" s="204" t="str">
        <f t="shared" si="74"/>
        <v xml:space="preserve"> </v>
      </c>
      <c r="BD176" s="204" t="str">
        <f t="shared" si="75"/>
        <v xml:space="preserve"> </v>
      </c>
      <c r="BE176" s="204" t="str">
        <f t="shared" si="76"/>
        <v xml:space="preserve"> </v>
      </c>
      <c r="BF176" s="204" t="str">
        <f t="shared" si="77"/>
        <v xml:space="preserve"> </v>
      </c>
      <c r="BG176" s="207" t="str">
        <f t="shared" si="78"/>
        <v>S</v>
      </c>
      <c r="BH176" s="210" t="str">
        <f t="shared" si="79"/>
        <v>l</v>
      </c>
      <c r="BI176" s="50">
        <v>1</v>
      </c>
    </row>
    <row r="177" spans="1:61" ht="16.5" customHeight="1" x14ac:dyDescent="0.25">
      <c r="A177" s="125">
        <v>173</v>
      </c>
      <c r="B177" s="50" t="s">
        <v>561</v>
      </c>
      <c r="C177" s="50" t="s">
        <v>538</v>
      </c>
      <c r="D177" s="180" t="s">
        <v>856</v>
      </c>
      <c r="E177" s="181" t="s">
        <v>1015</v>
      </c>
      <c r="F177" s="181" t="s">
        <v>1469</v>
      </c>
      <c r="G177" s="181" t="s">
        <v>565</v>
      </c>
      <c r="H177" s="181" t="s">
        <v>543</v>
      </c>
      <c r="I177" s="183" t="s">
        <v>1470</v>
      </c>
      <c r="J177" s="182" t="s">
        <v>934</v>
      </c>
      <c r="K177" s="181" t="s">
        <v>1015</v>
      </c>
      <c r="L177" s="181" t="s">
        <v>1019</v>
      </c>
      <c r="M177" s="181" t="s">
        <v>1471</v>
      </c>
      <c r="N177" s="181"/>
      <c r="O177" s="116" t="s">
        <v>548</v>
      </c>
      <c r="P177" s="116" t="s">
        <v>549</v>
      </c>
      <c r="Q177" s="44" t="s">
        <v>722</v>
      </c>
      <c r="R177" s="44" t="s">
        <v>723</v>
      </c>
      <c r="S177" s="44" t="s">
        <v>1472</v>
      </c>
      <c r="T177" s="44"/>
      <c r="U177" s="157" t="s">
        <v>574</v>
      </c>
      <c r="V177" s="133" t="str">
        <f t="shared" si="80"/>
        <v>REST -&gt; PROXY</v>
      </c>
      <c r="W177" s="146" t="s">
        <v>1473</v>
      </c>
      <c r="X177" s="146" t="s">
        <v>555</v>
      </c>
      <c r="Y177" s="146" t="s">
        <v>557</v>
      </c>
      <c r="Z177" s="148" t="s">
        <v>557</v>
      </c>
      <c r="AA177" s="146">
        <v>1</v>
      </c>
      <c r="AB177" s="146" t="s">
        <v>574</v>
      </c>
      <c r="AC177" s="147" t="s">
        <v>700</v>
      </c>
      <c r="AD177" s="147" t="e">
        <f>VLOOKUP(S177,Jahr2022!A:F,4,0)</f>
        <v>#N/A</v>
      </c>
      <c r="AE177" s="147" t="e">
        <f>VLOOKUP(S177,Jahr2022!A:F,5,0)</f>
        <v>#N/A</v>
      </c>
      <c r="AF177" s="147" t="e">
        <f>VLOOKUP(S177,Jahr2022!A:F,6,0)</f>
        <v>#N/A</v>
      </c>
      <c r="AG177" s="147" t="s">
        <v>608</v>
      </c>
      <c r="AH177" s="146" t="s">
        <v>754</v>
      </c>
      <c r="AI177" s="194" t="e">
        <f>VLOOKUP(M177,Jahre2023Out!A:D,4,0)</f>
        <v>#N/A</v>
      </c>
      <c r="AJ177" s="194">
        <f>VLOOKUP(S177,Jahre2023In!A:D,4,0)</f>
        <v>461</v>
      </c>
      <c r="AK177" s="195">
        <f t="shared" si="81"/>
        <v>461</v>
      </c>
      <c r="AL177" s="196" t="str">
        <f t="shared" si="82"/>
        <v>0</v>
      </c>
      <c r="AM177" s="50" t="str">
        <f t="shared" si="72"/>
        <v>0</v>
      </c>
      <c r="AN177" s="50" t="str">
        <f t="shared" si="83"/>
        <v>0</v>
      </c>
      <c r="AP177" s="50" t="str">
        <f t="shared" si="84"/>
        <v>0</v>
      </c>
      <c r="AQ177" s="50" t="str">
        <f t="shared" si="85"/>
        <v>0</v>
      </c>
      <c r="AR177" s="50" t="str">
        <f t="shared" si="86"/>
        <v>0</v>
      </c>
      <c r="AS177" s="50" t="str">
        <f t="shared" si="87"/>
        <v>0</v>
      </c>
      <c r="AT177" s="50" t="str">
        <f t="shared" si="88"/>
        <v>0</v>
      </c>
      <c r="AX177" s="204" t="str">
        <f t="shared" si="68"/>
        <v>X</v>
      </c>
      <c r="AY177" s="204" t="str">
        <f t="shared" si="69"/>
        <v xml:space="preserve"> </v>
      </c>
      <c r="AZ177" s="204" t="str">
        <f t="shared" si="70"/>
        <v xml:space="preserve"> </v>
      </c>
      <c r="BA177" s="204" t="str">
        <f t="shared" si="71"/>
        <v xml:space="preserve"> </v>
      </c>
      <c r="BB177" s="204" t="str">
        <f t="shared" si="73"/>
        <v xml:space="preserve"> </v>
      </c>
      <c r="BC177" s="204" t="str">
        <f t="shared" si="74"/>
        <v xml:space="preserve"> </v>
      </c>
      <c r="BD177" s="204" t="str">
        <f t="shared" si="75"/>
        <v xml:space="preserve"> </v>
      </c>
      <c r="BE177" s="204" t="str">
        <f t="shared" si="76"/>
        <v>X</v>
      </c>
      <c r="BF177" s="204" t="str">
        <f t="shared" si="77"/>
        <v xml:space="preserve"> </v>
      </c>
      <c r="BG177" s="207" t="str">
        <f t="shared" si="78"/>
        <v>S</v>
      </c>
      <c r="BH177" s="210" t="str">
        <f t="shared" si="79"/>
        <v>l</v>
      </c>
      <c r="BI177" s="50">
        <v>2</v>
      </c>
    </row>
    <row r="178" spans="1:61" ht="16.5" customHeight="1" x14ac:dyDescent="0.25">
      <c r="A178" s="125">
        <v>174</v>
      </c>
      <c r="B178" s="50" t="s">
        <v>561</v>
      </c>
      <c r="C178" s="50" t="s">
        <v>538</v>
      </c>
      <c r="D178" s="180" t="s">
        <v>1474</v>
      </c>
      <c r="E178" s="181" t="s">
        <v>1475</v>
      </c>
      <c r="F178" s="181" t="s">
        <v>1476</v>
      </c>
      <c r="G178" s="181" t="s">
        <v>565</v>
      </c>
      <c r="H178" s="181" t="s">
        <v>543</v>
      </c>
      <c r="I178" s="183" t="s">
        <v>1477</v>
      </c>
      <c r="J178" s="182" t="s">
        <v>545</v>
      </c>
      <c r="K178" s="181" t="s">
        <v>1478</v>
      </c>
      <c r="L178" s="181" t="s">
        <v>1479</v>
      </c>
      <c r="M178" s="181" t="s">
        <v>1234</v>
      </c>
      <c r="N178" s="181" t="s">
        <v>1480</v>
      </c>
      <c r="O178" s="116" t="s">
        <v>548</v>
      </c>
      <c r="P178" s="116" t="s">
        <v>571</v>
      </c>
      <c r="Q178" s="44" t="s">
        <v>820</v>
      </c>
      <c r="R178" s="44" t="s">
        <v>551</v>
      </c>
      <c r="S178" s="44" t="s">
        <v>1481</v>
      </c>
      <c r="T178" s="44" t="s">
        <v>975</v>
      </c>
      <c r="U178" s="157" t="s">
        <v>553</v>
      </c>
      <c r="V178" s="133" t="str">
        <f t="shared" ref="V178:V184" si="89">J178&amp;" -&gt; "&amp;P178</f>
        <v>SFTP -&gt; IDOC</v>
      </c>
      <c r="W178" s="146" t="s">
        <v>1482</v>
      </c>
      <c r="X178" s="146" t="s">
        <v>555</v>
      </c>
      <c r="Y178" s="146" t="s">
        <v>556</v>
      </c>
      <c r="Z178" s="148" t="s">
        <v>557</v>
      </c>
      <c r="AA178" s="146">
        <v>1</v>
      </c>
      <c r="AB178" s="146" t="s">
        <v>558</v>
      </c>
      <c r="AC178" s="147" t="s">
        <v>559</v>
      </c>
      <c r="AD178" s="147" t="e">
        <f>VLOOKUP(S178,Jahr2022!A:F,4,0)</f>
        <v>#N/A</v>
      </c>
      <c r="AE178" s="147" t="e">
        <f>VLOOKUP(S178,Jahr2022!A:F,5,0)</f>
        <v>#N/A</v>
      </c>
      <c r="AF178" s="147" t="e">
        <f>VLOOKUP(S178,Jahr2022!A:F,6,0)</f>
        <v>#N/A</v>
      </c>
      <c r="AG178" s="147" t="s">
        <v>608</v>
      </c>
      <c r="AH178" s="146">
        <v>11073</v>
      </c>
      <c r="AI178" s="194">
        <f>VLOOKUP(M178,Jahre2023Out!A:D,4,0)</f>
        <v>28948</v>
      </c>
      <c r="AJ178" s="194" t="e">
        <f>VLOOKUP(S178,Jahre2023In!A:D,4,0)</f>
        <v>#N/A</v>
      </c>
      <c r="AK178" s="195">
        <f t="shared" si="81"/>
        <v>28948</v>
      </c>
      <c r="AL178" s="196" t="str">
        <f t="shared" si="82"/>
        <v>1</v>
      </c>
      <c r="AM178" s="50" t="str">
        <f t="shared" si="72"/>
        <v>1</v>
      </c>
      <c r="AN178" s="50" t="str">
        <f t="shared" si="83"/>
        <v>0</v>
      </c>
      <c r="AP178" s="50" t="str">
        <f t="shared" si="84"/>
        <v>1</v>
      </c>
      <c r="AQ178" s="50" t="str">
        <f t="shared" si="85"/>
        <v>0</v>
      </c>
      <c r="AR178" s="50" t="str">
        <f t="shared" si="86"/>
        <v>0</v>
      </c>
      <c r="AS178" s="50" t="str">
        <f t="shared" si="87"/>
        <v>0</v>
      </c>
      <c r="AT178" s="50" t="str">
        <f t="shared" si="88"/>
        <v>0</v>
      </c>
      <c r="AV178" s="50">
        <v>1</v>
      </c>
      <c r="AX178" s="204" t="str">
        <f t="shared" si="68"/>
        <v>X</v>
      </c>
      <c r="AY178" s="204" t="str">
        <f t="shared" si="69"/>
        <v xml:space="preserve"> </v>
      </c>
      <c r="AZ178" s="204" t="str">
        <f t="shared" si="70"/>
        <v xml:space="preserve"> </v>
      </c>
      <c r="BA178" s="204" t="str">
        <f t="shared" si="71"/>
        <v xml:space="preserve"> </v>
      </c>
      <c r="BB178" s="204" t="str">
        <f t="shared" si="73"/>
        <v>X</v>
      </c>
      <c r="BC178" s="204" t="str">
        <f t="shared" si="74"/>
        <v xml:space="preserve"> </v>
      </c>
      <c r="BD178" s="204" t="str">
        <f t="shared" si="75"/>
        <v xml:space="preserve"> </v>
      </c>
      <c r="BE178" s="204" t="str">
        <f t="shared" si="76"/>
        <v xml:space="preserve"> </v>
      </c>
      <c r="BF178" s="204" t="str">
        <f t="shared" si="77"/>
        <v xml:space="preserve"> </v>
      </c>
      <c r="BG178" s="207" t="str">
        <f t="shared" si="78"/>
        <v>M</v>
      </c>
      <c r="BH178" s="210" t="str">
        <f t="shared" si="79"/>
        <v>m</v>
      </c>
      <c r="BI178" s="50">
        <v>2</v>
      </c>
    </row>
    <row r="179" spans="1:61" ht="16.5" customHeight="1" x14ac:dyDescent="0.25">
      <c r="A179" s="125">
        <v>175</v>
      </c>
      <c r="B179" s="50" t="s">
        <v>561</v>
      </c>
      <c r="C179" s="50" t="s">
        <v>538</v>
      </c>
      <c r="D179" s="180" t="s">
        <v>1474</v>
      </c>
      <c r="E179" s="181" t="s">
        <v>1475</v>
      </c>
      <c r="F179" s="181" t="s">
        <v>1483</v>
      </c>
      <c r="G179" s="181" t="s">
        <v>565</v>
      </c>
      <c r="H179" s="181" t="s">
        <v>543</v>
      </c>
      <c r="I179" s="183" t="s">
        <v>1477</v>
      </c>
      <c r="J179" s="182" t="s">
        <v>545</v>
      </c>
      <c r="K179" s="181" t="s">
        <v>1478</v>
      </c>
      <c r="L179" s="181" t="s">
        <v>1479</v>
      </c>
      <c r="M179" s="181" t="s">
        <v>944</v>
      </c>
      <c r="N179" s="181" t="s">
        <v>1484</v>
      </c>
      <c r="O179" s="116" t="s">
        <v>548</v>
      </c>
      <c r="P179" s="116" t="s">
        <v>571</v>
      </c>
      <c r="Q179" s="44" t="s">
        <v>820</v>
      </c>
      <c r="R179" s="44" t="s">
        <v>551</v>
      </c>
      <c r="S179" s="44" t="s">
        <v>951</v>
      </c>
      <c r="T179" s="44" t="s">
        <v>951</v>
      </c>
      <c r="U179" s="157" t="s">
        <v>553</v>
      </c>
      <c r="V179" s="133" t="str">
        <f t="shared" si="89"/>
        <v>SFTP -&gt; IDOC</v>
      </c>
      <c r="W179" s="146" t="s">
        <v>1485</v>
      </c>
      <c r="X179" s="146" t="s">
        <v>555</v>
      </c>
      <c r="Y179" s="146" t="s">
        <v>556</v>
      </c>
      <c r="Z179" s="148" t="s">
        <v>557</v>
      </c>
      <c r="AA179" s="146">
        <v>1</v>
      </c>
      <c r="AB179" s="146" t="s">
        <v>558</v>
      </c>
      <c r="AC179" s="147" t="s">
        <v>559</v>
      </c>
      <c r="AD179" s="147">
        <f>VLOOKUP(S179,Jahr2022!A:F,4,0)</f>
        <v>1543</v>
      </c>
      <c r="AE179" s="147">
        <f>VLOOKUP(S179,Jahr2022!A:F,5,0)</f>
        <v>4335</v>
      </c>
      <c r="AF179" s="147">
        <f>VLOOKUP(S179,Jahr2022!A:F,6,0)</f>
        <v>16686</v>
      </c>
      <c r="AG179" s="147" t="s">
        <v>574</v>
      </c>
      <c r="AH179" s="146">
        <v>1473</v>
      </c>
      <c r="AI179" s="194">
        <f>VLOOKUP(M179,Jahre2023Out!A:D,4,0)</f>
        <v>285</v>
      </c>
      <c r="AJ179" s="194" t="e">
        <f>VLOOKUP(S179,Jahre2023In!A:D,4,0)</f>
        <v>#N/A</v>
      </c>
      <c r="AK179" s="195">
        <f t="shared" si="81"/>
        <v>285</v>
      </c>
      <c r="AL179" s="196" t="str">
        <f t="shared" si="82"/>
        <v>1</v>
      </c>
      <c r="AM179" s="50" t="str">
        <f t="shared" si="72"/>
        <v>1</v>
      </c>
      <c r="AN179" s="50" t="str">
        <f t="shared" si="83"/>
        <v>0</v>
      </c>
      <c r="AP179" s="50" t="str">
        <f t="shared" si="84"/>
        <v>1</v>
      </c>
      <c r="AQ179" s="50" t="str">
        <f t="shared" si="85"/>
        <v>0</v>
      </c>
      <c r="AR179" s="50" t="str">
        <f t="shared" si="86"/>
        <v>0</v>
      </c>
      <c r="AS179" s="50" t="str">
        <f t="shared" si="87"/>
        <v>0</v>
      </c>
      <c r="AT179" s="50" t="str">
        <f t="shared" si="88"/>
        <v>0</v>
      </c>
      <c r="AV179" s="50">
        <v>1</v>
      </c>
      <c r="AX179" s="204" t="str">
        <f t="shared" si="68"/>
        <v>X</v>
      </c>
      <c r="AY179" s="204" t="str">
        <f t="shared" si="69"/>
        <v xml:space="preserve"> </v>
      </c>
      <c r="AZ179" s="204" t="str">
        <f t="shared" si="70"/>
        <v xml:space="preserve"> </v>
      </c>
      <c r="BA179" s="204" t="str">
        <f t="shared" si="71"/>
        <v xml:space="preserve"> </v>
      </c>
      <c r="BB179" s="204" t="str">
        <f t="shared" si="73"/>
        <v>X</v>
      </c>
      <c r="BC179" s="204" t="str">
        <f t="shared" si="74"/>
        <v xml:space="preserve"> </v>
      </c>
      <c r="BD179" s="204" t="str">
        <f t="shared" si="75"/>
        <v xml:space="preserve"> </v>
      </c>
      <c r="BE179" s="204" t="str">
        <f t="shared" si="76"/>
        <v xml:space="preserve"> </v>
      </c>
      <c r="BF179" s="204" t="str">
        <f t="shared" si="77"/>
        <v xml:space="preserve"> </v>
      </c>
      <c r="BG179" s="207" t="str">
        <f t="shared" si="78"/>
        <v>M</v>
      </c>
      <c r="BH179" s="210" t="str">
        <f t="shared" si="79"/>
        <v>m</v>
      </c>
      <c r="BI179" s="50">
        <v>2</v>
      </c>
    </row>
    <row r="180" spans="1:61" ht="16.5" customHeight="1" x14ac:dyDescent="0.25">
      <c r="A180" s="125">
        <v>176</v>
      </c>
      <c r="B180" s="50" t="s">
        <v>561</v>
      </c>
      <c r="C180" s="50" t="s">
        <v>538</v>
      </c>
      <c r="D180" s="180" t="s">
        <v>1474</v>
      </c>
      <c r="E180" s="181" t="s">
        <v>1475</v>
      </c>
      <c r="F180" s="181" t="s">
        <v>1486</v>
      </c>
      <c r="G180" s="181" t="s">
        <v>565</v>
      </c>
      <c r="H180" s="181" t="s">
        <v>543</v>
      </c>
      <c r="I180" s="183" t="s">
        <v>1477</v>
      </c>
      <c r="J180" s="182" t="s">
        <v>545</v>
      </c>
      <c r="K180" s="181" t="s">
        <v>1478</v>
      </c>
      <c r="L180" s="181" t="s">
        <v>1479</v>
      </c>
      <c r="M180" s="181" t="s">
        <v>801</v>
      </c>
      <c r="N180" s="181" t="s">
        <v>828</v>
      </c>
      <c r="O180" s="116" t="s">
        <v>548</v>
      </c>
      <c r="P180" s="116" t="s">
        <v>571</v>
      </c>
      <c r="Q180" s="44" t="s">
        <v>820</v>
      </c>
      <c r="R180" s="44" t="s">
        <v>551</v>
      </c>
      <c r="S180" s="44" t="s">
        <v>828</v>
      </c>
      <c r="T180" s="44" t="s">
        <v>828</v>
      </c>
      <c r="U180" s="157" t="s">
        <v>553</v>
      </c>
      <c r="V180" s="133" t="str">
        <f t="shared" si="89"/>
        <v>SFTP -&gt; IDOC</v>
      </c>
      <c r="W180" s="146" t="s">
        <v>1487</v>
      </c>
      <c r="X180" s="146" t="s">
        <v>555</v>
      </c>
      <c r="Y180" s="146" t="s">
        <v>556</v>
      </c>
      <c r="Z180" s="148" t="s">
        <v>557</v>
      </c>
      <c r="AA180" s="146">
        <v>1</v>
      </c>
      <c r="AB180" s="146" t="s">
        <v>558</v>
      </c>
      <c r="AC180" s="147" t="s">
        <v>559</v>
      </c>
      <c r="AD180" s="147">
        <f>VLOOKUP(S180,Jahr2022!A:F,4,0)</f>
        <v>696</v>
      </c>
      <c r="AE180" s="147">
        <f>VLOOKUP(S180,Jahr2022!A:F,5,0)</f>
        <v>1670</v>
      </c>
      <c r="AF180" s="147">
        <f>VLOOKUP(S180,Jahr2022!A:F,6,0)</f>
        <v>44432</v>
      </c>
      <c r="AG180" s="147" t="s">
        <v>574</v>
      </c>
      <c r="AH180" s="146">
        <v>26489</v>
      </c>
      <c r="AI180" s="194">
        <f>VLOOKUP(M180,Jahre2023Out!A:D,4,0)</f>
        <v>18921</v>
      </c>
      <c r="AJ180" s="194" t="e">
        <f>VLOOKUP(S180,Jahre2023In!A:D,4,0)</f>
        <v>#N/A</v>
      </c>
      <c r="AK180" s="195">
        <f t="shared" si="81"/>
        <v>18921</v>
      </c>
      <c r="AL180" s="196" t="str">
        <f t="shared" si="82"/>
        <v>1</v>
      </c>
      <c r="AM180" s="50" t="str">
        <f t="shared" si="72"/>
        <v>1</v>
      </c>
      <c r="AN180" s="50" t="str">
        <f t="shared" si="83"/>
        <v>0</v>
      </c>
      <c r="AP180" s="50" t="str">
        <f t="shared" si="84"/>
        <v>1</v>
      </c>
      <c r="AQ180" s="50" t="str">
        <f t="shared" si="85"/>
        <v>0</v>
      </c>
      <c r="AR180" s="50" t="str">
        <f t="shared" si="86"/>
        <v>0</v>
      </c>
      <c r="AS180" s="50" t="str">
        <f t="shared" si="87"/>
        <v>0</v>
      </c>
      <c r="AT180" s="50" t="str">
        <f t="shared" si="88"/>
        <v>0</v>
      </c>
      <c r="AV180" s="50">
        <v>1</v>
      </c>
      <c r="AX180" s="204" t="str">
        <f t="shared" si="68"/>
        <v>X</v>
      </c>
      <c r="AY180" s="204" t="str">
        <f t="shared" si="69"/>
        <v xml:space="preserve"> </v>
      </c>
      <c r="AZ180" s="204" t="str">
        <f t="shared" si="70"/>
        <v xml:space="preserve"> </v>
      </c>
      <c r="BA180" s="204" t="str">
        <f t="shared" si="71"/>
        <v xml:space="preserve"> </v>
      </c>
      <c r="BB180" s="204" t="str">
        <f t="shared" si="73"/>
        <v>X</v>
      </c>
      <c r="BC180" s="204" t="str">
        <f t="shared" si="74"/>
        <v xml:space="preserve"> </v>
      </c>
      <c r="BD180" s="204" t="str">
        <f t="shared" si="75"/>
        <v xml:space="preserve"> </v>
      </c>
      <c r="BE180" s="204" t="str">
        <f t="shared" si="76"/>
        <v xml:space="preserve"> </v>
      </c>
      <c r="BF180" s="204" t="str">
        <f t="shared" si="77"/>
        <v xml:space="preserve"> </v>
      </c>
      <c r="BG180" s="207" t="str">
        <f t="shared" si="78"/>
        <v>M</v>
      </c>
      <c r="BH180" s="210" t="str">
        <f t="shared" si="79"/>
        <v>m</v>
      </c>
      <c r="BI180" s="50">
        <v>2</v>
      </c>
    </row>
    <row r="181" spans="1:61" ht="16.5" customHeight="1" x14ac:dyDescent="0.25">
      <c r="A181" s="125">
        <v>177</v>
      </c>
      <c r="B181" s="50" t="s">
        <v>561</v>
      </c>
      <c r="C181" s="50" t="s">
        <v>538</v>
      </c>
      <c r="D181" s="180" t="s">
        <v>1474</v>
      </c>
      <c r="E181" s="181" t="s">
        <v>1475</v>
      </c>
      <c r="F181" s="181" t="s">
        <v>1488</v>
      </c>
      <c r="G181" s="181" t="s">
        <v>565</v>
      </c>
      <c r="H181" s="181" t="s">
        <v>543</v>
      </c>
      <c r="I181" s="183" t="s">
        <v>1477</v>
      </c>
      <c r="J181" s="182" t="s">
        <v>545</v>
      </c>
      <c r="K181" s="181" t="s">
        <v>1478</v>
      </c>
      <c r="L181" s="181" t="s">
        <v>1479</v>
      </c>
      <c r="M181" s="181" t="s">
        <v>1259</v>
      </c>
      <c r="N181" s="181" t="s">
        <v>1489</v>
      </c>
      <c r="O181" s="116" t="s">
        <v>548</v>
      </c>
      <c r="P181" s="116" t="s">
        <v>549</v>
      </c>
      <c r="Q181" s="44" t="s">
        <v>820</v>
      </c>
      <c r="R181" s="44" t="s">
        <v>551</v>
      </c>
      <c r="S181" s="44" t="s">
        <v>1261</v>
      </c>
      <c r="T181" s="44"/>
      <c r="U181" s="157" t="s">
        <v>553</v>
      </c>
      <c r="V181" s="133" t="str">
        <f t="shared" si="89"/>
        <v>SFTP -&gt; PROXY</v>
      </c>
      <c r="W181" s="146" t="s">
        <v>1490</v>
      </c>
      <c r="X181" s="146" t="s">
        <v>555</v>
      </c>
      <c r="Y181" s="146" t="s">
        <v>557</v>
      </c>
      <c r="Z181" s="148" t="s">
        <v>556</v>
      </c>
      <c r="AA181" s="146">
        <v>1</v>
      </c>
      <c r="AB181" s="146" t="s">
        <v>558</v>
      </c>
      <c r="AC181" s="147" t="s">
        <v>559</v>
      </c>
      <c r="AD181" s="147">
        <f>VLOOKUP(S181,Jahr2022!A:F,4,0)</f>
        <v>3917427</v>
      </c>
      <c r="AE181" s="147">
        <f>VLOOKUP(S181,Jahr2022!A:F,5,0)</f>
        <v>3917427</v>
      </c>
      <c r="AF181" s="147">
        <f>VLOOKUP(S181,Jahr2022!A:F,6,0)</f>
        <v>3917427</v>
      </c>
      <c r="AG181" s="147" t="s">
        <v>560</v>
      </c>
      <c r="AH181" s="146">
        <v>362</v>
      </c>
      <c r="AI181" s="194">
        <f>VLOOKUP(M181,Jahre2023Out!A:D,4,0)</f>
        <v>260</v>
      </c>
      <c r="AJ181" s="194" t="e">
        <f>VLOOKUP(S181,Jahre2023In!A:D,4,0)</f>
        <v>#N/A</v>
      </c>
      <c r="AK181" s="195">
        <f t="shared" si="81"/>
        <v>260</v>
      </c>
      <c r="AL181" s="196" t="str">
        <f t="shared" si="82"/>
        <v>1</v>
      </c>
      <c r="AM181" s="50" t="str">
        <f t="shared" si="72"/>
        <v>1</v>
      </c>
      <c r="AN181" s="50" t="str">
        <f t="shared" si="83"/>
        <v>0</v>
      </c>
      <c r="AP181" s="50" t="str">
        <f t="shared" si="84"/>
        <v>0</v>
      </c>
      <c r="AQ181" s="50" t="str">
        <f t="shared" si="85"/>
        <v>0</v>
      </c>
      <c r="AR181" s="50" t="str">
        <f t="shared" si="86"/>
        <v>0</v>
      </c>
      <c r="AS181" s="50" t="str">
        <f t="shared" si="87"/>
        <v>0</v>
      </c>
      <c r="AT181" s="50" t="str">
        <f t="shared" si="88"/>
        <v>0</v>
      </c>
      <c r="AX181" s="204" t="str">
        <f t="shared" si="68"/>
        <v>X</v>
      </c>
      <c r="AY181" s="204" t="str">
        <f t="shared" si="69"/>
        <v xml:space="preserve"> </v>
      </c>
      <c r="AZ181" s="204" t="str">
        <f t="shared" si="70"/>
        <v xml:space="preserve"> </v>
      </c>
      <c r="BA181" s="204" t="str">
        <f t="shared" si="71"/>
        <v xml:space="preserve"> </v>
      </c>
      <c r="BB181" s="204" t="str">
        <f t="shared" si="73"/>
        <v xml:space="preserve"> </v>
      </c>
      <c r="BC181" s="204" t="str">
        <f t="shared" si="74"/>
        <v>X</v>
      </c>
      <c r="BD181" s="204" t="str">
        <f t="shared" si="75"/>
        <v xml:space="preserve"> </v>
      </c>
      <c r="BE181" s="204" t="str">
        <f t="shared" si="76"/>
        <v xml:space="preserve"> </v>
      </c>
      <c r="BF181" s="204" t="str">
        <f t="shared" si="77"/>
        <v xml:space="preserve"> </v>
      </c>
      <c r="BG181" s="207" t="str">
        <f t="shared" si="78"/>
        <v>M</v>
      </c>
      <c r="BH181" s="210" t="str">
        <f t="shared" si="79"/>
        <v>m</v>
      </c>
      <c r="BI181" s="50">
        <v>2</v>
      </c>
    </row>
    <row r="182" spans="1:61" ht="16.5" customHeight="1" x14ac:dyDescent="0.25">
      <c r="A182" s="125">
        <v>178</v>
      </c>
      <c r="B182" s="50" t="s">
        <v>561</v>
      </c>
      <c r="C182" s="50" t="s">
        <v>538</v>
      </c>
      <c r="D182" s="180" t="s">
        <v>1474</v>
      </c>
      <c r="E182" s="181" t="s">
        <v>1475</v>
      </c>
      <c r="F182" s="181" t="s">
        <v>1491</v>
      </c>
      <c r="G182" s="181" t="s">
        <v>565</v>
      </c>
      <c r="H182" s="181" t="s">
        <v>543</v>
      </c>
      <c r="I182" s="183" t="s">
        <v>1477</v>
      </c>
      <c r="J182" s="182" t="s">
        <v>571</v>
      </c>
      <c r="K182" s="181" t="s">
        <v>550</v>
      </c>
      <c r="L182" s="181" t="s">
        <v>551</v>
      </c>
      <c r="M182" s="181" t="s">
        <v>1492</v>
      </c>
      <c r="N182" s="181"/>
      <c r="O182" s="116" t="s">
        <v>548</v>
      </c>
      <c r="P182" s="116" t="s">
        <v>545</v>
      </c>
      <c r="Q182" s="44" t="s">
        <v>1478</v>
      </c>
      <c r="R182" s="44" t="s">
        <v>1479</v>
      </c>
      <c r="S182" s="44" t="s">
        <v>1493</v>
      </c>
      <c r="T182" s="44"/>
      <c r="U182" s="157" t="s">
        <v>553</v>
      </c>
      <c r="V182" s="133" t="str">
        <f>J182&amp;" -&gt; "&amp;P182</f>
        <v>IDOC -&gt; SFTP</v>
      </c>
      <c r="W182" s="146" t="s">
        <v>1494</v>
      </c>
      <c r="X182" s="146" t="s">
        <v>555</v>
      </c>
      <c r="Y182" s="146" t="s">
        <v>556</v>
      </c>
      <c r="Z182" s="148" t="s">
        <v>557</v>
      </c>
      <c r="AA182" s="146">
        <v>1</v>
      </c>
      <c r="AB182" s="146" t="s">
        <v>574</v>
      </c>
      <c r="AC182" s="147" t="s">
        <v>559</v>
      </c>
      <c r="AD182" s="147" t="e">
        <f>VLOOKUP(S182,Jahr2022!A:F,4,0)</f>
        <v>#N/A</v>
      </c>
      <c r="AE182" s="147" t="e">
        <f>VLOOKUP(S182,Jahr2022!A:F,5,0)</f>
        <v>#N/A</v>
      </c>
      <c r="AF182" s="147" t="e">
        <f>VLOOKUP(S182,Jahr2022!A:F,6,0)</f>
        <v>#N/A</v>
      </c>
      <c r="AG182" s="147" t="s">
        <v>574</v>
      </c>
      <c r="AH182" s="146"/>
      <c r="AI182" s="194" t="e">
        <f>VLOOKUP(M182,Jahre2023Out!A:D,4,0)</f>
        <v>#N/A</v>
      </c>
      <c r="AJ182" s="194" t="e">
        <f>VLOOKUP(S182,Jahre2023In!A:D,4,0)</f>
        <v>#N/A</v>
      </c>
      <c r="AK182" s="195">
        <f t="shared" si="81"/>
        <v>0</v>
      </c>
      <c r="AL182" s="196" t="str">
        <f t="shared" si="82"/>
        <v>1</v>
      </c>
      <c r="AM182" s="50" t="str">
        <f t="shared" si="72"/>
        <v>1</v>
      </c>
      <c r="AN182" s="50" t="str">
        <f t="shared" si="83"/>
        <v>0</v>
      </c>
      <c r="AP182" s="50" t="str">
        <f t="shared" si="84"/>
        <v>1</v>
      </c>
      <c r="AQ182" s="50" t="str">
        <f>IFERROR(IF(SEARCH("Java Mapping",$X182)&gt;0,"1",""),"0")</f>
        <v>0</v>
      </c>
      <c r="AR182" s="50" t="str">
        <f t="shared" si="86"/>
        <v>0</v>
      </c>
      <c r="AS182" s="50" t="str">
        <f t="shared" si="87"/>
        <v>0</v>
      </c>
      <c r="AT182" s="50" t="str">
        <f t="shared" si="88"/>
        <v>0</v>
      </c>
      <c r="AX182" s="204" t="str">
        <f t="shared" si="68"/>
        <v>X</v>
      </c>
      <c r="AY182" s="204" t="str">
        <f t="shared" si="69"/>
        <v xml:space="preserve"> </v>
      </c>
      <c r="AZ182" s="204" t="str">
        <f t="shared" si="70"/>
        <v xml:space="preserve"> </v>
      </c>
      <c r="BA182" s="204" t="str">
        <f t="shared" si="71"/>
        <v xml:space="preserve"> </v>
      </c>
      <c r="BB182" s="204" t="str">
        <f t="shared" si="73"/>
        <v>X</v>
      </c>
      <c r="BC182" s="204" t="str">
        <f t="shared" si="74"/>
        <v xml:space="preserve"> </v>
      </c>
      <c r="BD182" s="204" t="str">
        <f t="shared" si="75"/>
        <v xml:space="preserve"> </v>
      </c>
      <c r="BE182" s="204" t="str">
        <f t="shared" si="76"/>
        <v xml:space="preserve"> </v>
      </c>
      <c r="BF182" s="204" t="str">
        <f t="shared" si="77"/>
        <v xml:space="preserve"> </v>
      </c>
      <c r="BG182" s="207" t="str">
        <f t="shared" si="78"/>
        <v>S</v>
      </c>
      <c r="BH182" s="210" t="str">
        <f t="shared" si="79"/>
        <v>m</v>
      </c>
      <c r="BI182" s="50">
        <v>2</v>
      </c>
    </row>
    <row r="183" spans="1:61" ht="16.5" customHeight="1" x14ac:dyDescent="0.25">
      <c r="A183" s="125">
        <v>179</v>
      </c>
      <c r="B183" s="50" t="s">
        <v>561</v>
      </c>
      <c r="C183" s="50" t="s">
        <v>538</v>
      </c>
      <c r="D183" s="180" t="s">
        <v>1474</v>
      </c>
      <c r="E183" s="181" t="s">
        <v>1475</v>
      </c>
      <c r="F183" s="181" t="s">
        <v>1495</v>
      </c>
      <c r="G183" s="181" t="s">
        <v>565</v>
      </c>
      <c r="H183" s="181" t="s">
        <v>543</v>
      </c>
      <c r="I183" s="183" t="s">
        <v>1477</v>
      </c>
      <c r="J183" s="182" t="s">
        <v>571</v>
      </c>
      <c r="K183" s="181" t="s">
        <v>550</v>
      </c>
      <c r="L183" s="181" t="s">
        <v>551</v>
      </c>
      <c r="M183" s="181" t="s">
        <v>1316</v>
      </c>
      <c r="N183" s="181"/>
      <c r="O183" s="116" t="s">
        <v>548</v>
      </c>
      <c r="P183" s="116" t="s">
        <v>545</v>
      </c>
      <c r="Q183" s="44" t="s">
        <v>1478</v>
      </c>
      <c r="R183" s="44" t="s">
        <v>1479</v>
      </c>
      <c r="S183" s="44" t="s">
        <v>805</v>
      </c>
      <c r="T183" s="44"/>
      <c r="U183" s="157" t="s">
        <v>553</v>
      </c>
      <c r="V183" s="133" t="str">
        <f>J183&amp;" -&gt; "&amp;P183</f>
        <v>IDOC -&gt; SFTP</v>
      </c>
      <c r="W183" s="146" t="s">
        <v>1496</v>
      </c>
      <c r="X183" s="146" t="s">
        <v>555</v>
      </c>
      <c r="Y183" s="146" t="s">
        <v>556</v>
      </c>
      <c r="Z183" s="148" t="s">
        <v>557</v>
      </c>
      <c r="AA183" s="146">
        <v>1</v>
      </c>
      <c r="AB183" s="146" t="s">
        <v>574</v>
      </c>
      <c r="AC183" s="147" t="s">
        <v>559</v>
      </c>
      <c r="AD183" s="147">
        <f>VLOOKUP(S183,Jahr2022!A:F,4,0)</f>
        <v>21855</v>
      </c>
      <c r="AE183" s="147">
        <f>VLOOKUP(S183,Jahr2022!A:F,5,0)</f>
        <v>21855</v>
      </c>
      <c r="AF183" s="147">
        <f>VLOOKUP(S183,Jahr2022!A:F,6,0)</f>
        <v>21855</v>
      </c>
      <c r="AG183" s="147" t="s">
        <v>574</v>
      </c>
      <c r="AH183" s="146"/>
      <c r="AI183" s="194">
        <f>VLOOKUP(M183,Jahre2023Out!A:D,4,0)</f>
        <v>5</v>
      </c>
      <c r="AJ183" s="194" t="e">
        <f>VLOOKUP(S183,Jahre2023In!A:D,4,0)</f>
        <v>#N/A</v>
      </c>
      <c r="AK183" s="195">
        <f t="shared" si="81"/>
        <v>5</v>
      </c>
      <c r="AL183" s="196" t="str">
        <f t="shared" si="82"/>
        <v>1</v>
      </c>
      <c r="AM183" s="50" t="str">
        <f t="shared" si="72"/>
        <v>1</v>
      </c>
      <c r="AN183" s="50" t="str">
        <f t="shared" si="83"/>
        <v>0</v>
      </c>
      <c r="AP183" s="50" t="str">
        <f t="shared" si="84"/>
        <v>1</v>
      </c>
      <c r="AQ183" s="50" t="str">
        <f t="shared" si="85"/>
        <v>0</v>
      </c>
      <c r="AR183" s="50" t="str">
        <f t="shared" si="86"/>
        <v>0</v>
      </c>
      <c r="AS183" s="50" t="str">
        <f t="shared" si="87"/>
        <v>0</v>
      </c>
      <c r="AT183" s="50" t="str">
        <f t="shared" si="88"/>
        <v>0</v>
      </c>
      <c r="AX183" s="204" t="str">
        <f t="shared" si="68"/>
        <v>X</v>
      </c>
      <c r="AY183" s="204" t="str">
        <f t="shared" si="69"/>
        <v xml:space="preserve"> </v>
      </c>
      <c r="AZ183" s="204" t="str">
        <f t="shared" si="70"/>
        <v xml:space="preserve"> </v>
      </c>
      <c r="BA183" s="204" t="str">
        <f t="shared" si="71"/>
        <v xml:space="preserve"> </v>
      </c>
      <c r="BB183" s="204" t="str">
        <f t="shared" si="73"/>
        <v>X</v>
      </c>
      <c r="BC183" s="204" t="str">
        <f t="shared" si="74"/>
        <v xml:space="preserve"> </v>
      </c>
      <c r="BD183" s="204" t="str">
        <f t="shared" si="75"/>
        <v xml:space="preserve"> </v>
      </c>
      <c r="BE183" s="204" t="str">
        <f t="shared" si="76"/>
        <v xml:space="preserve"> </v>
      </c>
      <c r="BF183" s="204" t="str">
        <f t="shared" si="77"/>
        <v xml:space="preserve"> </v>
      </c>
      <c r="BG183" s="207" t="str">
        <f t="shared" si="78"/>
        <v>S</v>
      </c>
      <c r="BH183" s="210" t="str">
        <f t="shared" si="79"/>
        <v>m</v>
      </c>
      <c r="BI183" s="50">
        <v>2</v>
      </c>
    </row>
    <row r="184" spans="1:61" ht="16.5" customHeight="1" x14ac:dyDescent="0.25">
      <c r="A184" s="125">
        <v>180</v>
      </c>
      <c r="B184" s="50" t="s">
        <v>561</v>
      </c>
      <c r="C184" s="50" t="s">
        <v>538</v>
      </c>
      <c r="D184" s="180" t="s">
        <v>1497</v>
      </c>
      <c r="E184" s="181" t="s">
        <v>1498</v>
      </c>
      <c r="F184" s="181" t="s">
        <v>1499</v>
      </c>
      <c r="G184" s="181" t="s">
        <v>565</v>
      </c>
      <c r="H184" s="181" t="s">
        <v>543</v>
      </c>
      <c r="I184" s="183" t="s">
        <v>810</v>
      </c>
      <c r="J184" s="182" t="s">
        <v>584</v>
      </c>
      <c r="K184" s="181" t="s">
        <v>550</v>
      </c>
      <c r="L184" s="181" t="s">
        <v>551</v>
      </c>
      <c r="M184" s="181" t="s">
        <v>1500</v>
      </c>
      <c r="N184" s="181" t="s">
        <v>1501</v>
      </c>
      <c r="O184" s="116" t="s">
        <v>548</v>
      </c>
      <c r="P184" s="116" t="s">
        <v>545</v>
      </c>
      <c r="Q184" s="44" t="s">
        <v>1502</v>
      </c>
      <c r="R184" s="44" t="s">
        <v>1503</v>
      </c>
      <c r="S184" s="44" t="s">
        <v>1504</v>
      </c>
      <c r="T184" s="44" t="s">
        <v>1501</v>
      </c>
      <c r="U184" s="157" t="s">
        <v>553</v>
      </c>
      <c r="V184" s="133" t="str">
        <f t="shared" si="89"/>
        <v>IDOC (RFC) -&gt; SFTP</v>
      </c>
      <c r="W184" s="146" t="s">
        <v>1505</v>
      </c>
      <c r="X184" s="146" t="s">
        <v>555</v>
      </c>
      <c r="Y184" s="146" t="s">
        <v>556</v>
      </c>
      <c r="Z184" s="148" t="s">
        <v>557</v>
      </c>
      <c r="AA184" s="146">
        <v>1</v>
      </c>
      <c r="AB184" s="146" t="s">
        <v>574</v>
      </c>
      <c r="AC184" s="147" t="s">
        <v>559</v>
      </c>
      <c r="AD184" s="147" t="e">
        <f>VLOOKUP(S184,Jahr2022!A:F,4,0)</f>
        <v>#N/A</v>
      </c>
      <c r="AE184" s="147" t="e">
        <f>VLOOKUP(S184,Jahr2022!A:F,5,0)</f>
        <v>#N/A</v>
      </c>
      <c r="AF184" s="147" t="e">
        <f>VLOOKUP(S184,Jahr2022!A:F,6,0)</f>
        <v>#N/A</v>
      </c>
      <c r="AG184" s="147" t="s">
        <v>608</v>
      </c>
      <c r="AH184" s="146" t="s">
        <v>754</v>
      </c>
      <c r="AI184" s="194" t="e">
        <f>VLOOKUP(M184,Jahre2023Out!A:D,4,0)</f>
        <v>#N/A</v>
      </c>
      <c r="AJ184" s="194" t="e">
        <f>VLOOKUP(S184,Jahre2023In!A:D,4,0)</f>
        <v>#N/A</v>
      </c>
      <c r="AK184" s="195">
        <f t="shared" si="81"/>
        <v>0</v>
      </c>
      <c r="AL184" s="196" t="str">
        <f t="shared" si="82"/>
        <v>1</v>
      </c>
      <c r="AM184" s="50" t="str">
        <f t="shared" si="72"/>
        <v>1</v>
      </c>
      <c r="AN184" s="50" t="str">
        <f t="shared" si="83"/>
        <v>0</v>
      </c>
      <c r="AP184" s="50" t="str">
        <f t="shared" si="84"/>
        <v>1</v>
      </c>
      <c r="AQ184" s="50" t="str">
        <f t="shared" si="85"/>
        <v>0</v>
      </c>
      <c r="AR184" s="50" t="str">
        <f t="shared" si="86"/>
        <v>0</v>
      </c>
      <c r="AS184" s="50" t="str">
        <f t="shared" si="87"/>
        <v>0</v>
      </c>
      <c r="AT184" s="50" t="str">
        <f t="shared" si="88"/>
        <v>1</v>
      </c>
      <c r="AV184" s="50">
        <v>1</v>
      </c>
      <c r="AX184" s="204" t="str">
        <f t="shared" si="68"/>
        <v>X</v>
      </c>
      <c r="AY184" s="204" t="str">
        <f t="shared" si="69"/>
        <v xml:space="preserve"> </v>
      </c>
      <c r="AZ184" s="204" t="str">
        <f t="shared" si="70"/>
        <v xml:space="preserve"> </v>
      </c>
      <c r="BA184" s="204" t="str">
        <f t="shared" si="71"/>
        <v xml:space="preserve"> </v>
      </c>
      <c r="BB184" s="204" t="str">
        <f t="shared" si="73"/>
        <v>X</v>
      </c>
      <c r="BC184" s="204" t="str">
        <f t="shared" si="74"/>
        <v xml:space="preserve"> </v>
      </c>
      <c r="BD184" s="204" t="str">
        <f t="shared" si="75"/>
        <v xml:space="preserve"> </v>
      </c>
      <c r="BE184" s="204" t="str">
        <f t="shared" si="76"/>
        <v xml:space="preserve"> </v>
      </c>
      <c r="BF184" s="204" t="str">
        <f t="shared" si="77"/>
        <v xml:space="preserve"> </v>
      </c>
      <c r="BG184" s="207" t="str">
        <f t="shared" si="78"/>
        <v>S</v>
      </c>
      <c r="BH184" s="210" t="str">
        <f t="shared" si="79"/>
        <v>m</v>
      </c>
      <c r="BI184" s="50">
        <v>2</v>
      </c>
    </row>
    <row r="185" spans="1:61" ht="16.5" customHeight="1" x14ac:dyDescent="0.25">
      <c r="A185" s="125">
        <v>181</v>
      </c>
      <c r="B185" s="50" t="s">
        <v>561</v>
      </c>
      <c r="C185" s="50" t="s">
        <v>538</v>
      </c>
      <c r="D185" s="180" t="s">
        <v>1497</v>
      </c>
      <c r="E185" s="181" t="s">
        <v>1498</v>
      </c>
      <c r="F185" s="181" t="s">
        <v>1506</v>
      </c>
      <c r="G185" s="181" t="s">
        <v>565</v>
      </c>
      <c r="H185" s="181" t="s">
        <v>543</v>
      </c>
      <c r="I185" s="183" t="s">
        <v>810</v>
      </c>
      <c r="J185" s="182" t="s">
        <v>584</v>
      </c>
      <c r="K185" s="181" t="s">
        <v>550</v>
      </c>
      <c r="L185" s="181" t="s">
        <v>551</v>
      </c>
      <c r="M185" s="181" t="s">
        <v>1507</v>
      </c>
      <c r="N185" s="181" t="s">
        <v>1508</v>
      </c>
      <c r="O185" s="116" t="s">
        <v>548</v>
      </c>
      <c r="P185" s="116" t="s">
        <v>545</v>
      </c>
      <c r="Q185" s="44" t="s">
        <v>1502</v>
      </c>
      <c r="R185" s="44" t="s">
        <v>1503</v>
      </c>
      <c r="S185" s="44" t="s">
        <v>1509</v>
      </c>
      <c r="T185" s="44" t="s">
        <v>1508</v>
      </c>
      <c r="U185" s="157" t="s">
        <v>553</v>
      </c>
      <c r="V185" s="133" t="str">
        <f t="shared" ref="V185" si="90">J185&amp;" -&gt; "&amp;P185</f>
        <v>IDOC (RFC) -&gt; SFTP</v>
      </c>
      <c r="W185" s="146" t="s">
        <v>1510</v>
      </c>
      <c r="X185" s="146" t="s">
        <v>555</v>
      </c>
      <c r="Y185" s="146" t="s">
        <v>556</v>
      </c>
      <c r="Z185" s="148" t="s">
        <v>557</v>
      </c>
      <c r="AA185" s="146">
        <v>1</v>
      </c>
      <c r="AB185" s="146" t="s">
        <v>574</v>
      </c>
      <c r="AC185" s="147" t="s">
        <v>559</v>
      </c>
      <c r="AD185" s="147" t="e">
        <f>VLOOKUP(S185,Jahr2022!A:F,4,0)</f>
        <v>#N/A</v>
      </c>
      <c r="AE185" s="147" t="e">
        <f>VLOOKUP(S185,Jahr2022!A:F,5,0)</f>
        <v>#N/A</v>
      </c>
      <c r="AF185" s="147" t="e">
        <f>VLOOKUP(S185,Jahr2022!A:F,6,0)</f>
        <v>#N/A</v>
      </c>
      <c r="AG185" s="147" t="s">
        <v>608</v>
      </c>
      <c r="AH185" s="146" t="s">
        <v>754</v>
      </c>
      <c r="AI185" s="194" t="e">
        <f>VLOOKUP(M185,Jahre2023Out!A:D,4,0)</f>
        <v>#N/A</v>
      </c>
      <c r="AJ185" s="194" t="e">
        <f>VLOOKUP(S185,Jahre2023In!A:D,4,0)</f>
        <v>#N/A</v>
      </c>
      <c r="AK185" s="195">
        <f t="shared" si="81"/>
        <v>0</v>
      </c>
      <c r="AL185" s="196" t="str">
        <f t="shared" si="82"/>
        <v>1</v>
      </c>
      <c r="AM185" s="50" t="str">
        <f t="shared" si="72"/>
        <v>1</v>
      </c>
      <c r="AN185" s="50" t="str">
        <f t="shared" si="83"/>
        <v>0</v>
      </c>
      <c r="AP185" s="50" t="str">
        <f t="shared" si="84"/>
        <v>1</v>
      </c>
      <c r="AQ185" s="50" t="str">
        <f t="shared" si="85"/>
        <v>0</v>
      </c>
      <c r="AR185" s="50" t="str">
        <f t="shared" si="86"/>
        <v>0</v>
      </c>
      <c r="AS185" s="50" t="str">
        <f t="shared" si="87"/>
        <v>0</v>
      </c>
      <c r="AT185" s="50" t="str">
        <f t="shared" si="88"/>
        <v>1</v>
      </c>
      <c r="AV185" s="50">
        <v>1</v>
      </c>
      <c r="AX185" s="204" t="str">
        <f t="shared" si="68"/>
        <v>X</v>
      </c>
      <c r="AY185" s="204" t="str">
        <f t="shared" si="69"/>
        <v xml:space="preserve"> </v>
      </c>
      <c r="AZ185" s="204" t="str">
        <f t="shared" si="70"/>
        <v xml:space="preserve"> </v>
      </c>
      <c r="BA185" s="204" t="str">
        <f t="shared" si="71"/>
        <v xml:space="preserve"> </v>
      </c>
      <c r="BB185" s="204" t="str">
        <f t="shared" si="73"/>
        <v>X</v>
      </c>
      <c r="BC185" s="204" t="str">
        <f t="shared" si="74"/>
        <v xml:space="preserve"> </v>
      </c>
      <c r="BD185" s="204" t="str">
        <f t="shared" si="75"/>
        <v xml:space="preserve"> </v>
      </c>
      <c r="BE185" s="204" t="str">
        <f t="shared" si="76"/>
        <v xml:space="preserve"> </v>
      </c>
      <c r="BF185" s="204" t="str">
        <f t="shared" si="77"/>
        <v xml:space="preserve"> </v>
      </c>
      <c r="BG185" s="207" t="str">
        <f t="shared" si="78"/>
        <v>S</v>
      </c>
      <c r="BH185" s="210" t="str">
        <f t="shared" si="79"/>
        <v>m</v>
      </c>
      <c r="BI185" s="50">
        <v>2</v>
      </c>
    </row>
    <row r="186" spans="1:61" ht="16.5" customHeight="1" x14ac:dyDescent="0.25">
      <c r="A186" s="125">
        <v>182</v>
      </c>
      <c r="B186" s="50" t="s">
        <v>561</v>
      </c>
      <c r="C186" s="50" t="s">
        <v>538</v>
      </c>
      <c r="D186" s="180" t="s">
        <v>1497</v>
      </c>
      <c r="E186" s="181" t="s">
        <v>1498</v>
      </c>
      <c r="F186" s="181" t="s">
        <v>1511</v>
      </c>
      <c r="G186" s="181" t="s">
        <v>565</v>
      </c>
      <c r="H186" s="181" t="s">
        <v>543</v>
      </c>
      <c r="I186" s="183" t="s">
        <v>810</v>
      </c>
      <c r="J186" s="182" t="s">
        <v>584</v>
      </c>
      <c r="K186" s="181" t="s">
        <v>550</v>
      </c>
      <c r="L186" s="181" t="s">
        <v>551</v>
      </c>
      <c r="M186" s="181" t="s">
        <v>1512</v>
      </c>
      <c r="N186" s="181" t="s">
        <v>1513</v>
      </c>
      <c r="O186" s="116" t="s">
        <v>548</v>
      </c>
      <c r="P186" s="116" t="s">
        <v>545</v>
      </c>
      <c r="Q186" s="44" t="s">
        <v>1502</v>
      </c>
      <c r="R186" s="44" t="s">
        <v>1503</v>
      </c>
      <c r="S186" s="44" t="s">
        <v>1514</v>
      </c>
      <c r="T186" s="44" t="s">
        <v>1513</v>
      </c>
      <c r="U186" s="157" t="s">
        <v>553</v>
      </c>
      <c r="V186" s="133" t="str">
        <f t="shared" ref="V186" si="91">J186&amp;" -&gt; "&amp;P186</f>
        <v>IDOC (RFC) -&gt; SFTP</v>
      </c>
      <c r="W186" s="146" t="s">
        <v>1515</v>
      </c>
      <c r="X186" s="146" t="s">
        <v>555</v>
      </c>
      <c r="Y186" s="146" t="s">
        <v>556</v>
      </c>
      <c r="Z186" s="148" t="s">
        <v>557</v>
      </c>
      <c r="AA186" s="146">
        <v>1</v>
      </c>
      <c r="AB186" s="146" t="s">
        <v>574</v>
      </c>
      <c r="AC186" s="147" t="s">
        <v>559</v>
      </c>
      <c r="AD186" s="147" t="e">
        <f>VLOOKUP(S186,Jahr2022!A:F,4,0)</f>
        <v>#N/A</v>
      </c>
      <c r="AE186" s="147" t="e">
        <f>VLOOKUP(S186,Jahr2022!A:F,5,0)</f>
        <v>#N/A</v>
      </c>
      <c r="AF186" s="147" t="e">
        <f>VLOOKUP(S186,Jahr2022!A:F,6,0)</f>
        <v>#N/A</v>
      </c>
      <c r="AG186" s="147" t="s">
        <v>608</v>
      </c>
      <c r="AH186" s="146" t="s">
        <v>754</v>
      </c>
      <c r="AI186" s="194" t="e">
        <f>VLOOKUP(M186,Jahre2023Out!A:D,4,0)</f>
        <v>#N/A</v>
      </c>
      <c r="AJ186" s="194" t="e">
        <f>VLOOKUP(S186,Jahre2023In!A:D,4,0)</f>
        <v>#N/A</v>
      </c>
      <c r="AK186" s="195">
        <f t="shared" si="81"/>
        <v>0</v>
      </c>
      <c r="AL186" s="196" t="str">
        <f t="shared" si="82"/>
        <v>1</v>
      </c>
      <c r="AM186" s="50" t="str">
        <f t="shared" si="72"/>
        <v>1</v>
      </c>
      <c r="AN186" s="50" t="str">
        <f t="shared" si="83"/>
        <v>0</v>
      </c>
      <c r="AP186" s="50" t="str">
        <f t="shared" si="84"/>
        <v>1</v>
      </c>
      <c r="AQ186" s="50" t="str">
        <f t="shared" si="85"/>
        <v>0</v>
      </c>
      <c r="AR186" s="50" t="str">
        <f t="shared" si="86"/>
        <v>0</v>
      </c>
      <c r="AS186" s="50" t="str">
        <f t="shared" si="87"/>
        <v>0</v>
      </c>
      <c r="AT186" s="50" t="str">
        <f t="shared" si="88"/>
        <v>1</v>
      </c>
      <c r="AV186" s="50">
        <v>1</v>
      </c>
      <c r="AX186" s="204" t="str">
        <f t="shared" si="68"/>
        <v>X</v>
      </c>
      <c r="AY186" s="204" t="str">
        <f t="shared" si="69"/>
        <v xml:space="preserve"> </v>
      </c>
      <c r="AZ186" s="204" t="str">
        <f t="shared" si="70"/>
        <v xml:space="preserve"> </v>
      </c>
      <c r="BA186" s="204" t="str">
        <f t="shared" si="71"/>
        <v xml:space="preserve"> </v>
      </c>
      <c r="BB186" s="204" t="str">
        <f t="shared" si="73"/>
        <v>X</v>
      </c>
      <c r="BC186" s="204" t="str">
        <f t="shared" si="74"/>
        <v xml:space="preserve"> </v>
      </c>
      <c r="BD186" s="204" t="str">
        <f t="shared" si="75"/>
        <v xml:space="preserve"> </v>
      </c>
      <c r="BE186" s="204" t="str">
        <f t="shared" si="76"/>
        <v xml:space="preserve"> </v>
      </c>
      <c r="BF186" s="204" t="str">
        <f t="shared" si="77"/>
        <v xml:space="preserve"> </v>
      </c>
      <c r="BG186" s="207" t="str">
        <f t="shared" si="78"/>
        <v>S</v>
      </c>
      <c r="BH186" s="210" t="str">
        <f t="shared" si="79"/>
        <v>m</v>
      </c>
      <c r="BI186" s="50">
        <v>2</v>
      </c>
    </row>
    <row r="187" spans="1:61" ht="16.5" customHeight="1" x14ac:dyDescent="0.25">
      <c r="A187" s="125">
        <v>183</v>
      </c>
      <c r="B187" s="50" t="s">
        <v>561</v>
      </c>
      <c r="C187" s="50" t="s">
        <v>538</v>
      </c>
      <c r="D187" s="180" t="s">
        <v>1497</v>
      </c>
      <c r="E187" s="181" t="s">
        <v>1498</v>
      </c>
      <c r="F187" s="181" t="s">
        <v>1516</v>
      </c>
      <c r="G187" s="181" t="s">
        <v>565</v>
      </c>
      <c r="H187" s="181" t="s">
        <v>543</v>
      </c>
      <c r="I187" s="183" t="s">
        <v>810</v>
      </c>
      <c r="J187" s="182" t="s">
        <v>584</v>
      </c>
      <c r="K187" s="181" t="s">
        <v>550</v>
      </c>
      <c r="L187" s="181" t="s">
        <v>551</v>
      </c>
      <c r="M187" s="181" t="s">
        <v>1517</v>
      </c>
      <c r="N187" s="181" t="s">
        <v>1518</v>
      </c>
      <c r="O187" s="116" t="s">
        <v>548</v>
      </c>
      <c r="P187" s="116" t="s">
        <v>545</v>
      </c>
      <c r="Q187" s="44" t="s">
        <v>1502</v>
      </c>
      <c r="R187" s="44" t="s">
        <v>1503</v>
      </c>
      <c r="S187" s="44" t="s">
        <v>1519</v>
      </c>
      <c r="T187" s="44" t="s">
        <v>1518</v>
      </c>
      <c r="U187" s="157" t="s">
        <v>553</v>
      </c>
      <c r="V187" s="133" t="str">
        <f t="shared" ref="V187" si="92">J187&amp;" -&gt; "&amp;P187</f>
        <v>IDOC (RFC) -&gt; SFTP</v>
      </c>
      <c r="W187" s="146" t="s">
        <v>1520</v>
      </c>
      <c r="X187" s="146" t="s">
        <v>555</v>
      </c>
      <c r="Y187" s="146" t="s">
        <v>556</v>
      </c>
      <c r="Z187" s="148" t="s">
        <v>557</v>
      </c>
      <c r="AA187" s="146">
        <v>1</v>
      </c>
      <c r="AB187" s="146" t="s">
        <v>574</v>
      </c>
      <c r="AC187" s="147" t="s">
        <v>559</v>
      </c>
      <c r="AD187" s="147" t="e">
        <f>VLOOKUP(S187,Jahr2022!A:F,4,0)</f>
        <v>#N/A</v>
      </c>
      <c r="AE187" s="147" t="e">
        <f>VLOOKUP(S187,Jahr2022!A:F,5,0)</f>
        <v>#N/A</v>
      </c>
      <c r="AF187" s="147" t="e">
        <f>VLOOKUP(S187,Jahr2022!A:F,6,0)</f>
        <v>#N/A</v>
      </c>
      <c r="AG187" s="147" t="s">
        <v>608</v>
      </c>
      <c r="AH187" s="146" t="s">
        <v>754</v>
      </c>
      <c r="AI187" s="194" t="e">
        <f>VLOOKUP(M187,Jahre2023Out!A:D,4,0)</f>
        <v>#N/A</v>
      </c>
      <c r="AJ187" s="194" t="e">
        <f>VLOOKUP(S187,Jahre2023In!A:D,4,0)</f>
        <v>#N/A</v>
      </c>
      <c r="AK187" s="195">
        <f t="shared" si="81"/>
        <v>0</v>
      </c>
      <c r="AL187" s="196" t="str">
        <f t="shared" si="82"/>
        <v>1</v>
      </c>
      <c r="AM187" s="50" t="str">
        <f t="shared" si="72"/>
        <v>1</v>
      </c>
      <c r="AN187" s="50" t="str">
        <f t="shared" si="83"/>
        <v>0</v>
      </c>
      <c r="AP187" s="50" t="str">
        <f t="shared" si="84"/>
        <v>1</v>
      </c>
      <c r="AQ187" s="50" t="str">
        <f t="shared" si="85"/>
        <v>0</v>
      </c>
      <c r="AR187" s="50" t="str">
        <f t="shared" si="86"/>
        <v>0</v>
      </c>
      <c r="AS187" s="50" t="str">
        <f t="shared" si="87"/>
        <v>0</v>
      </c>
      <c r="AT187" s="50" t="str">
        <f t="shared" si="88"/>
        <v>1</v>
      </c>
      <c r="AV187" s="50">
        <v>1</v>
      </c>
      <c r="AX187" s="204" t="str">
        <f t="shared" si="68"/>
        <v>X</v>
      </c>
      <c r="AY187" s="204" t="str">
        <f t="shared" si="69"/>
        <v xml:space="preserve"> </v>
      </c>
      <c r="AZ187" s="204" t="str">
        <f t="shared" si="70"/>
        <v xml:space="preserve"> </v>
      </c>
      <c r="BA187" s="204" t="str">
        <f t="shared" si="71"/>
        <v xml:space="preserve"> </v>
      </c>
      <c r="BB187" s="204" t="str">
        <f t="shared" si="73"/>
        <v>X</v>
      </c>
      <c r="BC187" s="204" t="str">
        <f t="shared" si="74"/>
        <v xml:space="preserve"> </v>
      </c>
      <c r="BD187" s="204" t="str">
        <f t="shared" si="75"/>
        <v xml:space="preserve"> </v>
      </c>
      <c r="BE187" s="204" t="str">
        <f t="shared" si="76"/>
        <v xml:space="preserve"> </v>
      </c>
      <c r="BF187" s="204" t="str">
        <f t="shared" si="77"/>
        <v xml:space="preserve"> </v>
      </c>
      <c r="BG187" s="207" t="str">
        <f t="shared" si="78"/>
        <v>S</v>
      </c>
      <c r="BH187" s="210" t="str">
        <f t="shared" si="79"/>
        <v>m</v>
      </c>
      <c r="BI187" s="50">
        <v>2</v>
      </c>
    </row>
    <row r="188" spans="1:61" ht="16.5" customHeight="1" x14ac:dyDescent="0.25">
      <c r="A188" s="125">
        <v>184</v>
      </c>
      <c r="B188" s="50" t="s">
        <v>561</v>
      </c>
      <c r="C188" s="50" t="s">
        <v>538</v>
      </c>
      <c r="D188" s="180" t="s">
        <v>1497</v>
      </c>
      <c r="E188" s="181" t="s">
        <v>1498</v>
      </c>
      <c r="F188" s="181" t="s">
        <v>1521</v>
      </c>
      <c r="G188" s="181" t="s">
        <v>565</v>
      </c>
      <c r="H188" s="181" t="s">
        <v>543</v>
      </c>
      <c r="I188" s="183" t="s">
        <v>810</v>
      </c>
      <c r="J188" s="182" t="s">
        <v>545</v>
      </c>
      <c r="K188" s="181" t="s">
        <v>1502</v>
      </c>
      <c r="L188" s="181" t="s">
        <v>1503</v>
      </c>
      <c r="M188" s="181" t="s">
        <v>1522</v>
      </c>
      <c r="N188" s="181" t="s">
        <v>1513</v>
      </c>
      <c r="O188" s="116" t="s">
        <v>548</v>
      </c>
      <c r="P188" s="116" t="s">
        <v>571</v>
      </c>
      <c r="Q188" s="44" t="s">
        <v>820</v>
      </c>
      <c r="R188" s="44" t="s">
        <v>551</v>
      </c>
      <c r="S188" s="44" t="s">
        <v>1523</v>
      </c>
      <c r="T188" s="44" t="s">
        <v>1513</v>
      </c>
      <c r="U188" s="157" t="s">
        <v>553</v>
      </c>
      <c r="V188" s="133" t="str">
        <f t="shared" ref="V188" si="93">J188&amp;" -&gt; "&amp;P188</f>
        <v>SFTP -&gt; IDOC</v>
      </c>
      <c r="W188" s="146" t="s">
        <v>1524</v>
      </c>
      <c r="X188" s="146" t="s">
        <v>555</v>
      </c>
      <c r="Y188" s="146" t="s">
        <v>557</v>
      </c>
      <c r="Z188" s="148" t="s">
        <v>557</v>
      </c>
      <c r="AA188" s="146">
        <v>1</v>
      </c>
      <c r="AB188" s="146" t="s">
        <v>574</v>
      </c>
      <c r="AC188" s="147" t="s">
        <v>559</v>
      </c>
      <c r="AD188" s="147" t="e">
        <f>VLOOKUP(S188,Jahr2022!A:F,4,0)</f>
        <v>#N/A</v>
      </c>
      <c r="AE188" s="147" t="e">
        <f>VLOOKUP(S188,Jahr2022!A:F,5,0)</f>
        <v>#N/A</v>
      </c>
      <c r="AF188" s="147" t="e">
        <f>VLOOKUP(S188,Jahr2022!A:F,6,0)</f>
        <v>#N/A</v>
      </c>
      <c r="AG188" s="147" t="s">
        <v>608</v>
      </c>
      <c r="AH188" s="146" t="s">
        <v>754</v>
      </c>
      <c r="AI188" s="194" t="e">
        <f>VLOOKUP(M188,Jahre2023Out!A:D,4,0)</f>
        <v>#N/A</v>
      </c>
      <c r="AJ188" s="194" t="e">
        <f>VLOOKUP(S188,Jahre2023In!A:D,4,0)</f>
        <v>#N/A</v>
      </c>
      <c r="AK188" s="195">
        <f t="shared" si="81"/>
        <v>0</v>
      </c>
      <c r="AL188" s="196" t="str">
        <f t="shared" si="82"/>
        <v>1</v>
      </c>
      <c r="AM188" s="50" t="str">
        <f t="shared" si="72"/>
        <v>1</v>
      </c>
      <c r="AN188" s="50" t="str">
        <f t="shared" si="83"/>
        <v>0</v>
      </c>
      <c r="AP188" s="50" t="str">
        <f t="shared" si="84"/>
        <v>0</v>
      </c>
      <c r="AQ188" s="50" t="str">
        <f t="shared" si="85"/>
        <v>0</v>
      </c>
      <c r="AR188" s="50" t="str">
        <f t="shared" si="86"/>
        <v>0</v>
      </c>
      <c r="AS188" s="50" t="str">
        <f t="shared" si="87"/>
        <v>0</v>
      </c>
      <c r="AT188" s="50" t="str">
        <f t="shared" si="88"/>
        <v>0</v>
      </c>
      <c r="AX188" s="204" t="str">
        <f t="shared" si="68"/>
        <v>X</v>
      </c>
      <c r="AY188" s="204" t="str">
        <f t="shared" si="69"/>
        <v xml:space="preserve"> </v>
      </c>
      <c r="AZ188" s="204" t="str">
        <f t="shared" si="70"/>
        <v xml:space="preserve"> </v>
      </c>
      <c r="BA188" s="204" t="str">
        <f t="shared" si="71"/>
        <v xml:space="preserve"> </v>
      </c>
      <c r="BB188" s="204" t="str">
        <f t="shared" si="73"/>
        <v xml:space="preserve"> </v>
      </c>
      <c r="BC188" s="204" t="str">
        <f t="shared" si="74"/>
        <v xml:space="preserve"> </v>
      </c>
      <c r="BD188" s="204" t="str">
        <f t="shared" si="75"/>
        <v xml:space="preserve"> </v>
      </c>
      <c r="BE188" s="204" t="str">
        <f t="shared" si="76"/>
        <v xml:space="preserve"> </v>
      </c>
      <c r="BF188" s="204" t="str">
        <f t="shared" si="77"/>
        <v xml:space="preserve"> </v>
      </c>
      <c r="BG188" s="207" t="str">
        <f t="shared" si="78"/>
        <v>S</v>
      </c>
      <c r="BH188" s="210" t="str">
        <f t="shared" si="79"/>
        <v>l</v>
      </c>
      <c r="BI188" s="50">
        <v>1</v>
      </c>
    </row>
    <row r="189" spans="1:61" ht="16.5" customHeight="1" x14ac:dyDescent="0.25">
      <c r="A189" s="125">
        <v>185</v>
      </c>
      <c r="B189" s="50" t="s">
        <v>561</v>
      </c>
      <c r="C189" s="50" t="s">
        <v>538</v>
      </c>
      <c r="D189" s="180" t="s">
        <v>1497</v>
      </c>
      <c r="E189" s="181" t="s">
        <v>1498</v>
      </c>
      <c r="F189" s="181" t="s">
        <v>1525</v>
      </c>
      <c r="G189" s="181" t="s">
        <v>565</v>
      </c>
      <c r="H189" s="181" t="s">
        <v>543</v>
      </c>
      <c r="I189" s="183" t="s">
        <v>810</v>
      </c>
      <c r="J189" s="182" t="s">
        <v>545</v>
      </c>
      <c r="K189" s="181" t="s">
        <v>1502</v>
      </c>
      <c r="L189" s="181" t="s">
        <v>1503</v>
      </c>
      <c r="M189" s="181" t="s">
        <v>1526</v>
      </c>
      <c r="N189" s="181" t="s">
        <v>1501</v>
      </c>
      <c r="O189" s="116" t="s">
        <v>548</v>
      </c>
      <c r="P189" s="116" t="s">
        <v>571</v>
      </c>
      <c r="Q189" s="44" t="s">
        <v>820</v>
      </c>
      <c r="R189" s="44" t="s">
        <v>551</v>
      </c>
      <c r="S189" s="44" t="s">
        <v>1504</v>
      </c>
      <c r="T189" s="44" t="s">
        <v>1501</v>
      </c>
      <c r="U189" s="157" t="s">
        <v>553</v>
      </c>
      <c r="V189" s="133" t="str">
        <f t="shared" ref="V189" si="94">J189&amp;" -&gt; "&amp;P189</f>
        <v>SFTP -&gt; IDOC</v>
      </c>
      <c r="W189" s="146" t="s">
        <v>1527</v>
      </c>
      <c r="X189" s="146" t="s">
        <v>555</v>
      </c>
      <c r="Y189" s="146" t="s">
        <v>557</v>
      </c>
      <c r="Z189" s="148" t="s">
        <v>557</v>
      </c>
      <c r="AA189" s="146">
        <v>1</v>
      </c>
      <c r="AB189" s="146" t="s">
        <v>574</v>
      </c>
      <c r="AC189" s="147" t="s">
        <v>559</v>
      </c>
      <c r="AD189" s="147" t="e">
        <f>VLOOKUP(S189,Jahr2022!A:F,4,0)</f>
        <v>#N/A</v>
      </c>
      <c r="AE189" s="147" t="e">
        <f>VLOOKUP(S189,Jahr2022!A:F,5,0)</f>
        <v>#N/A</v>
      </c>
      <c r="AF189" s="147" t="e">
        <f>VLOOKUP(S189,Jahr2022!A:F,6,0)</f>
        <v>#N/A</v>
      </c>
      <c r="AG189" s="147" t="s">
        <v>608</v>
      </c>
      <c r="AH189" s="146" t="s">
        <v>754</v>
      </c>
      <c r="AI189" s="194" t="e">
        <f>VLOOKUP(M189,Jahre2023Out!A:D,4,0)</f>
        <v>#N/A</v>
      </c>
      <c r="AJ189" s="194" t="e">
        <f>VLOOKUP(S189,Jahre2023In!A:D,4,0)</f>
        <v>#N/A</v>
      </c>
      <c r="AK189" s="195">
        <f t="shared" si="81"/>
        <v>0</v>
      </c>
      <c r="AL189" s="196" t="str">
        <f t="shared" si="82"/>
        <v>1</v>
      </c>
      <c r="AM189" s="50" t="str">
        <f t="shared" si="72"/>
        <v>1</v>
      </c>
      <c r="AN189" s="50" t="str">
        <f t="shared" si="83"/>
        <v>0</v>
      </c>
      <c r="AP189" s="50" t="str">
        <f t="shared" si="84"/>
        <v>0</v>
      </c>
      <c r="AQ189" s="50" t="str">
        <f t="shared" si="85"/>
        <v>0</v>
      </c>
      <c r="AR189" s="50" t="str">
        <f t="shared" si="86"/>
        <v>0</v>
      </c>
      <c r="AS189" s="50" t="str">
        <f t="shared" si="87"/>
        <v>0</v>
      </c>
      <c r="AT189" s="50" t="str">
        <f t="shared" si="88"/>
        <v>0</v>
      </c>
      <c r="AX189" s="204" t="str">
        <f t="shared" si="68"/>
        <v>X</v>
      </c>
      <c r="AY189" s="204" t="str">
        <f t="shared" si="69"/>
        <v xml:space="preserve"> </v>
      </c>
      <c r="AZ189" s="204" t="str">
        <f t="shared" si="70"/>
        <v xml:space="preserve"> </v>
      </c>
      <c r="BA189" s="204" t="str">
        <f t="shared" si="71"/>
        <v xml:space="preserve"> </v>
      </c>
      <c r="BB189" s="204" t="str">
        <f t="shared" si="73"/>
        <v xml:space="preserve"> </v>
      </c>
      <c r="BC189" s="204" t="str">
        <f t="shared" si="74"/>
        <v xml:space="preserve"> </v>
      </c>
      <c r="BD189" s="204" t="str">
        <f t="shared" si="75"/>
        <v xml:space="preserve"> </v>
      </c>
      <c r="BE189" s="204" t="str">
        <f t="shared" si="76"/>
        <v xml:space="preserve"> </v>
      </c>
      <c r="BF189" s="204" t="str">
        <f t="shared" si="77"/>
        <v xml:space="preserve"> </v>
      </c>
      <c r="BG189" s="207" t="str">
        <f t="shared" si="78"/>
        <v>S</v>
      </c>
      <c r="BH189" s="210" t="str">
        <f t="shared" si="79"/>
        <v>l</v>
      </c>
      <c r="BI189" s="50">
        <v>1</v>
      </c>
    </row>
    <row r="190" spans="1:61" ht="16.5" customHeight="1" x14ac:dyDescent="0.25">
      <c r="A190" s="125">
        <v>186</v>
      </c>
      <c r="B190" s="50" t="s">
        <v>561</v>
      </c>
      <c r="C190" s="50" t="s">
        <v>538</v>
      </c>
      <c r="D190" s="180" t="s">
        <v>1497</v>
      </c>
      <c r="E190" s="181" t="s">
        <v>1498</v>
      </c>
      <c r="F190" s="181" t="s">
        <v>1528</v>
      </c>
      <c r="G190" s="181" t="s">
        <v>565</v>
      </c>
      <c r="H190" s="181" t="s">
        <v>543</v>
      </c>
      <c r="I190" s="183" t="s">
        <v>810</v>
      </c>
      <c r="J190" s="182" t="s">
        <v>545</v>
      </c>
      <c r="K190" s="181" t="s">
        <v>1502</v>
      </c>
      <c r="L190" s="181" t="s">
        <v>1503</v>
      </c>
      <c r="M190" s="181" t="s">
        <v>1529</v>
      </c>
      <c r="N190" s="181" t="s">
        <v>1530</v>
      </c>
      <c r="O190" s="116" t="s">
        <v>548</v>
      </c>
      <c r="P190" s="116" t="s">
        <v>571</v>
      </c>
      <c r="Q190" s="44" t="s">
        <v>820</v>
      </c>
      <c r="R190" s="44" t="s">
        <v>551</v>
      </c>
      <c r="S190" s="44" t="s">
        <v>1531</v>
      </c>
      <c r="T190" s="44" t="s">
        <v>1530</v>
      </c>
      <c r="U190" s="157" t="s">
        <v>553</v>
      </c>
      <c r="V190" s="133" t="str">
        <f t="shared" ref="V190:V192" si="95">J190&amp;" -&gt; "&amp;P190</f>
        <v>SFTP -&gt; IDOC</v>
      </c>
      <c r="W190" s="146" t="s">
        <v>1532</v>
      </c>
      <c r="X190" s="146" t="s">
        <v>555</v>
      </c>
      <c r="Y190" s="146" t="s">
        <v>557</v>
      </c>
      <c r="Z190" s="148" t="s">
        <v>557</v>
      </c>
      <c r="AA190" s="146">
        <v>1</v>
      </c>
      <c r="AB190" s="146" t="s">
        <v>574</v>
      </c>
      <c r="AC190" s="147" t="s">
        <v>559</v>
      </c>
      <c r="AD190" s="147" t="e">
        <f>VLOOKUP(S190,Jahr2022!A:F,4,0)</f>
        <v>#N/A</v>
      </c>
      <c r="AE190" s="147" t="e">
        <f>VLOOKUP(S190,Jahr2022!A:F,5,0)</f>
        <v>#N/A</v>
      </c>
      <c r="AF190" s="147" t="e">
        <f>VLOOKUP(S190,Jahr2022!A:F,6,0)</f>
        <v>#N/A</v>
      </c>
      <c r="AG190" s="147" t="s">
        <v>608</v>
      </c>
      <c r="AH190" s="146" t="s">
        <v>754</v>
      </c>
      <c r="AI190" s="194" t="e">
        <f>VLOOKUP(M190,Jahre2023Out!A:D,4,0)</f>
        <v>#N/A</v>
      </c>
      <c r="AJ190" s="194" t="e">
        <f>VLOOKUP(S190,Jahre2023In!A:D,4,0)</f>
        <v>#N/A</v>
      </c>
      <c r="AK190" s="195">
        <f t="shared" si="81"/>
        <v>0</v>
      </c>
      <c r="AL190" s="196" t="str">
        <f t="shared" si="82"/>
        <v>1</v>
      </c>
      <c r="AM190" s="50" t="str">
        <f t="shared" si="72"/>
        <v>1</v>
      </c>
      <c r="AN190" s="50" t="str">
        <f t="shared" si="83"/>
        <v>0</v>
      </c>
      <c r="AP190" s="50" t="str">
        <f t="shared" si="84"/>
        <v>0</v>
      </c>
      <c r="AQ190" s="50" t="str">
        <f t="shared" si="85"/>
        <v>0</v>
      </c>
      <c r="AR190" s="50" t="str">
        <f t="shared" si="86"/>
        <v>0</v>
      </c>
      <c r="AS190" s="50" t="str">
        <f t="shared" si="87"/>
        <v>0</v>
      </c>
      <c r="AT190" s="50" t="str">
        <f t="shared" si="88"/>
        <v>0</v>
      </c>
      <c r="AX190" s="204" t="str">
        <f t="shared" si="68"/>
        <v>X</v>
      </c>
      <c r="AY190" s="204" t="str">
        <f t="shared" si="69"/>
        <v xml:space="preserve"> </v>
      </c>
      <c r="AZ190" s="204" t="str">
        <f t="shared" si="70"/>
        <v xml:space="preserve"> </v>
      </c>
      <c r="BA190" s="204" t="str">
        <f t="shared" si="71"/>
        <v xml:space="preserve"> </v>
      </c>
      <c r="BB190" s="204" t="str">
        <f t="shared" si="73"/>
        <v xml:space="preserve"> </v>
      </c>
      <c r="BC190" s="204" t="str">
        <f t="shared" si="74"/>
        <v xml:space="preserve"> </v>
      </c>
      <c r="BD190" s="204" t="str">
        <f t="shared" si="75"/>
        <v xml:space="preserve"> </v>
      </c>
      <c r="BE190" s="204" t="str">
        <f t="shared" si="76"/>
        <v xml:space="preserve"> </v>
      </c>
      <c r="BF190" s="204" t="str">
        <f t="shared" si="77"/>
        <v xml:space="preserve"> </v>
      </c>
      <c r="BG190" s="207" t="str">
        <f t="shared" si="78"/>
        <v>S</v>
      </c>
      <c r="BH190" s="210" t="str">
        <f t="shared" si="79"/>
        <v>l</v>
      </c>
      <c r="BI190" s="50">
        <v>1</v>
      </c>
    </row>
    <row r="191" spans="1:61" ht="16.5" customHeight="1" x14ac:dyDescent="0.25">
      <c r="A191" s="125">
        <v>187</v>
      </c>
      <c r="B191" s="50" t="s">
        <v>561</v>
      </c>
      <c r="C191" s="50" t="s">
        <v>538</v>
      </c>
      <c r="D191" s="180" t="s">
        <v>1497</v>
      </c>
      <c r="E191" s="181" t="s">
        <v>1498</v>
      </c>
      <c r="F191" s="181" t="s">
        <v>1533</v>
      </c>
      <c r="G191" s="181" t="s">
        <v>565</v>
      </c>
      <c r="H191" s="181" t="s">
        <v>543</v>
      </c>
      <c r="I191" s="183" t="s">
        <v>810</v>
      </c>
      <c r="J191" s="182" t="s">
        <v>545</v>
      </c>
      <c r="K191" s="181" t="s">
        <v>1502</v>
      </c>
      <c r="L191" s="181" t="s">
        <v>1503</v>
      </c>
      <c r="M191" s="181" t="s">
        <v>1534</v>
      </c>
      <c r="N191" s="181" t="s">
        <v>1508</v>
      </c>
      <c r="O191" s="116" t="s">
        <v>548</v>
      </c>
      <c r="P191" s="116" t="s">
        <v>571</v>
      </c>
      <c r="Q191" s="44" t="s">
        <v>820</v>
      </c>
      <c r="R191" s="44" t="s">
        <v>551</v>
      </c>
      <c r="S191" s="44" t="s">
        <v>1509</v>
      </c>
      <c r="T191" s="44" t="s">
        <v>1508</v>
      </c>
      <c r="U191" s="157" t="s">
        <v>553</v>
      </c>
      <c r="V191" s="133" t="str">
        <f t="shared" ref="V191" si="96">J191&amp;" -&gt; "&amp;P191</f>
        <v>SFTP -&gt; IDOC</v>
      </c>
      <c r="W191" s="146" t="s">
        <v>1535</v>
      </c>
      <c r="X191" s="146" t="s">
        <v>555</v>
      </c>
      <c r="Y191" s="146" t="s">
        <v>557</v>
      </c>
      <c r="Z191" s="148" t="s">
        <v>557</v>
      </c>
      <c r="AA191" s="146">
        <v>1</v>
      </c>
      <c r="AB191" s="146" t="s">
        <v>574</v>
      </c>
      <c r="AC191" s="147" t="s">
        <v>559</v>
      </c>
      <c r="AD191" s="147" t="e">
        <f>VLOOKUP(S191,Jahr2022!A:F,4,0)</f>
        <v>#N/A</v>
      </c>
      <c r="AE191" s="147" t="e">
        <f>VLOOKUP(S191,Jahr2022!A:F,5,0)</f>
        <v>#N/A</v>
      </c>
      <c r="AF191" s="147" t="e">
        <f>VLOOKUP(S191,Jahr2022!A:F,6,0)</f>
        <v>#N/A</v>
      </c>
      <c r="AG191" s="147" t="s">
        <v>608</v>
      </c>
      <c r="AH191" s="146" t="s">
        <v>754</v>
      </c>
      <c r="AI191" s="194" t="e">
        <f>VLOOKUP(M191,Jahre2023Out!A:D,4,0)</f>
        <v>#N/A</v>
      </c>
      <c r="AJ191" s="194" t="e">
        <f>VLOOKUP(S191,Jahre2023In!A:D,4,0)</f>
        <v>#N/A</v>
      </c>
      <c r="AK191" s="195">
        <f t="shared" si="81"/>
        <v>0</v>
      </c>
      <c r="AL191" s="196" t="str">
        <f t="shared" si="82"/>
        <v>1</v>
      </c>
      <c r="AM191" s="50" t="str">
        <f t="shared" si="72"/>
        <v>1</v>
      </c>
      <c r="AN191" s="50" t="str">
        <f t="shared" si="83"/>
        <v>0</v>
      </c>
      <c r="AP191" s="50" t="str">
        <f t="shared" si="84"/>
        <v>0</v>
      </c>
      <c r="AQ191" s="50" t="str">
        <f t="shared" si="85"/>
        <v>0</v>
      </c>
      <c r="AR191" s="50" t="str">
        <f t="shared" si="86"/>
        <v>0</v>
      </c>
      <c r="AS191" s="50" t="str">
        <f t="shared" si="87"/>
        <v>0</v>
      </c>
      <c r="AT191" s="50" t="str">
        <f t="shared" si="88"/>
        <v>0</v>
      </c>
      <c r="AX191" s="204" t="str">
        <f t="shared" si="68"/>
        <v>X</v>
      </c>
      <c r="AY191" s="204" t="str">
        <f t="shared" si="69"/>
        <v xml:space="preserve"> </v>
      </c>
      <c r="AZ191" s="204" t="str">
        <f t="shared" si="70"/>
        <v xml:space="preserve"> </v>
      </c>
      <c r="BA191" s="204" t="str">
        <f t="shared" si="71"/>
        <v xml:space="preserve"> </v>
      </c>
      <c r="BB191" s="204" t="str">
        <f t="shared" si="73"/>
        <v xml:space="preserve"> </v>
      </c>
      <c r="BC191" s="204" t="str">
        <f t="shared" si="74"/>
        <v xml:space="preserve"> </v>
      </c>
      <c r="BD191" s="204" t="str">
        <f t="shared" si="75"/>
        <v xml:space="preserve"> </v>
      </c>
      <c r="BE191" s="204" t="str">
        <f t="shared" si="76"/>
        <v xml:space="preserve"> </v>
      </c>
      <c r="BF191" s="204" t="str">
        <f t="shared" si="77"/>
        <v xml:space="preserve"> </v>
      </c>
      <c r="BG191" s="207" t="str">
        <f t="shared" si="78"/>
        <v>S</v>
      </c>
      <c r="BH191" s="210" t="str">
        <f t="shared" si="79"/>
        <v>l</v>
      </c>
      <c r="BI191" s="50">
        <v>1</v>
      </c>
    </row>
    <row r="192" spans="1:61" ht="16.5" customHeight="1" x14ac:dyDescent="0.25">
      <c r="A192" s="125">
        <v>188</v>
      </c>
      <c r="B192" s="50" t="s">
        <v>561</v>
      </c>
      <c r="C192" s="50" t="s">
        <v>538</v>
      </c>
      <c r="D192" s="180" t="s">
        <v>710</v>
      </c>
      <c r="E192" s="181" t="s">
        <v>711</v>
      </c>
      <c r="F192" s="181" t="s">
        <v>1536</v>
      </c>
      <c r="G192" s="181" t="s">
        <v>565</v>
      </c>
      <c r="H192" s="181" t="s">
        <v>1456</v>
      </c>
      <c r="I192" s="183" t="s">
        <v>714</v>
      </c>
      <c r="J192" s="182" t="s">
        <v>545</v>
      </c>
      <c r="K192" s="181" t="s">
        <v>711</v>
      </c>
      <c r="L192" s="181" t="s">
        <v>716</v>
      </c>
      <c r="M192" s="181" t="s">
        <v>1537</v>
      </c>
      <c r="N192" s="181"/>
      <c r="O192" s="116" t="s">
        <v>548</v>
      </c>
      <c r="P192" s="116" t="s">
        <v>545</v>
      </c>
      <c r="Q192" s="44" t="s">
        <v>1454</v>
      </c>
      <c r="R192" s="44" t="s">
        <v>1461</v>
      </c>
      <c r="S192" s="44" t="s">
        <v>1538</v>
      </c>
      <c r="T192" s="44"/>
      <c r="U192" s="157" t="s">
        <v>553</v>
      </c>
      <c r="V192" s="133" t="str">
        <f t="shared" si="95"/>
        <v>SFTP -&gt; SFTP</v>
      </c>
      <c r="W192" s="146" t="s">
        <v>1539</v>
      </c>
      <c r="X192" s="146" t="s">
        <v>557</v>
      </c>
      <c r="Y192" s="146" t="s">
        <v>557</v>
      </c>
      <c r="Z192" s="148" t="s">
        <v>557</v>
      </c>
      <c r="AA192" s="146">
        <v>1</v>
      </c>
      <c r="AB192" s="146" t="s">
        <v>574</v>
      </c>
      <c r="AC192" s="147" t="s">
        <v>559</v>
      </c>
      <c r="AD192" s="147" t="e">
        <f>VLOOKUP(S192,Jahr2022!A:F,4,0)</f>
        <v>#N/A</v>
      </c>
      <c r="AE192" s="147" t="e">
        <f>VLOOKUP(S192,Jahr2022!A:F,5,0)</f>
        <v>#N/A</v>
      </c>
      <c r="AF192" s="147" t="e">
        <f>VLOOKUP(S192,Jahr2022!A:F,6,0)</f>
        <v>#N/A</v>
      </c>
      <c r="AG192" s="147" t="s">
        <v>608</v>
      </c>
      <c r="AH192" s="146" t="s">
        <v>754</v>
      </c>
      <c r="AI192" s="194">
        <f>VLOOKUP(M192,Jahre2023Out!A:D,4,0)</f>
        <v>92</v>
      </c>
      <c r="AJ192" s="194" t="e">
        <f>VLOOKUP(S192,Jahre2023In!A:D,4,0)</f>
        <v>#N/A</v>
      </c>
      <c r="AK192" s="195">
        <f t="shared" ref="AK192:AK205" si="97">SUMIF(AI192:AJ192,"&gt;0")</f>
        <v>92</v>
      </c>
      <c r="AL192" s="196" t="str">
        <f t="shared" si="82"/>
        <v>1</v>
      </c>
      <c r="AM192" s="50" t="str">
        <f t="shared" si="72"/>
        <v>1</v>
      </c>
      <c r="AN192" s="50" t="str">
        <f t="shared" si="83"/>
        <v>0</v>
      </c>
      <c r="AP192" s="50" t="str">
        <f t="shared" si="84"/>
        <v>0</v>
      </c>
      <c r="AQ192" s="50" t="str">
        <f t="shared" si="85"/>
        <v>0</v>
      </c>
      <c r="AR192" s="50" t="str">
        <f t="shared" si="86"/>
        <v>0</v>
      </c>
      <c r="AS192" s="50" t="str">
        <f t="shared" si="87"/>
        <v>0</v>
      </c>
      <c r="AT192" s="50" t="str">
        <f t="shared" si="88"/>
        <v>0</v>
      </c>
      <c r="AX192" s="204" t="str">
        <f t="shared" si="68"/>
        <v xml:space="preserve"> </v>
      </c>
      <c r="AY192" s="204" t="str">
        <f t="shared" si="69"/>
        <v xml:space="preserve"> </v>
      </c>
      <c r="AZ192" s="204" t="str">
        <f t="shared" si="70"/>
        <v xml:space="preserve"> </v>
      </c>
      <c r="BA192" s="204" t="str">
        <f t="shared" si="71"/>
        <v xml:space="preserve"> </v>
      </c>
      <c r="BB192" s="204" t="str">
        <f t="shared" si="73"/>
        <v xml:space="preserve"> </v>
      </c>
      <c r="BC192" s="204" t="str">
        <f t="shared" si="74"/>
        <v xml:space="preserve"> </v>
      </c>
      <c r="BD192" s="204" t="str">
        <f t="shared" si="75"/>
        <v xml:space="preserve"> </v>
      </c>
      <c r="BE192" s="204" t="str">
        <f t="shared" si="76"/>
        <v xml:space="preserve"> </v>
      </c>
      <c r="BF192" s="204" t="str">
        <f t="shared" si="77"/>
        <v xml:space="preserve"> </v>
      </c>
      <c r="BG192" s="207" t="str">
        <f t="shared" si="78"/>
        <v>S</v>
      </c>
      <c r="BH192" s="210" t="str">
        <f t="shared" si="79"/>
        <v>c</v>
      </c>
      <c r="BI192" s="50">
        <v>1</v>
      </c>
    </row>
    <row r="193" spans="1:61" ht="16.5" customHeight="1" x14ac:dyDescent="0.25">
      <c r="A193" s="125">
        <v>189</v>
      </c>
      <c r="B193" s="50" t="s">
        <v>561</v>
      </c>
      <c r="C193" s="50" t="s">
        <v>538</v>
      </c>
      <c r="D193" s="180" t="s">
        <v>710</v>
      </c>
      <c r="E193" s="181" t="s">
        <v>711</v>
      </c>
      <c r="F193" s="181" t="s">
        <v>1540</v>
      </c>
      <c r="G193" s="181" t="s">
        <v>565</v>
      </c>
      <c r="H193" s="181" t="s">
        <v>1456</v>
      </c>
      <c r="I193" s="183" t="s">
        <v>714</v>
      </c>
      <c r="J193" s="182" t="s">
        <v>545</v>
      </c>
      <c r="K193" s="181" t="s">
        <v>711</v>
      </c>
      <c r="L193" s="181" t="s">
        <v>716</v>
      </c>
      <c r="M193" s="181" t="s">
        <v>1541</v>
      </c>
      <c r="N193" s="181"/>
      <c r="O193" s="116" t="s">
        <v>548</v>
      </c>
      <c r="P193" s="116" t="s">
        <v>545</v>
      </c>
      <c r="Q193" s="44" t="s">
        <v>1454</v>
      </c>
      <c r="R193" s="44" t="s">
        <v>1461</v>
      </c>
      <c r="S193" s="44" t="s">
        <v>1542</v>
      </c>
      <c r="T193" s="44"/>
      <c r="U193" s="157" t="s">
        <v>553</v>
      </c>
      <c r="V193" s="133" t="str">
        <f t="shared" ref="V193:V198" si="98">J193&amp;" -&gt; "&amp;P193</f>
        <v>SFTP -&gt; SFTP</v>
      </c>
      <c r="W193" s="146" t="s">
        <v>1543</v>
      </c>
      <c r="X193" s="146" t="s">
        <v>557</v>
      </c>
      <c r="Y193" s="146" t="s">
        <v>557</v>
      </c>
      <c r="Z193" s="148" t="s">
        <v>557</v>
      </c>
      <c r="AA193" s="146">
        <v>1</v>
      </c>
      <c r="AB193" s="146" t="s">
        <v>574</v>
      </c>
      <c r="AC193" s="147" t="s">
        <v>559</v>
      </c>
      <c r="AD193" s="147" t="e">
        <f>VLOOKUP(S193,Jahr2022!A:F,4,0)</f>
        <v>#N/A</v>
      </c>
      <c r="AE193" s="147" t="e">
        <f>VLOOKUP(S193,Jahr2022!A:F,5,0)</f>
        <v>#N/A</v>
      </c>
      <c r="AF193" s="147" t="e">
        <f>VLOOKUP(S193,Jahr2022!A:F,6,0)</f>
        <v>#N/A</v>
      </c>
      <c r="AG193" s="147" t="s">
        <v>608</v>
      </c>
      <c r="AH193" s="146" t="s">
        <v>754</v>
      </c>
      <c r="AI193" s="194">
        <f>VLOOKUP(M193,Jahre2023Out!A:D,4,0)</f>
        <v>58</v>
      </c>
      <c r="AJ193" s="194" t="e">
        <f>VLOOKUP(S193,Jahre2023In!A:D,4,0)</f>
        <v>#N/A</v>
      </c>
      <c r="AK193" s="195">
        <f t="shared" si="97"/>
        <v>58</v>
      </c>
      <c r="AL193" s="196" t="str">
        <f t="shared" ref="AL193:AL208" si="99">IFERROR(IF(SEARCH("FTP",$V193)&gt;0,"1",""),"0")</f>
        <v>1</v>
      </c>
      <c r="AM193" s="50" t="str">
        <f t="shared" si="72"/>
        <v>1</v>
      </c>
      <c r="AN193" s="50" t="str">
        <f t="shared" ref="AN193:AN208" si="100">IFERROR(IF(SEARCH("FTPS",$V193)&gt;0,"1",""),"0")</f>
        <v>0</v>
      </c>
      <c r="AP193" s="50" t="str">
        <f t="shared" si="84"/>
        <v>0</v>
      </c>
      <c r="AQ193" s="50" t="str">
        <f t="shared" ref="AQ193:AQ208" si="101">IFERROR(IF(SEARCH("Java Mapping",$X193)&gt;0,"1",""),"0")</f>
        <v>0</v>
      </c>
      <c r="AR193" s="50" t="str">
        <f t="shared" ref="AR193:AR208" si="102">IFERROR(IF(SEARCH("xslt",$X193)&gt;0,"1",""),"0")</f>
        <v>0</v>
      </c>
      <c r="AS193" s="50" t="str">
        <f t="shared" ref="AS193:AS208" si="103">IFERROR(IF(SEARCH("ABAP",$X193)&gt;0,"1",""),"0")</f>
        <v>0</v>
      </c>
      <c r="AT193" s="50" t="str">
        <f t="shared" ref="AT193:AT208" si="104">IFERROR(IF(SEARCH("RFC",$V193)&gt;0,"1",""),"0")</f>
        <v>0</v>
      </c>
      <c r="AX193" s="204" t="str">
        <f t="shared" si="68"/>
        <v xml:space="preserve"> </v>
      </c>
      <c r="AY193" s="204" t="str">
        <f t="shared" si="69"/>
        <v xml:space="preserve"> </v>
      </c>
      <c r="AZ193" s="204" t="str">
        <f t="shared" si="70"/>
        <v xml:space="preserve"> </v>
      </c>
      <c r="BA193" s="204" t="str">
        <f t="shared" si="71"/>
        <v xml:space="preserve"> </v>
      </c>
      <c r="BB193" s="204" t="str">
        <f t="shared" si="73"/>
        <v xml:space="preserve"> </v>
      </c>
      <c r="BC193" s="204" t="str">
        <f t="shared" si="74"/>
        <v xml:space="preserve"> </v>
      </c>
      <c r="BD193" s="204" t="str">
        <f t="shared" si="75"/>
        <v xml:space="preserve"> </v>
      </c>
      <c r="BE193" s="204" t="str">
        <f t="shared" si="76"/>
        <v xml:space="preserve"> </v>
      </c>
      <c r="BF193" s="204" t="str">
        <f t="shared" si="77"/>
        <v xml:space="preserve"> </v>
      </c>
      <c r="BG193" s="207" t="str">
        <f t="shared" si="78"/>
        <v>S</v>
      </c>
      <c r="BH193" s="210" t="str">
        <f t="shared" si="79"/>
        <v>c</v>
      </c>
      <c r="BI193" s="50">
        <v>1</v>
      </c>
    </row>
    <row r="194" spans="1:61" ht="16.5" customHeight="1" x14ac:dyDescent="0.25">
      <c r="A194" s="125">
        <v>190</v>
      </c>
      <c r="B194" s="50" t="s">
        <v>561</v>
      </c>
      <c r="C194" s="50" t="s">
        <v>538</v>
      </c>
      <c r="D194" s="180" t="s">
        <v>1453</v>
      </c>
      <c r="E194" s="181" t="s">
        <v>1454</v>
      </c>
      <c r="F194" s="181" t="s">
        <v>1544</v>
      </c>
      <c r="G194" s="181" t="s">
        <v>565</v>
      </c>
      <c r="H194" s="181" t="s">
        <v>543</v>
      </c>
      <c r="I194" s="183" t="s">
        <v>624</v>
      </c>
      <c r="J194" s="182" t="s">
        <v>545</v>
      </c>
      <c r="K194" s="181" t="s">
        <v>1545</v>
      </c>
      <c r="L194" s="181" t="s">
        <v>1201</v>
      </c>
      <c r="M194" s="181" t="s">
        <v>1546</v>
      </c>
      <c r="N194" s="181"/>
      <c r="O194" s="116" t="s">
        <v>548</v>
      </c>
      <c r="P194" s="116" t="s">
        <v>567</v>
      </c>
      <c r="Q194" s="44" t="s">
        <v>1454</v>
      </c>
      <c r="R194" s="44" t="s">
        <v>1454</v>
      </c>
      <c r="S194" s="44" t="s">
        <v>1547</v>
      </c>
      <c r="T194" s="44"/>
      <c r="U194" s="157" t="s">
        <v>553</v>
      </c>
      <c r="V194" s="133" t="str">
        <f t="shared" si="98"/>
        <v>SFTP -&gt; HTTPS</v>
      </c>
      <c r="W194" s="146" t="s">
        <v>1548</v>
      </c>
      <c r="X194" s="146" t="s">
        <v>557</v>
      </c>
      <c r="Y194" s="146" t="s">
        <v>557</v>
      </c>
      <c r="Z194" s="148" t="s">
        <v>557</v>
      </c>
      <c r="AA194" s="146">
        <v>1</v>
      </c>
      <c r="AB194" s="146" t="s">
        <v>574</v>
      </c>
      <c r="AC194" s="147" t="s">
        <v>559</v>
      </c>
      <c r="AD194" s="147" t="e">
        <f>VLOOKUP(S194,Jahr2022!A:F,4,0)</f>
        <v>#N/A</v>
      </c>
      <c r="AE194" s="147" t="e">
        <f>VLOOKUP(S194,Jahr2022!A:F,5,0)</f>
        <v>#N/A</v>
      </c>
      <c r="AF194" s="147" t="e">
        <f>VLOOKUP(S194,Jahr2022!A:F,6,0)</f>
        <v>#N/A</v>
      </c>
      <c r="AG194" s="147" t="s">
        <v>608</v>
      </c>
      <c r="AH194" s="146" t="s">
        <v>754</v>
      </c>
      <c r="AI194" s="194" t="e">
        <f>VLOOKUP(M194,Jahre2023Out!A:D,4,0)</f>
        <v>#N/A</v>
      </c>
      <c r="AJ194" s="194" t="e">
        <f>VLOOKUP(S194,Jahre2023In!A:D,4,0)</f>
        <v>#N/A</v>
      </c>
      <c r="AK194" s="195">
        <f t="shared" si="97"/>
        <v>0</v>
      </c>
      <c r="AL194" s="196" t="str">
        <f t="shared" si="99"/>
        <v>1</v>
      </c>
      <c r="AM194" s="50" t="str">
        <f t="shared" si="72"/>
        <v>1</v>
      </c>
      <c r="AN194" s="50" t="str">
        <f t="shared" si="100"/>
        <v>0</v>
      </c>
      <c r="AP194" s="50" t="str">
        <f t="shared" si="84"/>
        <v>0</v>
      </c>
      <c r="AQ194" s="50" t="str">
        <f t="shared" si="101"/>
        <v>0</v>
      </c>
      <c r="AR194" s="50" t="str">
        <f t="shared" si="102"/>
        <v>0</v>
      </c>
      <c r="AS194" s="50" t="str">
        <f t="shared" si="103"/>
        <v>0</v>
      </c>
      <c r="AT194" s="50" t="str">
        <f t="shared" si="104"/>
        <v>0</v>
      </c>
      <c r="AX194" s="204" t="str">
        <f t="shared" si="68"/>
        <v xml:space="preserve"> </v>
      </c>
      <c r="AY194" s="204" t="str">
        <f t="shared" si="69"/>
        <v xml:space="preserve"> </v>
      </c>
      <c r="AZ194" s="204" t="str">
        <f t="shared" si="70"/>
        <v xml:space="preserve"> </v>
      </c>
      <c r="BA194" s="204" t="str">
        <f t="shared" si="71"/>
        <v xml:space="preserve"> </v>
      </c>
      <c r="BB194" s="204" t="str">
        <f t="shared" si="73"/>
        <v xml:space="preserve"> </v>
      </c>
      <c r="BC194" s="204" t="str">
        <f t="shared" si="74"/>
        <v xml:space="preserve"> </v>
      </c>
      <c r="BD194" s="204" t="str">
        <f t="shared" si="75"/>
        <v xml:space="preserve"> </v>
      </c>
      <c r="BE194" s="204" t="str">
        <f t="shared" si="76"/>
        <v xml:space="preserve"> </v>
      </c>
      <c r="BF194" s="204" t="str">
        <f t="shared" si="77"/>
        <v xml:space="preserve"> </v>
      </c>
      <c r="BG194" s="207" t="str">
        <f t="shared" si="78"/>
        <v>S</v>
      </c>
      <c r="BH194" s="210" t="str">
        <f t="shared" si="79"/>
        <v>c</v>
      </c>
      <c r="BI194" s="50">
        <v>1</v>
      </c>
    </row>
    <row r="195" spans="1:61" ht="16.5" customHeight="1" x14ac:dyDescent="0.25">
      <c r="A195" s="125">
        <v>191</v>
      </c>
      <c r="B195" s="50" t="s">
        <v>561</v>
      </c>
      <c r="C195" s="50" t="s">
        <v>538</v>
      </c>
      <c r="D195" s="180" t="s">
        <v>856</v>
      </c>
      <c r="E195" s="181" t="s">
        <v>1015</v>
      </c>
      <c r="F195" s="181" t="s">
        <v>1549</v>
      </c>
      <c r="G195" s="181" t="s">
        <v>565</v>
      </c>
      <c r="H195" s="181" t="s">
        <v>543</v>
      </c>
      <c r="I195" s="183" t="s">
        <v>1470</v>
      </c>
      <c r="J195" s="182" t="s">
        <v>934</v>
      </c>
      <c r="K195" s="181" t="s">
        <v>1015</v>
      </c>
      <c r="L195" s="181" t="s">
        <v>1019</v>
      </c>
      <c r="M195" s="181" t="s">
        <v>1481</v>
      </c>
      <c r="N195" s="181"/>
      <c r="O195" s="116" t="s">
        <v>548</v>
      </c>
      <c r="P195" s="116" t="s">
        <v>549</v>
      </c>
      <c r="Q195" s="44" t="s">
        <v>722</v>
      </c>
      <c r="R195" s="44" t="s">
        <v>723</v>
      </c>
      <c r="S195" s="44" t="s">
        <v>1550</v>
      </c>
      <c r="T195" s="44"/>
      <c r="U195" s="157" t="s">
        <v>574</v>
      </c>
      <c r="V195" s="133" t="str">
        <f t="shared" si="98"/>
        <v>REST -&gt; PROXY</v>
      </c>
      <c r="W195" s="146" t="s">
        <v>1551</v>
      </c>
      <c r="X195" s="146" t="s">
        <v>555</v>
      </c>
      <c r="Y195" s="146" t="s">
        <v>557</v>
      </c>
      <c r="Z195" s="148" t="s">
        <v>557</v>
      </c>
      <c r="AA195" s="146">
        <v>1</v>
      </c>
      <c r="AB195" s="146" t="s">
        <v>574</v>
      </c>
      <c r="AC195" s="147" t="s">
        <v>700</v>
      </c>
      <c r="AD195" s="147" t="e">
        <f>VLOOKUP(S195,Jahr2022!A:F,4,0)</f>
        <v>#N/A</v>
      </c>
      <c r="AE195" s="147" t="e">
        <f>VLOOKUP(S195,Jahr2022!A:F,5,0)</f>
        <v>#N/A</v>
      </c>
      <c r="AF195" s="147" t="e">
        <f>VLOOKUP(S195,Jahr2022!A:F,6,0)</f>
        <v>#N/A</v>
      </c>
      <c r="AG195" s="147" t="s">
        <v>608</v>
      </c>
      <c r="AH195" s="146" t="s">
        <v>754</v>
      </c>
      <c r="AI195" s="194" t="e">
        <f>VLOOKUP(M195,Jahre2023Out!A:D,4,0)</f>
        <v>#N/A</v>
      </c>
      <c r="AJ195" s="194">
        <f>VLOOKUP(S195,Jahre2023In!A:D,4,0)</f>
        <v>6</v>
      </c>
      <c r="AK195" s="195">
        <f t="shared" si="97"/>
        <v>6</v>
      </c>
      <c r="AL195" s="196" t="str">
        <f t="shared" si="99"/>
        <v>0</v>
      </c>
      <c r="AM195" s="50" t="str">
        <f t="shared" si="72"/>
        <v>0</v>
      </c>
      <c r="AN195" s="50" t="str">
        <f t="shared" si="100"/>
        <v>0</v>
      </c>
      <c r="AP195" s="50" t="str">
        <f t="shared" si="84"/>
        <v>0</v>
      </c>
      <c r="AQ195" s="50" t="str">
        <f t="shared" si="101"/>
        <v>0</v>
      </c>
      <c r="AR195" s="50" t="str">
        <f t="shared" si="102"/>
        <v>0</v>
      </c>
      <c r="AS195" s="50" t="str">
        <f t="shared" si="103"/>
        <v>0</v>
      </c>
      <c r="AT195" s="50" t="str">
        <f t="shared" si="104"/>
        <v>0</v>
      </c>
      <c r="AX195" s="204" t="str">
        <f t="shared" si="68"/>
        <v>X</v>
      </c>
      <c r="AY195" s="204" t="str">
        <f t="shared" si="69"/>
        <v xml:space="preserve"> </v>
      </c>
      <c r="AZ195" s="204" t="str">
        <f t="shared" si="70"/>
        <v xml:space="preserve"> </v>
      </c>
      <c r="BA195" s="204" t="str">
        <f t="shared" si="71"/>
        <v xml:space="preserve"> </v>
      </c>
      <c r="BB195" s="204" t="str">
        <f t="shared" si="73"/>
        <v xml:space="preserve"> </v>
      </c>
      <c r="BC195" s="204" t="str">
        <f t="shared" si="74"/>
        <v xml:space="preserve"> </v>
      </c>
      <c r="BD195" s="204" t="str">
        <f t="shared" si="75"/>
        <v xml:space="preserve"> </v>
      </c>
      <c r="BE195" s="204" t="str">
        <f t="shared" si="76"/>
        <v>X</v>
      </c>
      <c r="BF195" s="204" t="str">
        <f t="shared" si="77"/>
        <v xml:space="preserve"> </v>
      </c>
      <c r="BG195" s="207" t="str">
        <f t="shared" si="78"/>
        <v>S</v>
      </c>
      <c r="BH195" s="210" t="str">
        <f t="shared" si="79"/>
        <v>l</v>
      </c>
      <c r="BI195" s="50">
        <v>2</v>
      </c>
    </row>
    <row r="196" spans="1:61" ht="16.5" customHeight="1" x14ac:dyDescent="0.25">
      <c r="A196" s="125">
        <v>192</v>
      </c>
      <c r="B196" s="50" t="s">
        <v>561</v>
      </c>
      <c r="C196" s="50" t="s">
        <v>538</v>
      </c>
      <c r="D196" s="180" t="s">
        <v>539</v>
      </c>
      <c r="E196" s="181" t="s">
        <v>1022</v>
      </c>
      <c r="F196" s="181" t="s">
        <v>1552</v>
      </c>
      <c r="G196" s="181" t="s">
        <v>565</v>
      </c>
      <c r="H196" s="181" t="s">
        <v>543</v>
      </c>
      <c r="I196" s="183" t="s">
        <v>637</v>
      </c>
      <c r="J196" s="182" t="s">
        <v>625</v>
      </c>
      <c r="K196" s="181" t="s">
        <v>1022</v>
      </c>
      <c r="L196" s="181" t="s">
        <v>1024</v>
      </c>
      <c r="M196" s="181" t="s">
        <v>1553</v>
      </c>
      <c r="N196" s="181"/>
      <c r="O196" s="116" t="s">
        <v>548</v>
      </c>
      <c r="P196" s="116" t="s">
        <v>625</v>
      </c>
      <c r="Q196" s="44" t="s">
        <v>1554</v>
      </c>
      <c r="R196" s="44" t="s">
        <v>1555</v>
      </c>
      <c r="S196" s="44" t="s">
        <v>1556</v>
      </c>
      <c r="T196" s="44"/>
      <c r="U196" s="157" t="s">
        <v>553</v>
      </c>
      <c r="V196" s="133" t="str">
        <f t="shared" si="98"/>
        <v>FTP -&gt; FTP</v>
      </c>
      <c r="W196" s="146" t="s">
        <v>1557</v>
      </c>
      <c r="X196" s="146" t="s">
        <v>1558</v>
      </c>
      <c r="Y196" s="146" t="s">
        <v>557</v>
      </c>
      <c r="Z196" s="148" t="s">
        <v>557</v>
      </c>
      <c r="AA196" s="146">
        <v>1</v>
      </c>
      <c r="AB196" s="146" t="s">
        <v>574</v>
      </c>
      <c r="AC196" s="147" t="s">
        <v>559</v>
      </c>
      <c r="AD196" s="147" t="e">
        <f>VLOOKUP(S196,Jahr2022!A:F,4,0)</f>
        <v>#N/A</v>
      </c>
      <c r="AE196" s="147" t="e">
        <f>VLOOKUP(S196,Jahr2022!A:F,5,0)</f>
        <v>#N/A</v>
      </c>
      <c r="AF196" s="147" t="e">
        <f>VLOOKUP(S196,Jahr2022!A:F,6,0)</f>
        <v>#N/A</v>
      </c>
      <c r="AG196" s="147" t="s">
        <v>608</v>
      </c>
      <c r="AH196" s="146" t="s">
        <v>754</v>
      </c>
      <c r="AI196" s="194" t="e">
        <f>VLOOKUP(M196,Jahre2023Out!A:D,4,0)</f>
        <v>#N/A</v>
      </c>
      <c r="AJ196" s="194" t="e">
        <f>VLOOKUP(S196,Jahre2023In!A:D,4,0)</f>
        <v>#N/A</v>
      </c>
      <c r="AK196" s="195">
        <f t="shared" si="97"/>
        <v>0</v>
      </c>
      <c r="AL196" s="196" t="str">
        <f t="shared" si="99"/>
        <v>1</v>
      </c>
      <c r="AM196" s="50" t="str">
        <f t="shared" si="72"/>
        <v>0</v>
      </c>
      <c r="AN196" s="50" t="str">
        <f t="shared" si="100"/>
        <v>0</v>
      </c>
      <c r="AP196" s="50" t="str">
        <f t="shared" si="84"/>
        <v>0</v>
      </c>
      <c r="AQ196" s="50" t="str">
        <f t="shared" si="101"/>
        <v>1</v>
      </c>
      <c r="AR196" s="50" t="str">
        <f t="shared" si="102"/>
        <v>0</v>
      </c>
      <c r="AS196" s="50" t="str">
        <f t="shared" si="103"/>
        <v>0</v>
      </c>
      <c r="AT196" s="50" t="str">
        <f t="shared" si="104"/>
        <v>0</v>
      </c>
      <c r="AX196" s="204" t="str">
        <f t="shared" si="68"/>
        <v>X</v>
      </c>
      <c r="AY196" s="204" t="str">
        <f t="shared" si="69"/>
        <v xml:space="preserve"> </v>
      </c>
      <c r="AZ196" s="204" t="str">
        <f t="shared" si="70"/>
        <v>X</v>
      </c>
      <c r="BA196" s="204" t="str">
        <f t="shared" si="71"/>
        <v xml:space="preserve"> </v>
      </c>
      <c r="BB196" s="204" t="str">
        <f t="shared" si="73"/>
        <v xml:space="preserve"> </v>
      </c>
      <c r="BC196" s="204" t="str">
        <f t="shared" si="74"/>
        <v xml:space="preserve"> </v>
      </c>
      <c r="BD196" s="204" t="str">
        <f t="shared" si="75"/>
        <v xml:space="preserve"> </v>
      </c>
      <c r="BE196" s="204" t="str">
        <f t="shared" si="76"/>
        <v xml:space="preserve"> </v>
      </c>
      <c r="BF196" s="204" t="str">
        <f t="shared" si="77"/>
        <v xml:space="preserve"> </v>
      </c>
      <c r="BG196" s="207" t="str">
        <f t="shared" si="78"/>
        <v>S</v>
      </c>
      <c r="BH196" s="210" t="str">
        <f t="shared" si="79"/>
        <v>m</v>
      </c>
      <c r="BI196" s="50">
        <v>2</v>
      </c>
    </row>
    <row r="197" spans="1:61" ht="16.5" customHeight="1" x14ac:dyDescent="0.25">
      <c r="A197" s="125">
        <v>193</v>
      </c>
      <c r="B197" s="50" t="s">
        <v>561</v>
      </c>
      <c r="C197" s="50" t="s">
        <v>538</v>
      </c>
      <c r="D197" s="180" t="s">
        <v>1189</v>
      </c>
      <c r="E197" s="181" t="s">
        <v>550</v>
      </c>
      <c r="F197" s="181" t="s">
        <v>1559</v>
      </c>
      <c r="G197" s="181" t="s">
        <v>565</v>
      </c>
      <c r="H197" s="181" t="s">
        <v>543</v>
      </c>
      <c r="I197" s="183" t="s">
        <v>1560</v>
      </c>
      <c r="J197" s="182" t="s">
        <v>625</v>
      </c>
      <c r="K197" s="181" t="s">
        <v>550</v>
      </c>
      <c r="L197" s="181" t="s">
        <v>551</v>
      </c>
      <c r="M197" s="181" t="s">
        <v>1561</v>
      </c>
      <c r="N197" s="181"/>
      <c r="O197" s="116" t="s">
        <v>548</v>
      </c>
      <c r="P197" s="116" t="s">
        <v>629</v>
      </c>
      <c r="Q197" s="44" t="s">
        <v>743</v>
      </c>
      <c r="R197" s="44" t="s">
        <v>631</v>
      </c>
      <c r="S197" s="44" t="s">
        <v>1562</v>
      </c>
      <c r="T197" s="44"/>
      <c r="U197" s="157" t="s">
        <v>553</v>
      </c>
      <c r="V197" s="133" t="str">
        <f t="shared" si="98"/>
        <v>FTP -&gt; FTPS</v>
      </c>
      <c r="W197" s="146" t="s">
        <v>1563</v>
      </c>
      <c r="X197" s="146" t="s">
        <v>555</v>
      </c>
      <c r="Y197" s="146" t="s">
        <v>556</v>
      </c>
      <c r="Z197" s="148" t="s">
        <v>557</v>
      </c>
      <c r="AA197" s="146">
        <v>1</v>
      </c>
      <c r="AB197" s="146" t="s">
        <v>574</v>
      </c>
      <c r="AC197" s="147" t="s">
        <v>535</v>
      </c>
      <c r="AD197" s="147" t="e">
        <f>VLOOKUP(S197,Jahr2022!A:F,4,0)</f>
        <v>#N/A</v>
      </c>
      <c r="AE197" s="147" t="e">
        <f>VLOOKUP(S197,Jahr2022!A:F,5,0)</f>
        <v>#N/A</v>
      </c>
      <c r="AF197" s="147" t="e">
        <f>VLOOKUP(S197,Jahr2022!A:F,6,0)</f>
        <v>#N/A</v>
      </c>
      <c r="AG197" s="147" t="s">
        <v>608</v>
      </c>
      <c r="AH197" s="146" t="s">
        <v>754</v>
      </c>
      <c r="AI197" s="194" t="e">
        <f>VLOOKUP(M197,Jahre2023Out!A:D,4,0)</f>
        <v>#N/A</v>
      </c>
      <c r="AJ197" s="194" t="e">
        <f>VLOOKUP(S197,Jahre2023In!A:D,4,0)</f>
        <v>#N/A</v>
      </c>
      <c r="AK197" s="195">
        <f t="shared" si="97"/>
        <v>0</v>
      </c>
      <c r="AL197" s="196" t="str">
        <f t="shared" si="99"/>
        <v>1</v>
      </c>
      <c r="AM197" s="50" t="str">
        <f t="shared" si="72"/>
        <v>0</v>
      </c>
      <c r="AN197" s="50" t="str">
        <f t="shared" si="100"/>
        <v>1</v>
      </c>
      <c r="AP197" s="50" t="str">
        <f t="shared" si="84"/>
        <v>1</v>
      </c>
      <c r="AQ197" s="50" t="str">
        <f t="shared" si="101"/>
        <v>0</v>
      </c>
      <c r="AR197" s="50" t="str">
        <f t="shared" si="102"/>
        <v>0</v>
      </c>
      <c r="AS197" s="50" t="str">
        <f t="shared" si="103"/>
        <v>0</v>
      </c>
      <c r="AT197" s="50" t="str">
        <f t="shared" si="104"/>
        <v>0</v>
      </c>
      <c r="AV197" s="50">
        <v>1</v>
      </c>
      <c r="AX197" s="204" t="str">
        <f t="shared" ref="AX197:AX208" si="105">IFERROR(IF(SEARCH("Message",$X197)&gt;0,"X"," ")," ")</f>
        <v>X</v>
      </c>
      <c r="AY197" s="204" t="str">
        <f t="shared" ref="AY197:AY208" si="106">IFERROR(IF(SEARCH("XSLT",$X197)&gt;0,"X"," ")," ")</f>
        <v xml:space="preserve"> </v>
      </c>
      <c r="AZ197" s="204" t="str">
        <f t="shared" ref="AZ197:AZ208" si="107">IFERROR(IF(SEARCH("Java",$X197)&gt;0,"X"," ")," ")</f>
        <v xml:space="preserve"> </v>
      </c>
      <c r="BA197" s="204" t="str">
        <f t="shared" ref="BA197:BA208" si="108">IFERROR(IF(SEARCH("ABAP",$X197)&gt;0,"X"," ")," ")</f>
        <v xml:space="preserve"> </v>
      </c>
      <c r="BB197" s="204" t="str">
        <f t="shared" si="73"/>
        <v>X</v>
      </c>
      <c r="BC197" s="204" t="str">
        <f t="shared" si="74"/>
        <v xml:space="preserve"> </v>
      </c>
      <c r="BD197" s="204" t="str">
        <f t="shared" si="75"/>
        <v xml:space="preserve"> </v>
      </c>
      <c r="BE197" s="204" t="str">
        <f t="shared" si="76"/>
        <v xml:space="preserve"> </v>
      </c>
      <c r="BF197" s="204" t="str">
        <f t="shared" si="77"/>
        <v>X</v>
      </c>
      <c r="BG197" s="207" t="str">
        <f t="shared" si="78"/>
        <v>S</v>
      </c>
      <c r="BH197" s="210" t="str">
        <f t="shared" si="79"/>
        <v>m</v>
      </c>
      <c r="BI197" s="50">
        <v>3</v>
      </c>
    </row>
    <row r="198" spans="1:61" ht="16.5" customHeight="1" x14ac:dyDescent="0.25">
      <c r="A198" s="125">
        <v>194</v>
      </c>
      <c r="B198" s="50" t="s">
        <v>561</v>
      </c>
      <c r="C198" s="50" t="s">
        <v>538</v>
      </c>
      <c r="D198" s="180" t="s">
        <v>1241</v>
      </c>
      <c r="E198" s="181" t="s">
        <v>1564</v>
      </c>
      <c r="F198" s="181" t="s">
        <v>1565</v>
      </c>
      <c r="G198" s="181" t="s">
        <v>565</v>
      </c>
      <c r="H198" s="181" t="s">
        <v>544</v>
      </c>
      <c r="I198" s="183" t="s">
        <v>1249</v>
      </c>
      <c r="J198" s="182" t="s">
        <v>549</v>
      </c>
      <c r="K198" s="181" t="s">
        <v>44</v>
      </c>
      <c r="L198" s="181" t="s">
        <v>551</v>
      </c>
      <c r="M198" s="181" t="s">
        <v>1243</v>
      </c>
      <c r="N198" s="181"/>
      <c r="O198" s="116" t="s">
        <v>548</v>
      </c>
      <c r="P198" s="116" t="s">
        <v>545</v>
      </c>
      <c r="Q198" s="44" t="s">
        <v>1566</v>
      </c>
      <c r="R198" s="44" t="s">
        <v>1567</v>
      </c>
      <c r="S198" s="44" t="s">
        <v>1245</v>
      </c>
      <c r="T198" s="44"/>
      <c r="U198" s="157" t="s">
        <v>553</v>
      </c>
      <c r="V198" s="133" t="str">
        <f t="shared" si="98"/>
        <v>PROXY -&gt; SFTP</v>
      </c>
      <c r="W198" s="146" t="s">
        <v>1256</v>
      </c>
      <c r="X198" s="146" t="s">
        <v>557</v>
      </c>
      <c r="Y198" s="146" t="s">
        <v>557</v>
      </c>
      <c r="Z198" s="148" t="s">
        <v>557</v>
      </c>
      <c r="AA198" s="146">
        <v>1</v>
      </c>
      <c r="AB198" s="146" t="s">
        <v>574</v>
      </c>
      <c r="AC198" s="147" t="s">
        <v>559</v>
      </c>
      <c r="AD198" s="147">
        <f>VLOOKUP(S198,Jahr2022!A:F,4,0)</f>
        <v>610</v>
      </c>
      <c r="AE198" s="147">
        <f>VLOOKUP(S198,Jahr2022!A:F,5,0)</f>
        <v>9396567</v>
      </c>
      <c r="AF198" s="147">
        <f>VLOOKUP(S198,Jahr2022!A:F,6,0)</f>
        <v>79617992</v>
      </c>
      <c r="AG198" s="147" t="s">
        <v>560</v>
      </c>
      <c r="AH198" s="146" t="s">
        <v>754</v>
      </c>
      <c r="AI198" s="194">
        <f>VLOOKUP(M198,Jahre2023Out!A:D,4,0)</f>
        <v>47310</v>
      </c>
      <c r="AJ198" s="194" t="e">
        <f>VLOOKUP(S198,Jahre2023In!A:D,4,0)</f>
        <v>#N/A</v>
      </c>
      <c r="AK198" s="195">
        <f t="shared" si="97"/>
        <v>47310</v>
      </c>
      <c r="AL198" s="196" t="str">
        <f t="shared" si="99"/>
        <v>1</v>
      </c>
      <c r="AM198" s="50" t="str">
        <f t="shared" ref="AM198:AM208" si="109">IFERROR(IF(SEARCH("SFTP",$V198)&gt;0,"1",""),"0")</f>
        <v>1</v>
      </c>
      <c r="AN198" s="50" t="str">
        <f t="shared" si="100"/>
        <v>0</v>
      </c>
      <c r="AP198" s="50" t="str">
        <f t="shared" si="84"/>
        <v>0</v>
      </c>
      <c r="AQ198" s="50" t="str">
        <f t="shared" si="101"/>
        <v>0</v>
      </c>
      <c r="AR198" s="50" t="str">
        <f t="shared" si="102"/>
        <v>0</v>
      </c>
      <c r="AS198" s="50" t="str">
        <f t="shared" si="103"/>
        <v>0</v>
      </c>
      <c r="AT198" s="50" t="str">
        <f t="shared" si="104"/>
        <v>0</v>
      </c>
      <c r="AX198" s="204" t="str">
        <f t="shared" si="105"/>
        <v xml:space="preserve"> </v>
      </c>
      <c r="AY198" s="204" t="str">
        <f t="shared" si="106"/>
        <v xml:space="preserve"> </v>
      </c>
      <c r="AZ198" s="204" t="str">
        <f t="shared" si="107"/>
        <v xml:space="preserve"> </v>
      </c>
      <c r="BA198" s="204" t="str">
        <f t="shared" si="108"/>
        <v xml:space="preserve"> </v>
      </c>
      <c r="BB198" s="204" t="str">
        <f t="shared" ref="BB198:BB208" si="110">IFERROR(IF(SEARCH("Ja",$Y198)&gt;0,"X"," ")," ")</f>
        <v xml:space="preserve"> </v>
      </c>
      <c r="BC198" s="204" t="str">
        <f t="shared" ref="BC198:BC208" si="111">IFERROR(IF(SEARCH("Ja",$Z198)&gt;0,"X"," ")," ")</f>
        <v xml:space="preserve"> </v>
      </c>
      <c r="BD198" s="204" t="str">
        <f t="shared" ref="BD198:BD208" si="112">IFERROR(IF($AW198&gt;0,"X"," ")," ")</f>
        <v xml:space="preserve"> </v>
      </c>
      <c r="BE198" s="204" t="str">
        <f t="shared" ref="BE198:BE208" si="113">IFERROR(IF(SEARCH("BE",$AC198)&gt;0,"X"," ")," ")</f>
        <v xml:space="preserve"> </v>
      </c>
      <c r="BF198" s="204" t="str">
        <f t="shared" ref="BF198:BF208" si="114">IFERROR(IF(SEARCH("EOIO",$AC198)&gt;0,"X"," ")," ")</f>
        <v xml:space="preserve"> </v>
      </c>
      <c r="BG198" s="207" t="str">
        <f t="shared" ref="BG198:BG208" si="115">$AB198</f>
        <v>S</v>
      </c>
      <c r="BH198" s="210" t="str">
        <f t="shared" ref="BH198:BH208" si="116">IF(AND(AX198="X",AY198="X",AZ198="X",BB198="X",BD198="X"),"r",IF(OR(BG198="L",BD198="X",AND(BB198="X",BC198="X")),"h",IF(OR(AZ198="X",BB198="X",BC198="X"),"m",IF(AND(AX198=" ",AY198=" ",AZ198=" ",BA198=" ",BB198=" ",BC198=" ",BD198=" ",BG198="S"),"c","l"))))</f>
        <v>c</v>
      </c>
      <c r="BI198" s="50">
        <v>1</v>
      </c>
    </row>
    <row r="199" spans="1:61" ht="16.5" customHeight="1" x14ac:dyDescent="0.25">
      <c r="A199" s="125">
        <v>195</v>
      </c>
      <c r="B199" s="50" t="s">
        <v>561</v>
      </c>
      <c r="C199" s="50" t="s">
        <v>538</v>
      </c>
      <c r="D199" s="180" t="s">
        <v>539</v>
      </c>
      <c r="E199" s="181" t="s">
        <v>1022</v>
      </c>
      <c r="F199" s="181" t="s">
        <v>1568</v>
      </c>
      <c r="G199" s="181" t="s">
        <v>565</v>
      </c>
      <c r="H199" s="181" t="s">
        <v>543</v>
      </c>
      <c r="I199" s="183" t="s">
        <v>637</v>
      </c>
      <c r="J199" s="182" t="s">
        <v>625</v>
      </c>
      <c r="K199" s="181" t="s">
        <v>1554</v>
      </c>
      <c r="L199" s="181" t="s">
        <v>1555</v>
      </c>
      <c r="M199" s="181" t="s">
        <v>1569</v>
      </c>
      <c r="N199" s="181"/>
      <c r="O199" s="116" t="s">
        <v>548</v>
      </c>
      <c r="P199" s="116" t="s">
        <v>625</v>
      </c>
      <c r="Q199" s="44" t="s">
        <v>1022</v>
      </c>
      <c r="R199" s="44" t="s">
        <v>1024</v>
      </c>
      <c r="S199" s="44" t="s">
        <v>1570</v>
      </c>
      <c r="T199" s="44"/>
      <c r="U199" s="157" t="s">
        <v>553</v>
      </c>
      <c r="V199" s="133" t="str">
        <f t="shared" ref="V199" si="117">J199&amp;" -&gt; "&amp;P199</f>
        <v>FTP -&gt; FTP</v>
      </c>
      <c r="W199" s="146" t="s">
        <v>1571</v>
      </c>
      <c r="X199" s="146" t="s">
        <v>1558</v>
      </c>
      <c r="Y199" s="146" t="s">
        <v>557</v>
      </c>
      <c r="Z199" s="148" t="s">
        <v>557</v>
      </c>
      <c r="AA199" s="146">
        <v>1</v>
      </c>
      <c r="AB199" s="146" t="s">
        <v>574</v>
      </c>
      <c r="AC199" s="147" t="s">
        <v>559</v>
      </c>
      <c r="AD199" s="147" t="e">
        <f>VLOOKUP(S199,Jahr2022!A:F,4,0)</f>
        <v>#N/A</v>
      </c>
      <c r="AE199" s="147" t="e">
        <f>VLOOKUP(S199,Jahr2022!A:F,5,0)</f>
        <v>#N/A</v>
      </c>
      <c r="AF199" s="147" t="e">
        <f>VLOOKUP(S199,Jahr2022!A:F,6,0)</f>
        <v>#N/A</v>
      </c>
      <c r="AG199" s="147" t="s">
        <v>608</v>
      </c>
      <c r="AH199" s="146" t="s">
        <v>754</v>
      </c>
      <c r="AI199" s="194" t="e">
        <f>VLOOKUP(M199,Jahre2023Out!A:D,4,0)</f>
        <v>#N/A</v>
      </c>
      <c r="AJ199" s="194" t="e">
        <f>VLOOKUP(S199,Jahre2023In!A:D,4,0)</f>
        <v>#N/A</v>
      </c>
      <c r="AK199" s="195">
        <f t="shared" si="97"/>
        <v>0</v>
      </c>
      <c r="AL199" s="196" t="str">
        <f t="shared" si="99"/>
        <v>1</v>
      </c>
      <c r="AM199" s="50" t="str">
        <f t="shared" si="109"/>
        <v>0</v>
      </c>
      <c r="AN199" s="50" t="str">
        <f t="shared" si="100"/>
        <v>0</v>
      </c>
      <c r="AP199" s="50" t="str">
        <f t="shared" si="84"/>
        <v>0</v>
      </c>
      <c r="AQ199" s="50" t="str">
        <f t="shared" si="101"/>
        <v>1</v>
      </c>
      <c r="AR199" s="50" t="str">
        <f t="shared" si="102"/>
        <v>0</v>
      </c>
      <c r="AS199" s="50" t="str">
        <f t="shared" si="103"/>
        <v>0</v>
      </c>
      <c r="AT199" s="50" t="str">
        <f t="shared" si="104"/>
        <v>0</v>
      </c>
      <c r="AX199" s="204" t="str">
        <f t="shared" si="105"/>
        <v>X</v>
      </c>
      <c r="AY199" s="204" t="str">
        <f t="shared" si="106"/>
        <v xml:space="preserve"> </v>
      </c>
      <c r="AZ199" s="204" t="str">
        <f t="shared" si="107"/>
        <v>X</v>
      </c>
      <c r="BA199" s="204" t="str">
        <f t="shared" si="108"/>
        <v xml:space="preserve"> </v>
      </c>
      <c r="BB199" s="204" t="str">
        <f t="shared" si="110"/>
        <v xml:space="preserve"> </v>
      </c>
      <c r="BC199" s="204" t="str">
        <f t="shared" si="111"/>
        <v xml:space="preserve"> </v>
      </c>
      <c r="BD199" s="204" t="str">
        <f t="shared" si="112"/>
        <v xml:space="preserve"> </v>
      </c>
      <c r="BE199" s="204" t="str">
        <f t="shared" si="113"/>
        <v xml:space="preserve"> </v>
      </c>
      <c r="BF199" s="204" t="str">
        <f t="shared" si="114"/>
        <v xml:space="preserve"> </v>
      </c>
      <c r="BG199" s="207" t="str">
        <f t="shared" si="115"/>
        <v>S</v>
      </c>
      <c r="BH199" s="210" t="str">
        <f t="shared" si="116"/>
        <v>m</v>
      </c>
      <c r="BI199" s="50">
        <v>2</v>
      </c>
    </row>
    <row r="200" spans="1:61" ht="16.5" customHeight="1" x14ac:dyDescent="0.25">
      <c r="A200" s="125">
        <v>196</v>
      </c>
      <c r="B200" s="50" t="s">
        <v>561</v>
      </c>
      <c r="C200" s="50" t="s">
        <v>538</v>
      </c>
      <c r="D200" s="180" t="s">
        <v>856</v>
      </c>
      <c r="E200" s="181" t="s">
        <v>1015</v>
      </c>
      <c r="F200" s="181" t="s">
        <v>1572</v>
      </c>
      <c r="G200" s="181" t="s">
        <v>565</v>
      </c>
      <c r="H200" s="181" t="s">
        <v>543</v>
      </c>
      <c r="I200" s="183" t="s">
        <v>704</v>
      </c>
      <c r="J200" s="182" t="s">
        <v>549</v>
      </c>
      <c r="K200" s="181" t="s">
        <v>722</v>
      </c>
      <c r="L200" s="181" t="s">
        <v>723</v>
      </c>
      <c r="M200" s="181" t="s">
        <v>1573</v>
      </c>
      <c r="N200" s="181"/>
      <c r="O200" s="116" t="s">
        <v>548</v>
      </c>
      <c r="P200" s="116" t="s">
        <v>934</v>
      </c>
      <c r="Q200" s="44" t="s">
        <v>1015</v>
      </c>
      <c r="R200" s="44" t="s">
        <v>1019</v>
      </c>
      <c r="S200" s="44" t="s">
        <v>1574</v>
      </c>
      <c r="T200" s="44"/>
      <c r="U200" s="157" t="s">
        <v>553</v>
      </c>
      <c r="V200" s="133" t="str">
        <f t="shared" ref="V200:V205" si="118">J200&amp;" -&gt; "&amp;P200</f>
        <v>PROXY -&gt; REST</v>
      </c>
      <c r="W200" s="146" t="s">
        <v>1575</v>
      </c>
      <c r="X200" s="146" t="s">
        <v>555</v>
      </c>
      <c r="Y200" s="146" t="s">
        <v>557</v>
      </c>
      <c r="Z200" s="148" t="s">
        <v>557</v>
      </c>
      <c r="AA200" s="146">
        <v>1</v>
      </c>
      <c r="AB200" s="146" t="s">
        <v>574</v>
      </c>
      <c r="AC200" s="147" t="s">
        <v>559</v>
      </c>
      <c r="AD200" s="147">
        <v>0</v>
      </c>
      <c r="AE200" s="147">
        <v>0</v>
      </c>
      <c r="AF200" s="147">
        <v>0</v>
      </c>
      <c r="AG200" s="147" t="s">
        <v>574</v>
      </c>
      <c r="AH200" s="146"/>
      <c r="AI200" s="194" t="e">
        <f>VLOOKUP(M200,Jahre2023Out!A:D,4,0)</f>
        <v>#N/A</v>
      </c>
      <c r="AJ200" s="194">
        <f>VLOOKUP(S200,Jahre2023In!A:D,4,0)</f>
        <v>18</v>
      </c>
      <c r="AK200" s="195">
        <f t="shared" si="97"/>
        <v>18</v>
      </c>
      <c r="AL200" s="196" t="str">
        <f t="shared" si="99"/>
        <v>0</v>
      </c>
      <c r="AM200" s="50" t="str">
        <f t="shared" si="109"/>
        <v>0</v>
      </c>
      <c r="AN200" s="50" t="str">
        <f t="shared" si="100"/>
        <v>0</v>
      </c>
      <c r="AP200" s="50" t="str">
        <f t="shared" si="84"/>
        <v>0</v>
      </c>
      <c r="AQ200" s="50" t="str">
        <f t="shared" si="101"/>
        <v>0</v>
      </c>
      <c r="AR200" s="50" t="str">
        <f t="shared" si="102"/>
        <v>0</v>
      </c>
      <c r="AS200" s="50" t="str">
        <f t="shared" si="103"/>
        <v>0</v>
      </c>
      <c r="AT200" s="50" t="str">
        <f t="shared" si="104"/>
        <v>0</v>
      </c>
      <c r="AX200" s="204" t="str">
        <f t="shared" si="105"/>
        <v>X</v>
      </c>
      <c r="AY200" s="204" t="str">
        <f t="shared" si="106"/>
        <v xml:space="preserve"> </v>
      </c>
      <c r="AZ200" s="204" t="str">
        <f t="shared" si="107"/>
        <v xml:space="preserve"> </v>
      </c>
      <c r="BA200" s="204" t="str">
        <f t="shared" si="108"/>
        <v xml:space="preserve"> </v>
      </c>
      <c r="BB200" s="204" t="str">
        <f t="shared" si="110"/>
        <v xml:space="preserve"> </v>
      </c>
      <c r="BC200" s="204" t="str">
        <f t="shared" si="111"/>
        <v xml:space="preserve"> </v>
      </c>
      <c r="BD200" s="204" t="str">
        <f t="shared" si="112"/>
        <v xml:space="preserve"> </v>
      </c>
      <c r="BE200" s="204" t="str">
        <f t="shared" si="113"/>
        <v xml:space="preserve"> </v>
      </c>
      <c r="BF200" s="204" t="str">
        <f t="shared" si="114"/>
        <v xml:space="preserve"> </v>
      </c>
      <c r="BG200" s="207" t="str">
        <f t="shared" si="115"/>
        <v>S</v>
      </c>
      <c r="BH200" s="210" t="str">
        <f t="shared" si="116"/>
        <v>l</v>
      </c>
      <c r="BI200" s="50">
        <v>1</v>
      </c>
    </row>
    <row r="201" spans="1:61" ht="16.5" customHeight="1" x14ac:dyDescent="0.25">
      <c r="A201" s="125">
        <v>197</v>
      </c>
      <c r="B201" s="50" t="s">
        <v>561</v>
      </c>
      <c r="C201" s="50" t="s">
        <v>538</v>
      </c>
      <c r="D201" s="180" t="s">
        <v>634</v>
      </c>
      <c r="E201" s="181" t="s">
        <v>1228</v>
      </c>
      <c r="F201" s="181" t="s">
        <v>1576</v>
      </c>
      <c r="G201" s="181" t="s">
        <v>565</v>
      </c>
      <c r="H201" s="181" t="s">
        <v>543</v>
      </c>
      <c r="I201" s="183" t="s">
        <v>672</v>
      </c>
      <c r="J201" s="182" t="s">
        <v>629</v>
      </c>
      <c r="K201" s="181" t="s">
        <v>1228</v>
      </c>
      <c r="L201" s="181" t="s">
        <v>631</v>
      </c>
      <c r="M201" s="181" t="s">
        <v>1577</v>
      </c>
      <c r="N201" s="181"/>
      <c r="O201" s="116" t="s">
        <v>548</v>
      </c>
      <c r="P201" s="116" t="s">
        <v>549</v>
      </c>
      <c r="Q201" s="44" t="s">
        <v>529</v>
      </c>
      <c r="R201" s="44" t="s">
        <v>551</v>
      </c>
      <c r="S201" s="44" t="s">
        <v>1231</v>
      </c>
      <c r="T201" s="44"/>
      <c r="U201" s="157" t="s">
        <v>553</v>
      </c>
      <c r="V201" s="133" t="str">
        <f t="shared" si="118"/>
        <v>FTPS -&gt; PROXY</v>
      </c>
      <c r="W201" s="146" t="s">
        <v>1578</v>
      </c>
      <c r="X201" s="146" t="s">
        <v>864</v>
      </c>
      <c r="Y201" s="146" t="s">
        <v>557</v>
      </c>
      <c r="Z201" s="148" t="s">
        <v>557</v>
      </c>
      <c r="AA201" s="146">
        <v>1</v>
      </c>
      <c r="AB201" s="146" t="s">
        <v>574</v>
      </c>
      <c r="AC201" s="147" t="s">
        <v>559</v>
      </c>
      <c r="AD201" s="147">
        <v>2291</v>
      </c>
      <c r="AE201" s="147">
        <v>2233</v>
      </c>
      <c r="AF201" s="147">
        <v>2370</v>
      </c>
      <c r="AG201" s="147" t="s">
        <v>574</v>
      </c>
      <c r="AH201" s="146">
        <v>796412</v>
      </c>
      <c r="AI201" s="194">
        <f>VLOOKUP(M201,Jahre2023Out!A:D,4,0)</f>
        <v>191453</v>
      </c>
      <c r="AJ201" s="194" t="e">
        <f>VLOOKUP(S201,Jahre2023In!A:D,4,0)</f>
        <v>#N/A</v>
      </c>
      <c r="AK201" s="195">
        <f t="shared" si="97"/>
        <v>191453</v>
      </c>
      <c r="AL201" s="196" t="str">
        <f t="shared" si="99"/>
        <v>1</v>
      </c>
      <c r="AM201" s="50" t="str">
        <f t="shared" si="109"/>
        <v>0</v>
      </c>
      <c r="AN201" s="50" t="str">
        <f t="shared" si="100"/>
        <v>1</v>
      </c>
      <c r="AP201" s="50" t="str">
        <f t="shared" si="84"/>
        <v>0</v>
      </c>
      <c r="AQ201" s="50" t="str">
        <f t="shared" si="101"/>
        <v>1</v>
      </c>
      <c r="AR201" s="50" t="str">
        <f t="shared" si="102"/>
        <v>0</v>
      </c>
      <c r="AS201" s="50" t="str">
        <f t="shared" si="103"/>
        <v>0</v>
      </c>
      <c r="AT201" s="50" t="str">
        <f t="shared" si="104"/>
        <v>0</v>
      </c>
      <c r="AV201" s="50">
        <v>1</v>
      </c>
      <c r="AX201" s="204" t="str">
        <f t="shared" si="105"/>
        <v xml:space="preserve"> </v>
      </c>
      <c r="AY201" s="204" t="str">
        <f t="shared" si="106"/>
        <v xml:space="preserve"> </v>
      </c>
      <c r="AZ201" s="204" t="str">
        <f t="shared" si="107"/>
        <v>X</v>
      </c>
      <c r="BA201" s="204" t="str">
        <f t="shared" si="108"/>
        <v xml:space="preserve"> </v>
      </c>
      <c r="BB201" s="204" t="str">
        <f t="shared" si="110"/>
        <v xml:space="preserve"> </v>
      </c>
      <c r="BC201" s="204" t="str">
        <f t="shared" si="111"/>
        <v xml:space="preserve"> </v>
      </c>
      <c r="BD201" s="204" t="str">
        <f t="shared" si="112"/>
        <v xml:space="preserve"> </v>
      </c>
      <c r="BE201" s="204" t="str">
        <f t="shared" si="113"/>
        <v xml:space="preserve"> </v>
      </c>
      <c r="BF201" s="204" t="str">
        <f t="shared" si="114"/>
        <v xml:space="preserve"> </v>
      </c>
      <c r="BG201" s="207" t="str">
        <f t="shared" si="115"/>
        <v>S</v>
      </c>
      <c r="BH201" s="210" t="str">
        <f t="shared" si="116"/>
        <v>m</v>
      </c>
      <c r="BI201" s="50">
        <v>2</v>
      </c>
    </row>
    <row r="202" spans="1:61" ht="16.5" customHeight="1" x14ac:dyDescent="0.25">
      <c r="A202" s="125">
        <v>198</v>
      </c>
      <c r="B202" s="50" t="s">
        <v>561</v>
      </c>
      <c r="C202" s="50" t="s">
        <v>538</v>
      </c>
      <c r="D202" s="180" t="s">
        <v>634</v>
      </c>
      <c r="E202" s="181" t="s">
        <v>1228</v>
      </c>
      <c r="F202" s="181" t="s">
        <v>1579</v>
      </c>
      <c r="G202" s="181" t="s">
        <v>565</v>
      </c>
      <c r="H202" s="181" t="s">
        <v>543</v>
      </c>
      <c r="I202" s="183" t="s">
        <v>672</v>
      </c>
      <c r="J202" s="182" t="s">
        <v>629</v>
      </c>
      <c r="K202" s="181" t="s">
        <v>1228</v>
      </c>
      <c r="L202" s="181" t="s">
        <v>631</v>
      </c>
      <c r="M202" s="181" t="s">
        <v>1580</v>
      </c>
      <c r="N202" s="181"/>
      <c r="O202" s="116" t="s">
        <v>548</v>
      </c>
      <c r="P202" s="116" t="s">
        <v>549</v>
      </c>
      <c r="Q202" s="44" t="s">
        <v>529</v>
      </c>
      <c r="R202" s="44" t="s">
        <v>551</v>
      </c>
      <c r="S202" s="44" t="s">
        <v>1231</v>
      </c>
      <c r="T202" s="44"/>
      <c r="U202" s="157" t="s">
        <v>553</v>
      </c>
      <c r="V202" s="133" t="str">
        <f t="shared" si="118"/>
        <v>FTPS -&gt; PROXY</v>
      </c>
      <c r="W202" s="146" t="s">
        <v>1581</v>
      </c>
      <c r="X202" s="146" t="s">
        <v>864</v>
      </c>
      <c r="Y202" s="146" t="s">
        <v>557</v>
      </c>
      <c r="Z202" s="148" t="s">
        <v>557</v>
      </c>
      <c r="AA202" s="146">
        <v>1</v>
      </c>
      <c r="AB202" s="146" t="s">
        <v>574</v>
      </c>
      <c r="AC202" s="147" t="s">
        <v>559</v>
      </c>
      <c r="AD202" s="147">
        <v>0</v>
      </c>
      <c r="AE202" s="147">
        <v>0</v>
      </c>
      <c r="AF202" s="147">
        <v>0</v>
      </c>
      <c r="AG202" s="147" t="s">
        <v>574</v>
      </c>
      <c r="AH202" s="146">
        <v>796412</v>
      </c>
      <c r="AI202" s="194">
        <f>VLOOKUP(M202,Jahre2023Out!A:D,4,0)</f>
        <v>35669</v>
      </c>
      <c r="AJ202" s="194" t="e">
        <f>VLOOKUP(S202,Jahre2023In!A:D,4,0)</f>
        <v>#N/A</v>
      </c>
      <c r="AK202" s="195">
        <f t="shared" si="97"/>
        <v>35669</v>
      </c>
      <c r="AL202" s="196" t="str">
        <f t="shared" si="99"/>
        <v>1</v>
      </c>
      <c r="AM202" s="50" t="str">
        <f t="shared" si="109"/>
        <v>0</v>
      </c>
      <c r="AN202" s="50" t="str">
        <f t="shared" si="100"/>
        <v>1</v>
      </c>
      <c r="AP202" s="50" t="str">
        <f t="shared" si="84"/>
        <v>0</v>
      </c>
      <c r="AQ202" s="50" t="str">
        <f t="shared" si="101"/>
        <v>1</v>
      </c>
      <c r="AR202" s="50" t="str">
        <f t="shared" si="102"/>
        <v>0</v>
      </c>
      <c r="AS202" s="50" t="str">
        <f t="shared" si="103"/>
        <v>0</v>
      </c>
      <c r="AT202" s="50" t="str">
        <f t="shared" si="104"/>
        <v>0</v>
      </c>
      <c r="AV202" s="50">
        <v>1</v>
      </c>
      <c r="AX202" s="204" t="str">
        <f t="shared" si="105"/>
        <v xml:space="preserve"> </v>
      </c>
      <c r="AY202" s="204" t="str">
        <f t="shared" si="106"/>
        <v xml:space="preserve"> </v>
      </c>
      <c r="AZ202" s="204" t="str">
        <f t="shared" si="107"/>
        <v>X</v>
      </c>
      <c r="BA202" s="204" t="str">
        <f t="shared" si="108"/>
        <v xml:space="preserve"> </v>
      </c>
      <c r="BB202" s="204" t="str">
        <f t="shared" si="110"/>
        <v xml:space="preserve"> </v>
      </c>
      <c r="BC202" s="204" t="str">
        <f t="shared" si="111"/>
        <v xml:space="preserve"> </v>
      </c>
      <c r="BD202" s="204" t="str">
        <f t="shared" si="112"/>
        <v xml:space="preserve"> </v>
      </c>
      <c r="BE202" s="204" t="str">
        <f t="shared" si="113"/>
        <v xml:space="preserve"> </v>
      </c>
      <c r="BF202" s="204" t="str">
        <f t="shared" si="114"/>
        <v xml:space="preserve"> </v>
      </c>
      <c r="BG202" s="207" t="str">
        <f t="shared" si="115"/>
        <v>S</v>
      </c>
      <c r="BH202" s="210" t="str">
        <f t="shared" si="116"/>
        <v>m</v>
      </c>
      <c r="BI202" s="50">
        <v>2</v>
      </c>
    </row>
    <row r="203" spans="1:61" ht="16.5" customHeight="1" x14ac:dyDescent="0.25">
      <c r="A203" s="125">
        <v>199</v>
      </c>
      <c r="B203" s="50" t="s">
        <v>561</v>
      </c>
      <c r="C203" s="50" t="s">
        <v>538</v>
      </c>
      <c r="D203" s="180" t="s">
        <v>539</v>
      </c>
      <c r="E203" s="181" t="s">
        <v>702</v>
      </c>
      <c r="F203" s="181" t="s">
        <v>1582</v>
      </c>
      <c r="G203" s="181" t="s">
        <v>565</v>
      </c>
      <c r="H203" s="181" t="s">
        <v>543</v>
      </c>
      <c r="I203" s="183" t="s">
        <v>1116</v>
      </c>
      <c r="J203" s="182" t="s">
        <v>549</v>
      </c>
      <c r="K203" s="181" t="s">
        <v>1583</v>
      </c>
      <c r="L203" s="181" t="s">
        <v>551</v>
      </c>
      <c r="M203" s="181" t="s">
        <v>1584</v>
      </c>
      <c r="N203" s="181"/>
      <c r="O203" s="116" t="s">
        <v>548</v>
      </c>
      <c r="P203" s="116" t="s">
        <v>629</v>
      </c>
      <c r="Q203" s="44" t="s">
        <v>630</v>
      </c>
      <c r="R203" s="44" t="s">
        <v>631</v>
      </c>
      <c r="S203" s="44" t="s">
        <v>1585</v>
      </c>
      <c r="T203" s="44"/>
      <c r="U203" s="157" t="s">
        <v>553</v>
      </c>
      <c r="V203" s="133" t="str">
        <f t="shared" si="118"/>
        <v>PROXY -&gt; FTPS</v>
      </c>
      <c r="W203" s="146" t="s">
        <v>1586</v>
      </c>
      <c r="X203" s="146" t="s">
        <v>555</v>
      </c>
      <c r="Y203" s="146" t="s">
        <v>556</v>
      </c>
      <c r="Z203" s="148" t="s">
        <v>557</v>
      </c>
      <c r="AA203" s="146">
        <v>1</v>
      </c>
      <c r="AB203" s="146" t="s">
        <v>643</v>
      </c>
      <c r="AC203" s="147" t="s">
        <v>559</v>
      </c>
      <c r="AD203" s="147">
        <v>0</v>
      </c>
      <c r="AE203" s="147">
        <v>0</v>
      </c>
      <c r="AF203" s="147">
        <v>0</v>
      </c>
      <c r="AG203" s="147" t="s">
        <v>643</v>
      </c>
      <c r="AH203" s="146"/>
      <c r="AI203" s="194" t="e">
        <f>VLOOKUP(M203,Jahre2023Out!A:D,4,0)</f>
        <v>#N/A</v>
      </c>
      <c r="AJ203" s="194" t="e">
        <f>VLOOKUP(S203,Jahre2023In!A:D,4,0)</f>
        <v>#N/A</v>
      </c>
      <c r="AK203" s="195">
        <f t="shared" si="97"/>
        <v>0</v>
      </c>
      <c r="AL203" s="196" t="str">
        <f t="shared" si="99"/>
        <v>1</v>
      </c>
      <c r="AM203" s="50" t="str">
        <f t="shared" si="109"/>
        <v>0</v>
      </c>
      <c r="AN203" s="50" t="str">
        <f t="shared" si="100"/>
        <v>1</v>
      </c>
      <c r="AP203" s="50" t="str">
        <f t="shared" si="84"/>
        <v>1</v>
      </c>
      <c r="AQ203" s="50" t="str">
        <f t="shared" si="101"/>
        <v>0</v>
      </c>
      <c r="AR203" s="50" t="str">
        <f t="shared" si="102"/>
        <v>0</v>
      </c>
      <c r="AS203" s="50" t="str">
        <f t="shared" si="103"/>
        <v>0</v>
      </c>
      <c r="AT203" s="50" t="str">
        <f t="shared" si="104"/>
        <v>0</v>
      </c>
      <c r="AV203" s="50">
        <v>1</v>
      </c>
      <c r="AX203" s="204" t="str">
        <f t="shared" si="105"/>
        <v>X</v>
      </c>
      <c r="AY203" s="204" t="str">
        <f t="shared" si="106"/>
        <v xml:space="preserve"> </v>
      </c>
      <c r="AZ203" s="204" t="str">
        <f t="shared" si="107"/>
        <v xml:space="preserve"> </v>
      </c>
      <c r="BA203" s="204" t="str">
        <f t="shared" si="108"/>
        <v xml:space="preserve"> </v>
      </c>
      <c r="BB203" s="204" t="str">
        <f t="shared" si="110"/>
        <v>X</v>
      </c>
      <c r="BC203" s="204" t="str">
        <f t="shared" si="111"/>
        <v xml:space="preserve"> </v>
      </c>
      <c r="BD203" s="204" t="str">
        <f t="shared" si="112"/>
        <v xml:space="preserve"> </v>
      </c>
      <c r="BE203" s="204" t="str">
        <f t="shared" si="113"/>
        <v xml:space="preserve"> </v>
      </c>
      <c r="BF203" s="204" t="str">
        <f t="shared" si="114"/>
        <v xml:space="preserve"> </v>
      </c>
      <c r="BG203" s="207" t="str">
        <f t="shared" si="115"/>
        <v>L</v>
      </c>
      <c r="BH203" s="210" t="str">
        <f t="shared" si="116"/>
        <v>h</v>
      </c>
      <c r="BI203" s="50">
        <v>2</v>
      </c>
    </row>
    <row r="204" spans="1:61" ht="12.75" customHeight="1" x14ac:dyDescent="0.25">
      <c r="A204" s="125">
        <v>200</v>
      </c>
      <c r="B204" s="50" t="s">
        <v>561</v>
      </c>
      <c r="C204" s="50" t="s">
        <v>538</v>
      </c>
      <c r="D204" s="180" t="s">
        <v>539</v>
      </c>
      <c r="E204" s="44" t="s">
        <v>702</v>
      </c>
      <c r="F204" s="181" t="s">
        <v>1587</v>
      </c>
      <c r="G204" s="181" t="s">
        <v>565</v>
      </c>
      <c r="H204" s="181" t="s">
        <v>543</v>
      </c>
      <c r="I204" s="181" t="s">
        <v>704</v>
      </c>
      <c r="J204" s="182" t="s">
        <v>625</v>
      </c>
      <c r="K204" s="181" t="s">
        <v>1583</v>
      </c>
      <c r="L204" s="181" t="s">
        <v>706</v>
      </c>
      <c r="M204" s="183" t="s">
        <v>1588</v>
      </c>
      <c r="O204" s="116" t="s">
        <v>548</v>
      </c>
      <c r="P204" s="116" t="s">
        <v>629</v>
      </c>
      <c r="Q204" s="44" t="s">
        <v>630</v>
      </c>
      <c r="R204" s="44" t="s">
        <v>631</v>
      </c>
      <c r="S204" s="136" t="s">
        <v>1589</v>
      </c>
      <c r="T204" s="43"/>
      <c r="U204" s="157" t="s">
        <v>553</v>
      </c>
      <c r="V204" s="135" t="str">
        <f t="shared" si="118"/>
        <v>FTP -&gt; FTPS</v>
      </c>
      <c r="W204" s="146" t="s">
        <v>1590</v>
      </c>
      <c r="X204" s="146" t="s">
        <v>555</v>
      </c>
      <c r="Y204" s="146" t="s">
        <v>556</v>
      </c>
      <c r="Z204" s="146" t="s">
        <v>557</v>
      </c>
      <c r="AA204" s="146">
        <v>1</v>
      </c>
      <c r="AB204" s="146" t="s">
        <v>643</v>
      </c>
      <c r="AC204" s="146" t="s">
        <v>559</v>
      </c>
      <c r="AD204" s="147">
        <v>0</v>
      </c>
      <c r="AE204" s="147">
        <v>0</v>
      </c>
      <c r="AF204" s="147">
        <v>0</v>
      </c>
      <c r="AG204" s="146" t="s">
        <v>643</v>
      </c>
      <c r="AH204" s="146"/>
      <c r="AI204" s="194" t="e">
        <f>VLOOKUP(M204,Jahre2023Out!A:D,4,0)</f>
        <v>#N/A</v>
      </c>
      <c r="AJ204" s="194" t="e">
        <f>VLOOKUP(S204,Jahre2023In!A:D,4,0)</f>
        <v>#N/A</v>
      </c>
      <c r="AK204" s="195">
        <f t="shared" si="97"/>
        <v>0</v>
      </c>
      <c r="AL204" s="196" t="str">
        <f t="shared" si="99"/>
        <v>1</v>
      </c>
      <c r="AM204" s="50" t="str">
        <f t="shared" si="109"/>
        <v>0</v>
      </c>
      <c r="AN204" s="50" t="str">
        <f t="shared" si="100"/>
        <v>1</v>
      </c>
      <c r="AP204" s="50" t="str">
        <f t="shared" si="84"/>
        <v>1</v>
      </c>
      <c r="AQ204" s="50" t="str">
        <f t="shared" si="101"/>
        <v>0</v>
      </c>
      <c r="AR204" s="50" t="str">
        <f t="shared" si="102"/>
        <v>0</v>
      </c>
      <c r="AS204" s="50" t="str">
        <f t="shared" si="103"/>
        <v>0</v>
      </c>
      <c r="AT204" s="50" t="str">
        <f t="shared" si="104"/>
        <v>0</v>
      </c>
      <c r="AW204" s="50">
        <v>1</v>
      </c>
      <c r="AX204" s="204" t="str">
        <f t="shared" si="105"/>
        <v>X</v>
      </c>
      <c r="AY204" s="204" t="str">
        <f t="shared" si="106"/>
        <v xml:space="preserve"> </v>
      </c>
      <c r="AZ204" s="204" t="str">
        <f t="shared" si="107"/>
        <v xml:space="preserve"> </v>
      </c>
      <c r="BA204" s="204" t="str">
        <f t="shared" si="108"/>
        <v xml:space="preserve"> </v>
      </c>
      <c r="BB204" s="204" t="str">
        <f t="shared" si="110"/>
        <v>X</v>
      </c>
      <c r="BC204" s="204" t="str">
        <f t="shared" si="111"/>
        <v xml:space="preserve"> </v>
      </c>
      <c r="BD204" s="204" t="str">
        <f t="shared" si="112"/>
        <v>X</v>
      </c>
      <c r="BE204" s="204" t="str">
        <f t="shared" si="113"/>
        <v xml:space="preserve"> </v>
      </c>
      <c r="BF204" s="204" t="str">
        <f t="shared" si="114"/>
        <v xml:space="preserve"> </v>
      </c>
      <c r="BG204" s="207" t="str">
        <f t="shared" si="115"/>
        <v>L</v>
      </c>
      <c r="BH204" s="210" t="str">
        <f t="shared" si="116"/>
        <v>h</v>
      </c>
      <c r="BI204" s="50">
        <v>3</v>
      </c>
    </row>
    <row r="205" spans="1:61" ht="15" customHeight="1" x14ac:dyDescent="0.25">
      <c r="A205" s="125">
        <v>201</v>
      </c>
      <c r="B205" s="50" t="s">
        <v>561</v>
      </c>
      <c r="C205" s="50" t="s">
        <v>538</v>
      </c>
      <c r="D205" s="180" t="s">
        <v>539</v>
      </c>
      <c r="E205" s="44" t="s">
        <v>1591</v>
      </c>
      <c r="F205" s="181" t="s">
        <v>1592</v>
      </c>
      <c r="G205" s="181" t="s">
        <v>565</v>
      </c>
      <c r="H205" s="181" t="s">
        <v>543</v>
      </c>
      <c r="I205" s="181" t="s">
        <v>624</v>
      </c>
      <c r="J205" s="182" t="s">
        <v>545</v>
      </c>
      <c r="K205" s="181" t="s">
        <v>1591</v>
      </c>
      <c r="L205" s="181" t="s">
        <v>1593</v>
      </c>
      <c r="M205" s="183" t="s">
        <v>1594</v>
      </c>
      <c r="O205" s="116" t="s">
        <v>548</v>
      </c>
      <c r="P205" s="116" t="s">
        <v>625</v>
      </c>
      <c r="Q205" s="44" t="s">
        <v>1022</v>
      </c>
      <c r="R205" s="44" t="s">
        <v>1024</v>
      </c>
      <c r="S205" s="136" t="s">
        <v>1595</v>
      </c>
      <c r="T205" s="43"/>
      <c r="U205" s="157" t="s">
        <v>553</v>
      </c>
      <c r="V205" s="135" t="str">
        <f t="shared" si="118"/>
        <v>SFTP -&gt; FTP</v>
      </c>
      <c r="W205" s="146" t="s">
        <v>1596</v>
      </c>
      <c r="X205" s="146" t="s">
        <v>555</v>
      </c>
      <c r="Y205" s="146" t="s">
        <v>557</v>
      </c>
      <c r="Z205" s="146" t="s">
        <v>557</v>
      </c>
      <c r="AA205" s="146">
        <v>1</v>
      </c>
      <c r="AB205" s="146" t="s">
        <v>574</v>
      </c>
      <c r="AC205" s="146" t="s">
        <v>559</v>
      </c>
      <c r="AD205" s="147">
        <v>0</v>
      </c>
      <c r="AE205" s="147">
        <v>0</v>
      </c>
      <c r="AF205" s="147">
        <v>0</v>
      </c>
      <c r="AG205" s="146" t="s">
        <v>574</v>
      </c>
      <c r="AH205" s="146"/>
      <c r="AI205" s="194" t="e">
        <f>VLOOKUP(M205,Jahre2023Out!A:D,4,0)</f>
        <v>#N/A</v>
      </c>
      <c r="AJ205" s="194" t="e">
        <f>VLOOKUP(S205,Jahre2023In!A:D,4,0)</f>
        <v>#N/A</v>
      </c>
      <c r="AK205" s="195">
        <f t="shared" si="97"/>
        <v>0</v>
      </c>
      <c r="AL205" s="196" t="str">
        <f t="shared" si="99"/>
        <v>1</v>
      </c>
      <c r="AM205" s="50" t="str">
        <f t="shared" si="109"/>
        <v>1</v>
      </c>
      <c r="AN205" s="50" t="str">
        <f t="shared" si="100"/>
        <v>0</v>
      </c>
      <c r="AP205" s="50" t="str">
        <f t="shared" si="84"/>
        <v>0</v>
      </c>
      <c r="AQ205" s="50" t="str">
        <f t="shared" si="101"/>
        <v>0</v>
      </c>
      <c r="AR205" s="50" t="str">
        <f t="shared" si="102"/>
        <v>0</v>
      </c>
      <c r="AS205" s="50" t="str">
        <f t="shared" si="103"/>
        <v>0</v>
      </c>
      <c r="AT205" s="50" t="str">
        <f t="shared" si="104"/>
        <v>0</v>
      </c>
      <c r="AX205" s="204" t="str">
        <f t="shared" si="105"/>
        <v>X</v>
      </c>
      <c r="AY205" s="204" t="str">
        <f t="shared" si="106"/>
        <v xml:space="preserve"> </v>
      </c>
      <c r="AZ205" s="204" t="str">
        <f t="shared" si="107"/>
        <v xml:space="preserve"> </v>
      </c>
      <c r="BA205" s="204" t="str">
        <f t="shared" si="108"/>
        <v xml:space="preserve"> </v>
      </c>
      <c r="BB205" s="204" t="str">
        <f t="shared" si="110"/>
        <v xml:space="preserve"> </v>
      </c>
      <c r="BC205" s="204" t="str">
        <f t="shared" si="111"/>
        <v xml:space="preserve"> </v>
      </c>
      <c r="BD205" s="204" t="str">
        <f t="shared" si="112"/>
        <v xml:space="preserve"> </v>
      </c>
      <c r="BE205" s="204" t="str">
        <f t="shared" si="113"/>
        <v xml:space="preserve"> </v>
      </c>
      <c r="BF205" s="204" t="str">
        <f t="shared" si="114"/>
        <v xml:space="preserve"> </v>
      </c>
      <c r="BG205" s="207" t="str">
        <f t="shared" si="115"/>
        <v>S</v>
      </c>
      <c r="BH205" s="210" t="str">
        <f t="shared" si="116"/>
        <v>l</v>
      </c>
      <c r="BI205" s="50">
        <v>1</v>
      </c>
    </row>
    <row r="206" spans="1:61" ht="12.75" customHeight="1" x14ac:dyDescent="0.25">
      <c r="A206" s="125">
        <v>202</v>
      </c>
      <c r="B206" s="50" t="s">
        <v>561</v>
      </c>
      <c r="C206" s="50" t="s">
        <v>538</v>
      </c>
      <c r="D206" s="180" t="s">
        <v>539</v>
      </c>
      <c r="E206" s="44" t="s">
        <v>702</v>
      </c>
      <c r="F206" s="181" t="s">
        <v>1597</v>
      </c>
      <c r="G206" s="181" t="s">
        <v>565</v>
      </c>
      <c r="H206" s="181" t="s">
        <v>543</v>
      </c>
      <c r="I206" s="181" t="s">
        <v>1598</v>
      </c>
      <c r="J206" s="182" t="s">
        <v>625</v>
      </c>
      <c r="K206" s="181" t="s">
        <v>1583</v>
      </c>
      <c r="L206" s="181" t="s">
        <v>706</v>
      </c>
      <c r="M206" s="183" t="s">
        <v>1599</v>
      </c>
      <c r="O206" s="116" t="s">
        <v>548</v>
      </c>
      <c r="P206" s="116" t="s">
        <v>625</v>
      </c>
      <c r="Q206" s="44" t="s">
        <v>1554</v>
      </c>
      <c r="R206" s="44" t="s">
        <v>1555</v>
      </c>
      <c r="S206" s="136" t="s">
        <v>1600</v>
      </c>
      <c r="T206" s="43"/>
      <c r="U206" s="157" t="s">
        <v>553</v>
      </c>
      <c r="V206" s="135" t="str">
        <f t="shared" ref="V206" si="119">J206&amp;" -&gt; "&amp;P206</f>
        <v>FTP -&gt; FTP</v>
      </c>
      <c r="W206" s="146" t="s">
        <v>1601</v>
      </c>
      <c r="X206" s="146" t="s">
        <v>555</v>
      </c>
      <c r="Y206" s="146" t="s">
        <v>557</v>
      </c>
      <c r="Z206" s="146" t="s">
        <v>557</v>
      </c>
      <c r="AA206" s="146">
        <v>1</v>
      </c>
      <c r="AB206" s="146" t="s">
        <v>643</v>
      </c>
      <c r="AC206" s="146" t="s">
        <v>559</v>
      </c>
      <c r="AD206" s="147">
        <v>0</v>
      </c>
      <c r="AE206" s="147">
        <v>0</v>
      </c>
      <c r="AF206" s="147">
        <v>0</v>
      </c>
      <c r="AG206" s="146" t="s">
        <v>643</v>
      </c>
      <c r="AH206" s="146"/>
      <c r="AI206" s="194" t="e">
        <f>VLOOKUP(M206,Jahre2023Out!A:D,4,0)</f>
        <v>#N/A</v>
      </c>
      <c r="AJ206" s="194" t="e">
        <f>VLOOKUP(S206,Jahre2023In!A:D,4,0)</f>
        <v>#N/A</v>
      </c>
      <c r="AK206" s="195">
        <f t="shared" ref="AK206" si="120">SUMIF(AI206:AJ206,"&gt;0")</f>
        <v>0</v>
      </c>
      <c r="AL206" s="196" t="str">
        <f t="shared" si="99"/>
        <v>1</v>
      </c>
      <c r="AM206" s="50" t="str">
        <f t="shared" si="109"/>
        <v>0</v>
      </c>
      <c r="AN206" s="50" t="str">
        <f t="shared" si="100"/>
        <v>0</v>
      </c>
      <c r="AP206" s="50" t="str">
        <f t="shared" si="84"/>
        <v>0</v>
      </c>
      <c r="AQ206" s="50" t="str">
        <f t="shared" si="101"/>
        <v>0</v>
      </c>
      <c r="AR206" s="50" t="str">
        <f t="shared" si="102"/>
        <v>0</v>
      </c>
      <c r="AS206" s="50" t="str">
        <f t="shared" si="103"/>
        <v>0</v>
      </c>
      <c r="AT206" s="50" t="str">
        <f t="shared" si="104"/>
        <v>0</v>
      </c>
      <c r="AX206" s="204" t="str">
        <f t="shared" si="105"/>
        <v>X</v>
      </c>
      <c r="AY206" s="204" t="str">
        <f t="shared" si="106"/>
        <v xml:space="preserve"> </v>
      </c>
      <c r="AZ206" s="204" t="str">
        <f t="shared" si="107"/>
        <v xml:space="preserve"> </v>
      </c>
      <c r="BA206" s="204" t="str">
        <f t="shared" si="108"/>
        <v xml:space="preserve"> </v>
      </c>
      <c r="BB206" s="204" t="str">
        <f t="shared" si="110"/>
        <v xml:space="preserve"> </v>
      </c>
      <c r="BC206" s="204" t="str">
        <f t="shared" si="111"/>
        <v xml:space="preserve"> </v>
      </c>
      <c r="BD206" s="204" t="str">
        <f t="shared" si="112"/>
        <v xml:space="preserve"> </v>
      </c>
      <c r="BE206" s="204" t="str">
        <f t="shared" si="113"/>
        <v xml:space="preserve"> </v>
      </c>
      <c r="BF206" s="204" t="str">
        <f t="shared" si="114"/>
        <v xml:space="preserve"> </v>
      </c>
      <c r="BG206" s="207" t="str">
        <f t="shared" si="115"/>
        <v>L</v>
      </c>
      <c r="BH206" s="210" t="str">
        <f t="shared" si="116"/>
        <v>h</v>
      </c>
      <c r="BI206" s="50">
        <v>2</v>
      </c>
    </row>
    <row r="207" spans="1:61" ht="12.75" customHeight="1" x14ac:dyDescent="0.25">
      <c r="A207" s="125">
        <v>203</v>
      </c>
      <c r="B207" s="50" t="s">
        <v>561</v>
      </c>
      <c r="C207" s="50" t="s">
        <v>538</v>
      </c>
      <c r="D207" s="180" t="s">
        <v>539</v>
      </c>
      <c r="E207" s="44" t="s">
        <v>702</v>
      </c>
      <c r="F207" s="181" t="s">
        <v>1602</v>
      </c>
      <c r="G207" s="181" t="s">
        <v>565</v>
      </c>
      <c r="H207" s="181" t="s">
        <v>543</v>
      </c>
      <c r="I207" s="181" t="s">
        <v>1598</v>
      </c>
      <c r="J207" s="182" t="s">
        <v>625</v>
      </c>
      <c r="K207" s="181" t="s">
        <v>1583</v>
      </c>
      <c r="L207" s="181" t="s">
        <v>706</v>
      </c>
      <c r="M207" s="183" t="s">
        <v>1599</v>
      </c>
      <c r="O207" s="116" t="s">
        <v>548</v>
      </c>
      <c r="P207" s="116" t="s">
        <v>625</v>
      </c>
      <c r="Q207" s="44" t="s">
        <v>1026</v>
      </c>
      <c r="R207" s="44" t="s">
        <v>1027</v>
      </c>
      <c r="S207" s="136" t="s">
        <v>1600</v>
      </c>
      <c r="T207" s="43"/>
      <c r="U207" s="157" t="s">
        <v>553</v>
      </c>
      <c r="V207" s="135" t="str">
        <f t="shared" ref="V207:V208" si="121">J207&amp;" -&gt; "&amp;P207</f>
        <v>FTP -&gt; FTP</v>
      </c>
      <c r="W207" s="146" t="s">
        <v>1603</v>
      </c>
      <c r="X207" s="146" t="s">
        <v>555</v>
      </c>
      <c r="Y207" s="146" t="s">
        <v>557</v>
      </c>
      <c r="Z207" s="146" t="s">
        <v>557</v>
      </c>
      <c r="AA207" s="146">
        <v>1</v>
      </c>
      <c r="AB207" s="146" t="s">
        <v>643</v>
      </c>
      <c r="AC207" s="146" t="s">
        <v>559</v>
      </c>
      <c r="AD207" s="147">
        <v>0</v>
      </c>
      <c r="AE207" s="147">
        <v>0</v>
      </c>
      <c r="AF207" s="147">
        <v>0</v>
      </c>
      <c r="AG207" s="146" t="s">
        <v>643</v>
      </c>
      <c r="AH207" s="146"/>
      <c r="AI207" s="194" t="e">
        <f>VLOOKUP(M207,Jahre2023Out!A:D,4,0)</f>
        <v>#N/A</v>
      </c>
      <c r="AJ207" s="194" t="e">
        <f>VLOOKUP(S207,Jahre2023In!A:D,4,0)</f>
        <v>#N/A</v>
      </c>
      <c r="AK207" s="195">
        <f t="shared" ref="AK207:AK208" si="122">SUMIF(AI207:AJ207,"&gt;0")</f>
        <v>0</v>
      </c>
      <c r="AL207" s="196" t="str">
        <f t="shared" si="99"/>
        <v>1</v>
      </c>
      <c r="AM207" s="50" t="str">
        <f t="shared" si="109"/>
        <v>0</v>
      </c>
      <c r="AN207" s="50" t="str">
        <f t="shared" si="100"/>
        <v>0</v>
      </c>
      <c r="AP207" s="50" t="str">
        <f t="shared" si="84"/>
        <v>0</v>
      </c>
      <c r="AQ207" s="50" t="str">
        <f t="shared" si="101"/>
        <v>0</v>
      </c>
      <c r="AR207" s="50" t="str">
        <f t="shared" si="102"/>
        <v>0</v>
      </c>
      <c r="AS207" s="50" t="str">
        <f t="shared" si="103"/>
        <v>0</v>
      </c>
      <c r="AT207" s="50" t="str">
        <f t="shared" si="104"/>
        <v>0</v>
      </c>
      <c r="AX207" s="204" t="str">
        <f t="shared" si="105"/>
        <v>X</v>
      </c>
      <c r="AY207" s="204" t="str">
        <f t="shared" si="106"/>
        <v xml:space="preserve"> </v>
      </c>
      <c r="AZ207" s="204" t="str">
        <f t="shared" si="107"/>
        <v xml:space="preserve"> </v>
      </c>
      <c r="BA207" s="204" t="str">
        <f t="shared" si="108"/>
        <v xml:space="preserve"> </v>
      </c>
      <c r="BB207" s="204" t="str">
        <f t="shared" si="110"/>
        <v xml:space="preserve"> </v>
      </c>
      <c r="BC207" s="204" t="str">
        <f t="shared" si="111"/>
        <v xml:space="preserve"> </v>
      </c>
      <c r="BD207" s="204" t="str">
        <f t="shared" si="112"/>
        <v xml:space="preserve"> </v>
      </c>
      <c r="BE207" s="204" t="str">
        <f t="shared" si="113"/>
        <v xml:space="preserve"> </v>
      </c>
      <c r="BF207" s="204" t="str">
        <f t="shared" si="114"/>
        <v xml:space="preserve"> </v>
      </c>
      <c r="BG207" s="207" t="str">
        <f t="shared" si="115"/>
        <v>L</v>
      </c>
      <c r="BH207" s="210" t="str">
        <f t="shared" si="116"/>
        <v>h</v>
      </c>
      <c r="BI207" s="50">
        <v>2</v>
      </c>
    </row>
    <row r="208" spans="1:61" ht="12.75" customHeight="1" x14ac:dyDescent="0.25">
      <c r="A208" s="125">
        <v>204</v>
      </c>
      <c r="B208" s="50" t="s">
        <v>537</v>
      </c>
      <c r="C208" s="50" t="s">
        <v>538</v>
      </c>
      <c r="D208" s="180" t="s">
        <v>539</v>
      </c>
      <c r="E208" s="44" t="s">
        <v>1022</v>
      </c>
      <c r="F208" s="181" t="s">
        <v>1604</v>
      </c>
      <c r="G208" s="181" t="s">
        <v>565</v>
      </c>
      <c r="H208" s="181" t="s">
        <v>543</v>
      </c>
      <c r="I208" s="181" t="s">
        <v>637</v>
      </c>
      <c r="J208" s="182" t="s">
        <v>625</v>
      </c>
      <c r="K208" s="181" t="s">
        <v>550</v>
      </c>
      <c r="L208" s="181" t="s">
        <v>551</v>
      </c>
      <c r="M208" s="256" t="s">
        <v>1605</v>
      </c>
      <c r="O208" s="116" t="s">
        <v>548</v>
      </c>
      <c r="P208" s="116" t="s">
        <v>625</v>
      </c>
      <c r="Q208" s="44" t="s">
        <v>1022</v>
      </c>
      <c r="R208" s="44" t="s">
        <v>1024</v>
      </c>
      <c r="S208" s="136" t="s">
        <v>1606</v>
      </c>
      <c r="T208" s="43"/>
      <c r="U208" s="157" t="s">
        <v>553</v>
      </c>
      <c r="V208" s="135" t="str">
        <f t="shared" si="121"/>
        <v>FTP -&gt; FTP</v>
      </c>
      <c r="W208" s="146" t="s">
        <v>1607</v>
      </c>
      <c r="X208" s="146" t="s">
        <v>1558</v>
      </c>
      <c r="Y208" s="146" t="s">
        <v>557</v>
      </c>
      <c r="Z208" s="146" t="s">
        <v>557</v>
      </c>
      <c r="AA208" s="146">
        <v>1</v>
      </c>
      <c r="AB208" s="146" t="s">
        <v>574</v>
      </c>
      <c r="AC208" s="146" t="s">
        <v>559</v>
      </c>
      <c r="AD208" s="147" t="e">
        <f>VLOOKUP(S208,Jahr2022!A:F,4,0)</f>
        <v>#N/A</v>
      </c>
      <c r="AE208" s="147" t="e">
        <f>VLOOKUP(S208,Jahr2022!A:F,5,0)</f>
        <v>#N/A</v>
      </c>
      <c r="AF208" s="147" t="e">
        <f>VLOOKUP(S208,Jahr2022!A:F,6,0)</f>
        <v>#N/A</v>
      </c>
      <c r="AG208" s="146" t="s">
        <v>608</v>
      </c>
      <c r="AH208" s="146" t="s">
        <v>754</v>
      </c>
      <c r="AI208" s="194" t="e">
        <f>VLOOKUP(M208,Jahre2023Out!A:D,4,0)</f>
        <v>#N/A</v>
      </c>
      <c r="AJ208" s="194" t="e">
        <f>VLOOKUP(S208,Jahre2023In!A:D,4,0)</f>
        <v>#N/A</v>
      </c>
      <c r="AK208" s="195">
        <f t="shared" si="122"/>
        <v>0</v>
      </c>
      <c r="AL208" s="196" t="str">
        <f t="shared" si="99"/>
        <v>1</v>
      </c>
      <c r="AM208" s="50" t="str">
        <f t="shared" si="109"/>
        <v>0</v>
      </c>
      <c r="AN208" s="50" t="str">
        <f t="shared" si="100"/>
        <v>0</v>
      </c>
      <c r="AP208" s="50" t="str">
        <f t="shared" si="84"/>
        <v>0</v>
      </c>
      <c r="AQ208" s="50" t="str">
        <f t="shared" si="101"/>
        <v>1</v>
      </c>
      <c r="AR208" s="50" t="str">
        <f t="shared" si="102"/>
        <v>0</v>
      </c>
      <c r="AS208" s="50" t="str">
        <f t="shared" si="103"/>
        <v>0</v>
      </c>
      <c r="AT208" s="50" t="str">
        <f t="shared" si="104"/>
        <v>0</v>
      </c>
      <c r="AX208" s="204" t="str">
        <f t="shared" si="105"/>
        <v>X</v>
      </c>
      <c r="AY208" s="204" t="str">
        <f t="shared" si="106"/>
        <v xml:space="preserve"> </v>
      </c>
      <c r="AZ208" s="204" t="str">
        <f t="shared" si="107"/>
        <v>X</v>
      </c>
      <c r="BA208" s="204" t="str">
        <f t="shared" si="108"/>
        <v xml:space="preserve"> </v>
      </c>
      <c r="BB208" s="204" t="str">
        <f t="shared" si="110"/>
        <v xml:space="preserve"> </v>
      </c>
      <c r="BC208" s="204" t="str">
        <f t="shared" si="111"/>
        <v xml:space="preserve"> </v>
      </c>
      <c r="BD208" s="204" t="str">
        <f t="shared" si="112"/>
        <v xml:space="preserve"> </v>
      </c>
      <c r="BE208" s="204" t="str">
        <f t="shared" si="113"/>
        <v xml:space="preserve"> </v>
      </c>
      <c r="BF208" s="204" t="str">
        <f t="shared" si="114"/>
        <v xml:space="preserve"> </v>
      </c>
      <c r="BG208" s="207" t="str">
        <f t="shared" si="115"/>
        <v>S</v>
      </c>
      <c r="BH208" s="210" t="str">
        <f t="shared" si="116"/>
        <v>m</v>
      </c>
      <c r="BI208" s="50">
        <v>2</v>
      </c>
    </row>
    <row r="209" spans="33:37" ht="13.8" x14ac:dyDescent="0.25">
      <c r="AG209" s="191" t="s">
        <v>1608</v>
      </c>
      <c r="AH209" s="190"/>
      <c r="AI209" s="194">
        <v>648967</v>
      </c>
      <c r="AJ209" s="194"/>
      <c r="AK209" s="194">
        <v>648967</v>
      </c>
    </row>
    <row r="210" spans="33:37" ht="13.8" x14ac:dyDescent="0.25">
      <c r="AG210" s="191" t="s">
        <v>1609</v>
      </c>
      <c r="AH210" s="190"/>
      <c r="AI210" s="194">
        <v>412</v>
      </c>
      <c r="AJ210" s="194"/>
      <c r="AK210" s="194">
        <v>412</v>
      </c>
    </row>
    <row r="211" spans="33:37" ht="13.8" x14ac:dyDescent="0.25">
      <c r="AG211" s="191" t="s">
        <v>1610</v>
      </c>
      <c r="AH211" s="190"/>
      <c r="AI211" s="194">
        <v>3831</v>
      </c>
      <c r="AJ211" s="194"/>
      <c r="AK211" s="194">
        <v>3831</v>
      </c>
    </row>
    <row r="212" spans="33:37" ht="13.8" x14ac:dyDescent="0.25">
      <c r="AG212" s="191" t="s">
        <v>1611</v>
      </c>
      <c r="AH212" s="190"/>
      <c r="AI212" s="194">
        <v>2652913</v>
      </c>
      <c r="AJ212" s="194"/>
      <c r="AK212" s="194">
        <v>2652913</v>
      </c>
    </row>
    <row r="213" spans="33:37" ht="13.8" x14ac:dyDescent="0.25">
      <c r="AG213" s="190"/>
      <c r="AH213" s="190"/>
      <c r="AI213" s="192">
        <f>SUMIF(AI5:AI212,"&gt;0")</f>
        <v>11728602</v>
      </c>
      <c r="AJ213" s="194">
        <f>SUMIF(AJ5:AJ212,"&gt;0")</f>
        <v>6188887</v>
      </c>
      <c r="AK213" s="192">
        <f>SUM(AK5:AK212)</f>
        <v>17917489</v>
      </c>
    </row>
    <row r="214" spans="33:37" ht="13.8" x14ac:dyDescent="0.25"/>
    <row r="215" spans="33:37" ht="13.8" x14ac:dyDescent="0.25"/>
    <row r="216" spans="33:37" ht="13.8" x14ac:dyDescent="0.25"/>
    <row r="217" spans="33:37" ht="13.8" x14ac:dyDescent="0.25"/>
    <row r="218" spans="33:37" ht="13.8" x14ac:dyDescent="0.25"/>
    <row r="219" spans="33:37" ht="13.8" x14ac:dyDescent="0.25"/>
    <row r="220" spans="33:37" ht="13.8" x14ac:dyDescent="0.25"/>
    <row r="221" spans="33:37" ht="13.8" x14ac:dyDescent="0.25"/>
    <row r="222" spans="33:37" ht="13.8" x14ac:dyDescent="0.25"/>
    <row r="223" spans="33:37" ht="13.8" x14ac:dyDescent="0.25"/>
    <row r="224" spans="33:37"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sheetData>
  <autoFilter ref="A4:BI213" xr:uid="{00000000-0001-0000-0000-000000000000}"/>
  <customSheetViews>
    <customSheetView guid="{8F213ECA-C4F0-4708-BFC5-5A81799E8474}" scale="70" showPageBreaks="1" showAutoFilter="1" showRuler="0">
      <selection sqref="A1:N2"/>
      <rowBreaks count="3" manualBreakCount="3">
        <brk id="24" max="16383" man="1"/>
        <brk id="49" max="16383" man="1"/>
        <brk id="70" max="10" man="1"/>
      </rowBreaks>
      <pageMargins left="0" right="0" top="0" bottom="0" header="0" footer="0"/>
      <printOptions gridLines="1"/>
      <pageSetup paperSize="9" scale="59" orientation="landscape" r:id="rId1"/>
      <headerFooter alignWithMargins="0"/>
      <autoFilter ref="B1:P1" xr:uid="{C92C167E-921C-47E1-9A82-8F97E8C04D92}"/>
    </customSheetView>
  </customSheetViews>
  <mergeCells count="8">
    <mergeCell ref="S1:V1"/>
    <mergeCell ref="A2:A3"/>
    <mergeCell ref="C2:F2"/>
    <mergeCell ref="H2:I2"/>
    <mergeCell ref="Q2:T2"/>
    <mergeCell ref="K2:N2"/>
    <mergeCell ref="B1:D1"/>
    <mergeCell ref="B2:B3"/>
  </mergeCells>
  <phoneticPr fontId="0" type="noConversion"/>
  <conditionalFormatting sqref="B5:B208">
    <cfRule type="cellIs" dxfId="54" priority="18" stopIfTrue="1" operator="equal">
      <formula>"J"</formula>
    </cfRule>
    <cfRule type="cellIs" dxfId="53" priority="19" stopIfTrue="1" operator="notEqual">
      <formula>"J"</formula>
    </cfRule>
  </conditionalFormatting>
  <conditionalFormatting sqref="C5:C203">
    <cfRule type="cellIs" dxfId="52" priority="169" stopIfTrue="1" operator="equal">
      <formula>"A"</formula>
    </cfRule>
    <cfRule type="cellIs" dxfId="51" priority="170" stopIfTrue="1" operator="equal">
      <formula>"B"</formula>
    </cfRule>
    <cfRule type="cellIs" dxfId="50" priority="171" stopIfTrue="1" operator="notBetween">
      <formula>"A"</formula>
      <formula>"B"</formula>
    </cfRule>
  </conditionalFormatting>
  <conditionalFormatting sqref="C151:C152">
    <cfRule type="cellIs" dxfId="49" priority="6" stopIfTrue="1" operator="equal">
      <formula>"A"</formula>
    </cfRule>
    <cfRule type="cellIs" dxfId="48" priority="7" stopIfTrue="1" operator="equal">
      <formula>"B"</formula>
    </cfRule>
    <cfRule type="cellIs" dxfId="47" priority="8" stopIfTrue="1" operator="notBetween">
      <formula>"A"</formula>
      <formula>"B"</formula>
    </cfRule>
  </conditionalFormatting>
  <conditionalFormatting sqref="C155:C174">
    <cfRule type="cellIs" dxfId="46" priority="194" stopIfTrue="1" operator="equal">
      <formula>"A"</formula>
    </cfRule>
    <cfRule type="cellIs" dxfId="45" priority="195" stopIfTrue="1" operator="equal">
      <formula>"B"</formula>
    </cfRule>
    <cfRule type="cellIs" dxfId="44" priority="196" stopIfTrue="1" operator="notBetween">
      <formula>"A"</formula>
      <formula>"B"</formula>
    </cfRule>
  </conditionalFormatting>
  <conditionalFormatting sqref="C175">
    <cfRule type="cellIs" dxfId="43" priority="159" stopIfTrue="1" operator="equal">
      <formula>"A"</formula>
    </cfRule>
    <cfRule type="cellIs" dxfId="42" priority="160" stopIfTrue="1" operator="equal">
      <formula>"B"</formula>
    </cfRule>
    <cfRule type="cellIs" dxfId="41" priority="161" stopIfTrue="1" operator="notBetween">
      <formula>"A"</formula>
      <formula>"B"</formula>
    </cfRule>
  </conditionalFormatting>
  <conditionalFormatting sqref="C184:C208">
    <cfRule type="cellIs" dxfId="40" priority="15" stopIfTrue="1" operator="equal">
      <formula>"A"</formula>
    </cfRule>
    <cfRule type="cellIs" dxfId="39" priority="16" stopIfTrue="1" operator="equal">
      <formula>"B"</formula>
    </cfRule>
    <cfRule type="cellIs" dxfId="38" priority="17" stopIfTrue="1" operator="notBetween">
      <formula>"A"</formula>
      <formula>"B"</formula>
    </cfRule>
  </conditionalFormatting>
  <conditionalFormatting sqref="AI210:AI211">
    <cfRule type="duplicateValues" dxfId="37" priority="780"/>
  </conditionalFormatting>
  <printOptions gridLines="1"/>
  <pageMargins left="0.31496062992125984" right="0.31496062992125984" top="0.78740157480314965" bottom="0.70866141732283472" header="0.51181102362204722" footer="0.51181102362204722"/>
  <pageSetup paperSize="9" scale="80" orientation="landscape" r:id="rId2"/>
  <headerFooter alignWithMargins="0">
    <oddHeader>&amp;L&amp;C&amp;F</oddHeader>
    <oddFooter>&amp;C&amp;P/&amp;N</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EE0D-3F46-4498-A25D-6BC50D375DCD}">
  <dimension ref="A3:D34"/>
  <sheetViews>
    <sheetView workbookViewId="0">
      <selection activeCell="D12" sqref="D12"/>
    </sheetView>
  </sheetViews>
  <sheetFormatPr baseColWidth="10" defaultColWidth="11.44140625" defaultRowHeight="13.2" x14ac:dyDescent="0.25"/>
  <cols>
    <col min="1" max="1" width="46.33203125" customWidth="1"/>
    <col min="2" max="2" width="28.33203125" customWidth="1"/>
    <col min="3" max="3" width="16.33203125" customWidth="1"/>
  </cols>
  <sheetData>
    <row r="3" spans="1:4" x14ac:dyDescent="0.25">
      <c r="A3" t="s">
        <v>1451</v>
      </c>
      <c r="B3" t="s">
        <v>1612</v>
      </c>
      <c r="C3" t="s">
        <v>551</v>
      </c>
      <c r="D3">
        <v>7434</v>
      </c>
    </row>
    <row r="4" spans="1:4" x14ac:dyDescent="0.25">
      <c r="A4" t="s">
        <v>966</v>
      </c>
      <c r="B4" t="s">
        <v>627</v>
      </c>
      <c r="C4" t="s">
        <v>1613</v>
      </c>
      <c r="D4">
        <v>0</v>
      </c>
    </row>
    <row r="5" spans="1:4" x14ac:dyDescent="0.25">
      <c r="A5" t="s">
        <v>694</v>
      </c>
      <c r="B5" t="s">
        <v>675</v>
      </c>
      <c r="C5" t="s">
        <v>551</v>
      </c>
      <c r="D5">
        <v>13159</v>
      </c>
    </row>
    <row r="6" spans="1:4" x14ac:dyDescent="0.25">
      <c r="A6" t="s">
        <v>1436</v>
      </c>
      <c r="B6" t="s">
        <v>1195</v>
      </c>
      <c r="C6" t="s">
        <v>631</v>
      </c>
      <c r="D6">
        <v>27909</v>
      </c>
    </row>
    <row r="7" spans="1:4" x14ac:dyDescent="0.25">
      <c r="A7" t="s">
        <v>1126</v>
      </c>
      <c r="B7" t="s">
        <v>662</v>
      </c>
      <c r="C7" t="s">
        <v>631</v>
      </c>
      <c r="D7">
        <v>416</v>
      </c>
    </row>
    <row r="8" spans="1:4" x14ac:dyDescent="0.25">
      <c r="A8" t="s">
        <v>1091</v>
      </c>
      <c r="B8" t="s">
        <v>651</v>
      </c>
      <c r="C8" t="s">
        <v>551</v>
      </c>
      <c r="D8">
        <v>12</v>
      </c>
    </row>
    <row r="9" spans="1:4" x14ac:dyDescent="0.25">
      <c r="A9" t="s">
        <v>1574</v>
      </c>
      <c r="B9" t="s">
        <v>723</v>
      </c>
      <c r="C9" t="s">
        <v>1019</v>
      </c>
      <c r="D9">
        <v>18</v>
      </c>
    </row>
    <row r="10" spans="1:4" x14ac:dyDescent="0.25">
      <c r="A10" t="s">
        <v>1472</v>
      </c>
      <c r="B10" t="s">
        <v>1019</v>
      </c>
      <c r="C10" t="s">
        <v>723</v>
      </c>
      <c r="D10">
        <v>461</v>
      </c>
    </row>
    <row r="11" spans="1:4" x14ac:dyDescent="0.25">
      <c r="A11" t="s">
        <v>1550</v>
      </c>
      <c r="B11" t="s">
        <v>1019</v>
      </c>
      <c r="C11" t="s">
        <v>723</v>
      </c>
      <c r="D11">
        <v>6</v>
      </c>
    </row>
    <row r="12" spans="1:4" x14ac:dyDescent="0.25">
      <c r="A12" t="s">
        <v>998</v>
      </c>
      <c r="B12" t="s">
        <v>551</v>
      </c>
      <c r="C12" t="s">
        <v>973</v>
      </c>
      <c r="D12">
        <v>0</v>
      </c>
    </row>
    <row r="13" spans="1:4" x14ac:dyDescent="0.25">
      <c r="A13" t="s">
        <v>1060</v>
      </c>
      <c r="B13" t="s">
        <v>551</v>
      </c>
      <c r="C13" t="s">
        <v>1059</v>
      </c>
      <c r="D13">
        <v>533</v>
      </c>
    </row>
    <row r="14" spans="1:4" x14ac:dyDescent="0.25">
      <c r="A14" t="s">
        <v>690</v>
      </c>
      <c r="B14" t="s">
        <v>551</v>
      </c>
      <c r="C14" t="s">
        <v>675</v>
      </c>
      <c r="D14">
        <v>13155</v>
      </c>
    </row>
    <row r="15" spans="1:4" x14ac:dyDescent="0.25">
      <c r="A15" t="s">
        <v>698</v>
      </c>
      <c r="B15" t="s">
        <v>551</v>
      </c>
      <c r="C15" t="s">
        <v>675</v>
      </c>
      <c r="D15">
        <v>13156</v>
      </c>
    </row>
    <row r="16" spans="1:4" x14ac:dyDescent="0.25">
      <c r="A16" t="s">
        <v>935</v>
      </c>
      <c r="B16" t="s">
        <v>551</v>
      </c>
      <c r="C16" t="s">
        <v>706</v>
      </c>
      <c r="D16">
        <v>16845</v>
      </c>
    </row>
    <row r="17" spans="1:4" x14ac:dyDescent="0.25">
      <c r="A17" t="s">
        <v>1004</v>
      </c>
      <c r="B17" t="s">
        <v>551</v>
      </c>
      <c r="C17" t="s">
        <v>551</v>
      </c>
      <c r="D17">
        <v>51</v>
      </c>
    </row>
    <row r="18" spans="1:4" x14ac:dyDescent="0.25">
      <c r="A18" t="s">
        <v>1614</v>
      </c>
      <c r="B18" t="s">
        <v>551</v>
      </c>
      <c r="C18" t="s">
        <v>1615</v>
      </c>
      <c r="D18">
        <v>0</v>
      </c>
    </row>
    <row r="19" spans="1:4" x14ac:dyDescent="0.25">
      <c r="A19" t="s">
        <v>1034</v>
      </c>
      <c r="B19" t="s">
        <v>551</v>
      </c>
      <c r="C19" t="s">
        <v>1033</v>
      </c>
      <c r="D19">
        <v>38735</v>
      </c>
    </row>
    <row r="20" spans="1:4" x14ac:dyDescent="0.25">
      <c r="A20" t="s">
        <v>1467</v>
      </c>
      <c r="B20" t="s">
        <v>551</v>
      </c>
      <c r="C20" t="s">
        <v>1454</v>
      </c>
      <c r="D20">
        <v>16</v>
      </c>
    </row>
    <row r="21" spans="1:4" x14ac:dyDescent="0.25">
      <c r="A21" t="s">
        <v>1051</v>
      </c>
      <c r="B21" t="s">
        <v>551</v>
      </c>
      <c r="C21" t="s">
        <v>833</v>
      </c>
      <c r="D21">
        <v>275770</v>
      </c>
    </row>
    <row r="22" spans="1:4" x14ac:dyDescent="0.25">
      <c r="A22" t="s">
        <v>773</v>
      </c>
      <c r="B22" t="s">
        <v>771</v>
      </c>
      <c r="C22" t="s">
        <v>551</v>
      </c>
      <c r="D22">
        <v>22861</v>
      </c>
    </row>
    <row r="23" spans="1:4" x14ac:dyDescent="0.25">
      <c r="A23" t="s">
        <v>924</v>
      </c>
      <c r="B23" t="s">
        <v>639</v>
      </c>
      <c r="C23" t="s">
        <v>551</v>
      </c>
      <c r="D23">
        <v>4609650</v>
      </c>
    </row>
    <row r="24" spans="1:4" x14ac:dyDescent="0.25">
      <c r="A24" t="s">
        <v>1302</v>
      </c>
      <c r="B24" t="s">
        <v>639</v>
      </c>
      <c r="C24" t="s">
        <v>1024</v>
      </c>
      <c r="D24">
        <v>1720</v>
      </c>
    </row>
    <row r="25" spans="1:4" x14ac:dyDescent="0.25">
      <c r="A25" t="s">
        <v>930</v>
      </c>
      <c r="B25" t="s">
        <v>926</v>
      </c>
      <c r="C25" t="s">
        <v>551</v>
      </c>
      <c r="D25">
        <v>0</v>
      </c>
    </row>
    <row r="26" spans="1:4" x14ac:dyDescent="0.25">
      <c r="A26" t="s">
        <v>1099</v>
      </c>
      <c r="B26" t="s">
        <v>926</v>
      </c>
      <c r="C26" t="s">
        <v>551</v>
      </c>
      <c r="D26">
        <v>1347</v>
      </c>
    </row>
    <row r="27" spans="1:4" x14ac:dyDescent="0.25">
      <c r="A27" t="s">
        <v>1174</v>
      </c>
      <c r="B27" t="s">
        <v>926</v>
      </c>
      <c r="C27" t="s">
        <v>551</v>
      </c>
      <c r="D27">
        <v>17</v>
      </c>
    </row>
    <row r="28" spans="1:4" x14ac:dyDescent="0.25">
      <c r="A28" t="s">
        <v>577</v>
      </c>
      <c r="B28" t="s">
        <v>568</v>
      </c>
      <c r="C28" t="s">
        <v>551</v>
      </c>
      <c r="D28">
        <v>974</v>
      </c>
    </row>
    <row r="29" spans="1:4" x14ac:dyDescent="0.25">
      <c r="A29" t="s">
        <v>598</v>
      </c>
      <c r="B29" t="s">
        <v>568</v>
      </c>
      <c r="C29" t="s">
        <v>551</v>
      </c>
      <c r="D29">
        <v>5308</v>
      </c>
    </row>
    <row r="30" spans="1:4" x14ac:dyDescent="0.25">
      <c r="A30" t="s">
        <v>570</v>
      </c>
      <c r="B30" t="s">
        <v>568</v>
      </c>
      <c r="C30" t="s">
        <v>551</v>
      </c>
      <c r="D30">
        <v>8015</v>
      </c>
    </row>
    <row r="31" spans="1:4" x14ac:dyDescent="0.25">
      <c r="A31" t="s">
        <v>615</v>
      </c>
      <c r="B31" t="s">
        <v>568</v>
      </c>
      <c r="C31" t="s">
        <v>551</v>
      </c>
      <c r="D31">
        <v>394</v>
      </c>
    </row>
    <row r="32" spans="1:4" x14ac:dyDescent="0.25">
      <c r="A32" t="s">
        <v>1463</v>
      </c>
      <c r="B32" t="s">
        <v>1461</v>
      </c>
      <c r="C32" t="s">
        <v>551</v>
      </c>
      <c r="D32">
        <v>444</v>
      </c>
    </row>
    <row r="33" spans="1:4" x14ac:dyDescent="0.25">
      <c r="A33" t="s">
        <v>1458</v>
      </c>
      <c r="B33" t="s">
        <v>1454</v>
      </c>
      <c r="C33" t="s">
        <v>551</v>
      </c>
      <c r="D33">
        <v>1988</v>
      </c>
    </row>
    <row r="34" spans="1:4" x14ac:dyDescent="0.25">
      <c r="A34" s="202"/>
      <c r="B34" s="202"/>
      <c r="C34" s="202"/>
      <c r="D34" s="232">
        <f>SUM(D3:D33)</f>
        <v>5060394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906C-FACB-4847-AF44-03D66610E732}">
  <dimension ref="A5:D260"/>
  <sheetViews>
    <sheetView zoomScale="80" zoomScaleNormal="80" workbookViewId="0">
      <selection activeCell="B74" sqref="B74"/>
    </sheetView>
  </sheetViews>
  <sheetFormatPr baseColWidth="10" defaultColWidth="11.44140625" defaultRowHeight="13.2" x14ac:dyDescent="0.25"/>
  <cols>
    <col min="1" max="1" width="22.33203125" customWidth="1"/>
    <col min="2" max="2" width="23.33203125" customWidth="1"/>
    <col min="3" max="3" width="48.88671875" customWidth="1"/>
    <col min="4" max="4" width="11.44140625" style="186"/>
  </cols>
  <sheetData>
    <row r="5" spans="1:4" x14ac:dyDescent="0.25">
      <c r="A5" t="s">
        <v>1612</v>
      </c>
      <c r="B5" t="s">
        <v>551</v>
      </c>
      <c r="C5" t="s">
        <v>1451</v>
      </c>
      <c r="D5">
        <v>7434</v>
      </c>
    </row>
    <row r="6" spans="1:4" x14ac:dyDescent="0.25">
      <c r="A6" t="s">
        <v>1106</v>
      </c>
      <c r="B6" t="s">
        <v>551</v>
      </c>
      <c r="C6" t="s">
        <v>1616</v>
      </c>
      <c r="D6">
        <v>348</v>
      </c>
    </row>
    <row r="7" spans="1:4" x14ac:dyDescent="0.25">
      <c r="A7" t="s">
        <v>627</v>
      </c>
      <c r="B7" t="s">
        <v>900</v>
      </c>
      <c r="C7" t="s">
        <v>1617</v>
      </c>
      <c r="D7">
        <v>23</v>
      </c>
    </row>
    <row r="8" spans="1:4" x14ac:dyDescent="0.25">
      <c r="A8" t="s">
        <v>627</v>
      </c>
      <c r="B8" t="s">
        <v>1181</v>
      </c>
      <c r="C8" t="s">
        <v>1618</v>
      </c>
      <c r="D8">
        <v>1868</v>
      </c>
    </row>
    <row r="9" spans="1:4" x14ac:dyDescent="0.25">
      <c r="A9" t="s">
        <v>627</v>
      </c>
      <c r="B9" t="s">
        <v>631</v>
      </c>
      <c r="C9" t="s">
        <v>1619</v>
      </c>
      <c r="D9">
        <v>365</v>
      </c>
    </row>
    <row r="10" spans="1:4" x14ac:dyDescent="0.25">
      <c r="A10" t="s">
        <v>627</v>
      </c>
      <c r="B10" t="s">
        <v>716</v>
      </c>
      <c r="C10" t="s">
        <v>1620</v>
      </c>
      <c r="D10">
        <v>364</v>
      </c>
    </row>
    <row r="11" spans="1:4" x14ac:dyDescent="0.25">
      <c r="A11" t="s">
        <v>627</v>
      </c>
      <c r="B11" t="s">
        <v>853</v>
      </c>
      <c r="C11" t="s">
        <v>1621</v>
      </c>
      <c r="D11">
        <v>44497</v>
      </c>
    </row>
    <row r="12" spans="1:4" x14ac:dyDescent="0.25">
      <c r="A12" t="s">
        <v>627</v>
      </c>
      <c r="B12" t="s">
        <v>1613</v>
      </c>
      <c r="C12" t="s">
        <v>966</v>
      </c>
      <c r="D12">
        <v>0</v>
      </c>
    </row>
    <row r="13" spans="1:4" x14ac:dyDescent="0.25">
      <c r="A13" t="s">
        <v>627</v>
      </c>
      <c r="B13" t="s">
        <v>892</v>
      </c>
      <c r="C13" t="s">
        <v>1622</v>
      </c>
      <c r="D13">
        <v>367</v>
      </c>
    </row>
    <row r="14" spans="1:4" x14ac:dyDescent="0.25">
      <c r="A14" t="s">
        <v>973</v>
      </c>
      <c r="B14" t="s">
        <v>551</v>
      </c>
      <c r="C14" t="s">
        <v>1623</v>
      </c>
      <c r="D14">
        <v>66268</v>
      </c>
    </row>
    <row r="15" spans="1:4" x14ac:dyDescent="0.25">
      <c r="A15" t="s">
        <v>973</v>
      </c>
      <c r="B15" t="s">
        <v>551</v>
      </c>
      <c r="C15" t="s">
        <v>1624</v>
      </c>
      <c r="D15">
        <v>64039</v>
      </c>
    </row>
    <row r="16" spans="1:4" x14ac:dyDescent="0.25">
      <c r="A16" t="s">
        <v>973</v>
      </c>
      <c r="B16" t="s">
        <v>551</v>
      </c>
      <c r="C16" t="s">
        <v>1625</v>
      </c>
      <c r="D16">
        <v>58732</v>
      </c>
    </row>
    <row r="17" spans="1:4" x14ac:dyDescent="0.25">
      <c r="A17" t="s">
        <v>973</v>
      </c>
      <c r="B17" t="s">
        <v>551</v>
      </c>
      <c r="C17" t="s">
        <v>1626</v>
      </c>
      <c r="D17">
        <v>186617</v>
      </c>
    </row>
    <row r="18" spans="1:4" x14ac:dyDescent="0.25">
      <c r="A18" t="s">
        <v>973</v>
      </c>
      <c r="B18" t="s">
        <v>551</v>
      </c>
      <c r="C18" t="s">
        <v>1627</v>
      </c>
      <c r="D18">
        <v>875624</v>
      </c>
    </row>
    <row r="19" spans="1:4" x14ac:dyDescent="0.25">
      <c r="A19" t="s">
        <v>973</v>
      </c>
      <c r="B19" t="s">
        <v>551</v>
      </c>
      <c r="C19" t="s">
        <v>1628</v>
      </c>
      <c r="D19">
        <v>260</v>
      </c>
    </row>
    <row r="20" spans="1:4" x14ac:dyDescent="0.25">
      <c r="A20" t="s">
        <v>973</v>
      </c>
      <c r="B20" t="s">
        <v>551</v>
      </c>
      <c r="C20" t="s">
        <v>1629</v>
      </c>
      <c r="D20">
        <v>24004</v>
      </c>
    </row>
    <row r="21" spans="1:4" x14ac:dyDescent="0.25">
      <c r="A21" t="s">
        <v>973</v>
      </c>
      <c r="B21" t="s">
        <v>551</v>
      </c>
      <c r="C21" t="s">
        <v>1630</v>
      </c>
      <c r="D21">
        <v>66542</v>
      </c>
    </row>
    <row r="22" spans="1:4" x14ac:dyDescent="0.25">
      <c r="A22" t="s">
        <v>973</v>
      </c>
      <c r="B22" t="s">
        <v>551</v>
      </c>
      <c r="C22" t="s">
        <v>1631</v>
      </c>
      <c r="D22">
        <v>94339</v>
      </c>
    </row>
    <row r="23" spans="1:4" x14ac:dyDescent="0.25">
      <c r="A23" t="s">
        <v>973</v>
      </c>
      <c r="B23" t="s">
        <v>551</v>
      </c>
      <c r="C23" t="s">
        <v>1632</v>
      </c>
      <c r="D23">
        <v>64285</v>
      </c>
    </row>
    <row r="24" spans="1:4" x14ac:dyDescent="0.25">
      <c r="A24" t="s">
        <v>1162</v>
      </c>
      <c r="B24" t="s">
        <v>1162</v>
      </c>
      <c r="C24" t="s">
        <v>1633</v>
      </c>
      <c r="D24">
        <v>14187</v>
      </c>
    </row>
    <row r="25" spans="1:4" x14ac:dyDescent="0.25">
      <c r="A25" t="s">
        <v>1162</v>
      </c>
      <c r="B25" t="s">
        <v>551</v>
      </c>
      <c r="C25" t="s">
        <v>1633</v>
      </c>
      <c r="D25">
        <v>14187</v>
      </c>
    </row>
    <row r="26" spans="1:4" x14ac:dyDescent="0.25">
      <c r="A26" t="s">
        <v>1634</v>
      </c>
      <c r="B26" t="s">
        <v>551</v>
      </c>
      <c r="C26" t="s">
        <v>1635</v>
      </c>
      <c r="D26">
        <v>145</v>
      </c>
    </row>
    <row r="27" spans="1:4" x14ac:dyDescent="0.25">
      <c r="A27" t="s">
        <v>1636</v>
      </c>
      <c r="B27" t="s">
        <v>551</v>
      </c>
      <c r="C27" t="s">
        <v>1635</v>
      </c>
      <c r="D27">
        <v>252</v>
      </c>
    </row>
    <row r="28" spans="1:4" x14ac:dyDescent="0.25">
      <c r="A28" t="s">
        <v>1637</v>
      </c>
      <c r="B28" t="s">
        <v>551</v>
      </c>
      <c r="C28" t="s">
        <v>1635</v>
      </c>
      <c r="D28">
        <v>185</v>
      </c>
    </row>
    <row r="29" spans="1:4" x14ac:dyDescent="0.25">
      <c r="A29" t="s">
        <v>1638</v>
      </c>
      <c r="B29" t="s">
        <v>551</v>
      </c>
      <c r="C29" t="s">
        <v>1635</v>
      </c>
      <c r="D29">
        <v>48</v>
      </c>
    </row>
    <row r="30" spans="1:4" x14ac:dyDescent="0.25">
      <c r="A30" t="s">
        <v>1639</v>
      </c>
      <c r="B30" t="s">
        <v>551</v>
      </c>
      <c r="C30" t="s">
        <v>1635</v>
      </c>
      <c r="D30">
        <v>20</v>
      </c>
    </row>
    <row r="31" spans="1:4" x14ac:dyDescent="0.25">
      <c r="A31" t="s">
        <v>1640</v>
      </c>
      <c r="B31" t="s">
        <v>551</v>
      </c>
      <c r="C31" t="s">
        <v>1635</v>
      </c>
      <c r="D31">
        <v>249</v>
      </c>
    </row>
    <row r="32" spans="1:4" x14ac:dyDescent="0.25">
      <c r="A32" t="s">
        <v>1641</v>
      </c>
      <c r="B32" t="s">
        <v>551</v>
      </c>
      <c r="C32" t="s">
        <v>1635</v>
      </c>
      <c r="D32">
        <v>3954</v>
      </c>
    </row>
    <row r="33" spans="1:4" x14ac:dyDescent="0.25">
      <c r="A33" t="s">
        <v>1642</v>
      </c>
      <c r="B33" t="s">
        <v>551</v>
      </c>
      <c r="C33" t="s">
        <v>1635</v>
      </c>
      <c r="D33">
        <v>4385</v>
      </c>
    </row>
    <row r="34" spans="1:4" x14ac:dyDescent="0.25">
      <c r="A34" t="s">
        <v>1643</v>
      </c>
      <c r="B34" t="s">
        <v>551</v>
      </c>
      <c r="C34" t="s">
        <v>1635</v>
      </c>
      <c r="D34">
        <v>642</v>
      </c>
    </row>
    <row r="35" spans="1:4" x14ac:dyDescent="0.25">
      <c r="A35" t="s">
        <v>1644</v>
      </c>
      <c r="B35" t="s">
        <v>551</v>
      </c>
      <c r="C35" t="s">
        <v>1635</v>
      </c>
      <c r="D35">
        <v>5095</v>
      </c>
    </row>
    <row r="36" spans="1:4" x14ac:dyDescent="0.25">
      <c r="A36" t="s">
        <v>1645</v>
      </c>
      <c r="B36" t="s">
        <v>551</v>
      </c>
      <c r="C36" t="s">
        <v>1635</v>
      </c>
      <c r="D36">
        <v>3633</v>
      </c>
    </row>
    <row r="37" spans="1:4" x14ac:dyDescent="0.25">
      <c r="A37" t="s">
        <v>1646</v>
      </c>
      <c r="B37" t="s">
        <v>551</v>
      </c>
      <c r="C37" t="s">
        <v>1635</v>
      </c>
      <c r="D37">
        <v>4899</v>
      </c>
    </row>
    <row r="38" spans="1:4" x14ac:dyDescent="0.25">
      <c r="A38" t="s">
        <v>1647</v>
      </c>
      <c r="B38" t="s">
        <v>551</v>
      </c>
      <c r="C38" t="s">
        <v>1635</v>
      </c>
      <c r="D38">
        <v>2255</v>
      </c>
    </row>
    <row r="39" spans="1:4" x14ac:dyDescent="0.25">
      <c r="A39" t="s">
        <v>1648</v>
      </c>
      <c r="B39" t="s">
        <v>551</v>
      </c>
      <c r="C39" t="s">
        <v>1635</v>
      </c>
      <c r="D39">
        <v>5338</v>
      </c>
    </row>
    <row r="40" spans="1:4" x14ac:dyDescent="0.25">
      <c r="A40" t="s">
        <v>906</v>
      </c>
      <c r="B40" t="s">
        <v>627</v>
      </c>
      <c r="C40" t="s">
        <v>1649</v>
      </c>
      <c r="D40">
        <v>261</v>
      </c>
    </row>
    <row r="41" spans="1:4" x14ac:dyDescent="0.25">
      <c r="A41" t="s">
        <v>906</v>
      </c>
      <c r="B41" t="s">
        <v>551</v>
      </c>
      <c r="C41" t="s">
        <v>1649</v>
      </c>
      <c r="D41">
        <v>261</v>
      </c>
    </row>
    <row r="42" spans="1:4" x14ac:dyDescent="0.25">
      <c r="A42" t="s">
        <v>906</v>
      </c>
      <c r="B42" t="s">
        <v>917</v>
      </c>
      <c r="C42" t="s">
        <v>1649</v>
      </c>
      <c r="D42">
        <v>261</v>
      </c>
    </row>
    <row r="43" spans="1:4" x14ac:dyDescent="0.25">
      <c r="A43" t="s">
        <v>675</v>
      </c>
      <c r="B43" t="s">
        <v>551</v>
      </c>
      <c r="C43" t="s">
        <v>694</v>
      </c>
      <c r="D43">
        <v>13159</v>
      </c>
    </row>
    <row r="44" spans="1:4" x14ac:dyDescent="0.25">
      <c r="A44" t="s">
        <v>675</v>
      </c>
      <c r="B44" t="s">
        <v>551</v>
      </c>
      <c r="C44" t="s">
        <v>1650</v>
      </c>
      <c r="D44">
        <v>13156</v>
      </c>
    </row>
    <row r="45" spans="1:4" x14ac:dyDescent="0.25">
      <c r="A45" t="s">
        <v>1195</v>
      </c>
      <c r="B45" t="s">
        <v>631</v>
      </c>
      <c r="C45" t="s">
        <v>1436</v>
      </c>
      <c r="D45">
        <v>27909</v>
      </c>
    </row>
    <row r="46" spans="1:4" x14ac:dyDescent="0.25">
      <c r="A46" t="s">
        <v>662</v>
      </c>
      <c r="B46" t="s">
        <v>551</v>
      </c>
      <c r="C46" t="s">
        <v>1651</v>
      </c>
      <c r="D46">
        <v>786</v>
      </c>
    </row>
    <row r="47" spans="1:4" x14ac:dyDescent="0.25">
      <c r="A47" t="s">
        <v>662</v>
      </c>
      <c r="B47" t="s">
        <v>551</v>
      </c>
      <c r="C47" t="s">
        <v>1652</v>
      </c>
      <c r="D47">
        <v>24</v>
      </c>
    </row>
    <row r="48" spans="1:4" x14ac:dyDescent="0.25">
      <c r="A48" t="s">
        <v>662</v>
      </c>
      <c r="B48" t="s">
        <v>551</v>
      </c>
      <c r="C48" t="s">
        <v>1653</v>
      </c>
      <c r="D48">
        <v>4071</v>
      </c>
    </row>
    <row r="49" spans="1:4" x14ac:dyDescent="0.25">
      <c r="A49" t="s">
        <v>662</v>
      </c>
      <c r="B49" t="s">
        <v>551</v>
      </c>
      <c r="C49" t="s">
        <v>1654</v>
      </c>
      <c r="D49">
        <v>3691</v>
      </c>
    </row>
    <row r="50" spans="1:4" x14ac:dyDescent="0.25">
      <c r="A50" t="s">
        <v>662</v>
      </c>
      <c r="B50" t="s">
        <v>631</v>
      </c>
      <c r="C50" t="s">
        <v>1655</v>
      </c>
      <c r="D50">
        <v>2908</v>
      </c>
    </row>
    <row r="51" spans="1:4" x14ac:dyDescent="0.25">
      <c r="A51" t="s">
        <v>662</v>
      </c>
      <c r="B51" t="s">
        <v>631</v>
      </c>
      <c r="C51" t="s">
        <v>1126</v>
      </c>
      <c r="D51">
        <v>416</v>
      </c>
    </row>
    <row r="52" spans="1:4" x14ac:dyDescent="0.25">
      <c r="A52" t="s">
        <v>662</v>
      </c>
      <c r="B52" t="s">
        <v>631</v>
      </c>
      <c r="C52" t="s">
        <v>1656</v>
      </c>
      <c r="D52">
        <v>1960</v>
      </c>
    </row>
    <row r="53" spans="1:4" x14ac:dyDescent="0.25">
      <c r="A53" t="s">
        <v>662</v>
      </c>
      <c r="B53" t="s">
        <v>716</v>
      </c>
      <c r="C53" t="s">
        <v>1657</v>
      </c>
      <c r="D53">
        <v>364</v>
      </c>
    </row>
    <row r="54" spans="1:4" x14ac:dyDescent="0.25">
      <c r="A54" t="s">
        <v>706</v>
      </c>
      <c r="B54" t="s">
        <v>551</v>
      </c>
      <c r="C54" t="s">
        <v>1658</v>
      </c>
      <c r="D54">
        <v>16845</v>
      </c>
    </row>
    <row r="55" spans="1:4" x14ac:dyDescent="0.25">
      <c r="A55" t="s">
        <v>651</v>
      </c>
      <c r="B55" t="s">
        <v>551</v>
      </c>
      <c r="C55" t="s">
        <v>1659</v>
      </c>
      <c r="D55">
        <v>726</v>
      </c>
    </row>
    <row r="56" spans="1:4" x14ac:dyDescent="0.25">
      <c r="A56" t="s">
        <v>651</v>
      </c>
      <c r="B56" t="s">
        <v>551</v>
      </c>
      <c r="C56" t="s">
        <v>1660</v>
      </c>
      <c r="D56">
        <v>363</v>
      </c>
    </row>
    <row r="57" spans="1:4" x14ac:dyDescent="0.25">
      <c r="A57" t="s">
        <v>651</v>
      </c>
      <c r="B57" t="s">
        <v>551</v>
      </c>
      <c r="C57" t="s">
        <v>1091</v>
      </c>
      <c r="D57">
        <v>12</v>
      </c>
    </row>
    <row r="58" spans="1:4" x14ac:dyDescent="0.25">
      <c r="A58" t="s">
        <v>651</v>
      </c>
      <c r="B58" t="s">
        <v>551</v>
      </c>
      <c r="C58" t="s">
        <v>1661</v>
      </c>
      <c r="D58">
        <v>358</v>
      </c>
    </row>
    <row r="59" spans="1:4" x14ac:dyDescent="0.25">
      <c r="A59" t="s">
        <v>651</v>
      </c>
      <c r="B59" t="s">
        <v>551</v>
      </c>
      <c r="C59" t="s">
        <v>1662</v>
      </c>
      <c r="D59">
        <v>359</v>
      </c>
    </row>
    <row r="60" spans="1:4" x14ac:dyDescent="0.25">
      <c r="A60" t="s">
        <v>651</v>
      </c>
      <c r="B60" t="s">
        <v>551</v>
      </c>
      <c r="C60" t="s">
        <v>1663</v>
      </c>
      <c r="D60">
        <v>97</v>
      </c>
    </row>
    <row r="61" spans="1:4" x14ac:dyDescent="0.25">
      <c r="A61" t="s">
        <v>1135</v>
      </c>
      <c r="B61" t="s">
        <v>627</v>
      </c>
      <c r="C61" t="s">
        <v>1664</v>
      </c>
      <c r="D61">
        <v>303</v>
      </c>
    </row>
    <row r="62" spans="1:4" x14ac:dyDescent="0.25">
      <c r="A62" t="s">
        <v>1135</v>
      </c>
      <c r="B62" t="s">
        <v>1665</v>
      </c>
      <c r="C62" t="s">
        <v>1664</v>
      </c>
      <c r="D62">
        <v>303</v>
      </c>
    </row>
    <row r="63" spans="1:4" x14ac:dyDescent="0.25">
      <c r="A63" t="s">
        <v>723</v>
      </c>
      <c r="B63" t="s">
        <v>706</v>
      </c>
      <c r="C63" t="s">
        <v>1666</v>
      </c>
      <c r="D63">
        <v>5599</v>
      </c>
    </row>
    <row r="64" spans="1:4" x14ac:dyDescent="0.25">
      <c r="A64" t="s">
        <v>723</v>
      </c>
      <c r="B64" t="s">
        <v>706</v>
      </c>
      <c r="C64" t="s">
        <v>1667</v>
      </c>
      <c r="D64">
        <v>3014</v>
      </c>
    </row>
    <row r="65" spans="1:4" x14ac:dyDescent="0.25">
      <c r="A65" t="s">
        <v>723</v>
      </c>
      <c r="B65" t="s">
        <v>1019</v>
      </c>
      <c r="C65" t="s">
        <v>1668</v>
      </c>
      <c r="D65">
        <v>461</v>
      </c>
    </row>
    <row r="66" spans="1:4" x14ac:dyDescent="0.25">
      <c r="A66" t="s">
        <v>723</v>
      </c>
      <c r="B66" t="s">
        <v>1019</v>
      </c>
      <c r="C66" t="s">
        <v>1669</v>
      </c>
      <c r="D66">
        <v>329</v>
      </c>
    </row>
    <row r="67" spans="1:4" x14ac:dyDescent="0.25">
      <c r="A67" t="s">
        <v>723</v>
      </c>
      <c r="B67" t="s">
        <v>1019</v>
      </c>
      <c r="C67" t="s">
        <v>1574</v>
      </c>
      <c r="D67">
        <v>18</v>
      </c>
    </row>
    <row r="68" spans="1:4" x14ac:dyDescent="0.25">
      <c r="A68" t="s">
        <v>723</v>
      </c>
      <c r="B68" t="s">
        <v>1019</v>
      </c>
      <c r="C68" t="s">
        <v>1670</v>
      </c>
      <c r="D68">
        <v>6</v>
      </c>
    </row>
    <row r="69" spans="1:4" x14ac:dyDescent="0.25">
      <c r="A69" t="s">
        <v>1019</v>
      </c>
      <c r="B69" t="s">
        <v>723</v>
      </c>
      <c r="C69" t="s">
        <v>1472</v>
      </c>
      <c r="D69">
        <v>461</v>
      </c>
    </row>
    <row r="70" spans="1:4" x14ac:dyDescent="0.25">
      <c r="A70" t="s">
        <v>1019</v>
      </c>
      <c r="B70" t="s">
        <v>723</v>
      </c>
      <c r="C70" t="s">
        <v>1550</v>
      </c>
      <c r="D70">
        <v>6</v>
      </c>
    </row>
    <row r="71" spans="1:4" x14ac:dyDescent="0.25">
      <c r="A71" t="s">
        <v>551</v>
      </c>
      <c r="B71" t="s">
        <v>1612</v>
      </c>
      <c r="C71" t="s">
        <v>1671</v>
      </c>
      <c r="D71">
        <v>7434</v>
      </c>
    </row>
    <row r="72" spans="1:4" x14ac:dyDescent="0.25">
      <c r="A72" t="s">
        <v>551</v>
      </c>
      <c r="B72" t="s">
        <v>804</v>
      </c>
      <c r="C72" t="s">
        <v>1672</v>
      </c>
      <c r="D72">
        <v>18921</v>
      </c>
    </row>
    <row r="73" spans="1:4" x14ac:dyDescent="0.25">
      <c r="A73" t="s">
        <v>551</v>
      </c>
      <c r="B73" t="s">
        <v>973</v>
      </c>
      <c r="C73" t="s">
        <v>998</v>
      </c>
      <c r="D73">
        <v>0</v>
      </c>
    </row>
    <row r="74" spans="1:4" x14ac:dyDescent="0.25">
      <c r="A74" t="s">
        <v>551</v>
      </c>
      <c r="B74" t="s">
        <v>973</v>
      </c>
      <c r="C74" t="s">
        <v>1312</v>
      </c>
      <c r="D74">
        <v>66268</v>
      </c>
    </row>
    <row r="75" spans="1:4" x14ac:dyDescent="0.25">
      <c r="A75" t="s">
        <v>551</v>
      </c>
      <c r="B75" t="s">
        <v>973</v>
      </c>
      <c r="C75" t="s">
        <v>1334</v>
      </c>
      <c r="D75">
        <v>64039</v>
      </c>
    </row>
    <row r="76" spans="1:4" x14ac:dyDescent="0.25">
      <c r="A76" t="s">
        <v>551</v>
      </c>
      <c r="B76" t="s">
        <v>973</v>
      </c>
      <c r="C76" t="s">
        <v>1673</v>
      </c>
      <c r="D76">
        <v>58732</v>
      </c>
    </row>
    <row r="77" spans="1:4" x14ac:dyDescent="0.25">
      <c r="A77" t="s">
        <v>551</v>
      </c>
      <c r="B77" t="s">
        <v>973</v>
      </c>
      <c r="C77" t="s">
        <v>1674</v>
      </c>
      <c r="D77">
        <v>186617</v>
      </c>
    </row>
    <row r="78" spans="1:4" x14ac:dyDescent="0.25">
      <c r="A78" t="s">
        <v>551</v>
      </c>
      <c r="B78" t="s">
        <v>973</v>
      </c>
      <c r="C78" t="s">
        <v>1675</v>
      </c>
      <c r="D78">
        <v>875623</v>
      </c>
    </row>
    <row r="79" spans="1:4" x14ac:dyDescent="0.25">
      <c r="A79" t="s">
        <v>551</v>
      </c>
      <c r="B79" t="s">
        <v>1162</v>
      </c>
      <c r="C79" t="s">
        <v>1676</v>
      </c>
      <c r="D79">
        <v>46372</v>
      </c>
    </row>
    <row r="80" spans="1:4" x14ac:dyDescent="0.25">
      <c r="A80" t="s">
        <v>551</v>
      </c>
      <c r="B80" t="s">
        <v>1162</v>
      </c>
      <c r="C80" t="s">
        <v>1677</v>
      </c>
      <c r="D80">
        <v>64998</v>
      </c>
    </row>
    <row r="81" spans="1:4" x14ac:dyDescent="0.25">
      <c r="A81" t="s">
        <v>551</v>
      </c>
      <c r="B81" t="s">
        <v>1400</v>
      </c>
      <c r="C81" t="s">
        <v>1678</v>
      </c>
      <c r="D81">
        <v>29198</v>
      </c>
    </row>
    <row r="82" spans="1:4" x14ac:dyDescent="0.25">
      <c r="A82" t="s">
        <v>551</v>
      </c>
      <c r="B82" t="s">
        <v>1679</v>
      </c>
      <c r="C82" t="s">
        <v>1680</v>
      </c>
      <c r="D82">
        <v>636</v>
      </c>
    </row>
    <row r="83" spans="1:4" x14ac:dyDescent="0.25">
      <c r="A83" t="s">
        <v>551</v>
      </c>
      <c r="B83" t="s">
        <v>1634</v>
      </c>
      <c r="C83" t="s">
        <v>1681</v>
      </c>
      <c r="D83">
        <v>157</v>
      </c>
    </row>
    <row r="84" spans="1:4" x14ac:dyDescent="0.25">
      <c r="A84" t="s">
        <v>551</v>
      </c>
      <c r="B84" t="s">
        <v>1634</v>
      </c>
      <c r="C84" t="s">
        <v>1682</v>
      </c>
      <c r="D84">
        <v>51</v>
      </c>
    </row>
    <row r="85" spans="1:4" x14ac:dyDescent="0.25">
      <c r="A85" t="s">
        <v>551</v>
      </c>
      <c r="B85" t="s">
        <v>1636</v>
      </c>
      <c r="C85" t="s">
        <v>1681</v>
      </c>
      <c r="D85">
        <v>266</v>
      </c>
    </row>
    <row r="86" spans="1:4" x14ac:dyDescent="0.25">
      <c r="A86" t="s">
        <v>551</v>
      </c>
      <c r="B86" t="s">
        <v>1636</v>
      </c>
      <c r="C86" t="s">
        <v>1682</v>
      </c>
      <c r="D86">
        <v>111</v>
      </c>
    </row>
    <row r="87" spans="1:4" x14ac:dyDescent="0.25">
      <c r="A87" t="s">
        <v>551</v>
      </c>
      <c r="B87" t="s">
        <v>1637</v>
      </c>
      <c r="C87" t="s">
        <v>1681</v>
      </c>
      <c r="D87">
        <v>350</v>
      </c>
    </row>
    <row r="88" spans="1:4" x14ac:dyDescent="0.25">
      <c r="A88" t="s">
        <v>551</v>
      </c>
      <c r="B88" t="s">
        <v>1637</v>
      </c>
      <c r="C88" t="s">
        <v>1682</v>
      </c>
      <c r="D88">
        <v>17</v>
      </c>
    </row>
    <row r="89" spans="1:4" x14ac:dyDescent="0.25">
      <c r="A89" t="s">
        <v>551</v>
      </c>
      <c r="B89" t="s">
        <v>1638</v>
      </c>
      <c r="C89" t="s">
        <v>1681</v>
      </c>
      <c r="D89">
        <v>61</v>
      </c>
    </row>
    <row r="90" spans="1:4" x14ac:dyDescent="0.25">
      <c r="A90" t="s">
        <v>551</v>
      </c>
      <c r="B90" t="s">
        <v>1638</v>
      </c>
      <c r="C90" t="s">
        <v>1682</v>
      </c>
      <c r="D90">
        <v>6</v>
      </c>
    </row>
    <row r="91" spans="1:4" x14ac:dyDescent="0.25">
      <c r="A91" t="s">
        <v>551</v>
      </c>
      <c r="B91" t="s">
        <v>1639</v>
      </c>
      <c r="C91" t="s">
        <v>1681</v>
      </c>
      <c r="D91">
        <v>29</v>
      </c>
    </row>
    <row r="92" spans="1:4" x14ac:dyDescent="0.25">
      <c r="A92" t="s">
        <v>551</v>
      </c>
      <c r="B92" t="s">
        <v>1639</v>
      </c>
      <c r="C92" t="s">
        <v>1682</v>
      </c>
      <c r="D92">
        <v>4</v>
      </c>
    </row>
    <row r="93" spans="1:4" x14ac:dyDescent="0.25">
      <c r="A93" t="s">
        <v>551</v>
      </c>
      <c r="B93" t="s">
        <v>1640</v>
      </c>
      <c r="C93" t="s">
        <v>1681</v>
      </c>
      <c r="D93">
        <v>20574</v>
      </c>
    </row>
    <row r="94" spans="1:4" x14ac:dyDescent="0.25">
      <c r="A94" t="s">
        <v>551</v>
      </c>
      <c r="B94" t="s">
        <v>1683</v>
      </c>
      <c r="C94" t="s">
        <v>1684</v>
      </c>
      <c r="D94">
        <v>742</v>
      </c>
    </row>
    <row r="95" spans="1:4" x14ac:dyDescent="0.25">
      <c r="A95" t="s">
        <v>551</v>
      </c>
      <c r="B95" t="s">
        <v>1059</v>
      </c>
      <c r="C95" t="s">
        <v>1060</v>
      </c>
      <c r="D95">
        <v>533</v>
      </c>
    </row>
    <row r="96" spans="1:4" x14ac:dyDescent="0.25">
      <c r="A96" t="s">
        <v>551</v>
      </c>
      <c r="B96" t="s">
        <v>1641</v>
      </c>
      <c r="C96" t="s">
        <v>1681</v>
      </c>
      <c r="D96">
        <v>5986</v>
      </c>
    </row>
    <row r="97" spans="1:4" x14ac:dyDescent="0.25">
      <c r="A97" t="s">
        <v>551</v>
      </c>
      <c r="B97" t="s">
        <v>1641</v>
      </c>
      <c r="C97" t="s">
        <v>1682</v>
      </c>
      <c r="D97">
        <v>679</v>
      </c>
    </row>
    <row r="98" spans="1:4" x14ac:dyDescent="0.25">
      <c r="A98" t="s">
        <v>551</v>
      </c>
      <c r="B98" t="s">
        <v>1642</v>
      </c>
      <c r="C98" t="s">
        <v>1681</v>
      </c>
      <c r="D98">
        <v>7865</v>
      </c>
    </row>
    <row r="99" spans="1:4" x14ac:dyDescent="0.25">
      <c r="A99" t="s">
        <v>551</v>
      </c>
      <c r="B99" t="s">
        <v>1642</v>
      </c>
      <c r="C99" t="s">
        <v>1682</v>
      </c>
      <c r="D99">
        <v>1094</v>
      </c>
    </row>
    <row r="100" spans="1:4" x14ac:dyDescent="0.25">
      <c r="A100" t="s">
        <v>551</v>
      </c>
      <c r="B100" t="s">
        <v>1643</v>
      </c>
      <c r="C100" t="s">
        <v>1681</v>
      </c>
      <c r="D100">
        <v>624</v>
      </c>
    </row>
    <row r="101" spans="1:4" x14ac:dyDescent="0.25">
      <c r="A101" t="s">
        <v>551</v>
      </c>
      <c r="B101" t="s">
        <v>1643</v>
      </c>
      <c r="C101" t="s">
        <v>1682</v>
      </c>
      <c r="D101">
        <v>129</v>
      </c>
    </row>
    <row r="102" spans="1:4" x14ac:dyDescent="0.25">
      <c r="A102" t="s">
        <v>551</v>
      </c>
      <c r="B102" t="s">
        <v>1644</v>
      </c>
      <c r="C102" t="s">
        <v>1681</v>
      </c>
      <c r="D102">
        <v>11734</v>
      </c>
    </row>
    <row r="103" spans="1:4" x14ac:dyDescent="0.25">
      <c r="A103" t="s">
        <v>551</v>
      </c>
      <c r="B103" t="s">
        <v>1644</v>
      </c>
      <c r="C103" t="s">
        <v>1682</v>
      </c>
      <c r="D103">
        <v>1097</v>
      </c>
    </row>
    <row r="104" spans="1:4" x14ac:dyDescent="0.25">
      <c r="A104" t="s">
        <v>551</v>
      </c>
      <c r="B104" t="s">
        <v>1645</v>
      </c>
      <c r="C104" t="s">
        <v>1681</v>
      </c>
      <c r="D104">
        <v>6409</v>
      </c>
    </row>
    <row r="105" spans="1:4" x14ac:dyDescent="0.25">
      <c r="A105" t="s">
        <v>551</v>
      </c>
      <c r="B105" t="s">
        <v>1645</v>
      </c>
      <c r="C105" t="s">
        <v>1682</v>
      </c>
      <c r="D105">
        <v>788</v>
      </c>
    </row>
    <row r="106" spans="1:4" x14ac:dyDescent="0.25">
      <c r="A106" t="s">
        <v>551</v>
      </c>
      <c r="B106" t="s">
        <v>1646</v>
      </c>
      <c r="C106" t="s">
        <v>1681</v>
      </c>
      <c r="D106">
        <v>10936</v>
      </c>
    </row>
    <row r="107" spans="1:4" x14ac:dyDescent="0.25">
      <c r="A107" t="s">
        <v>551</v>
      </c>
      <c r="B107" t="s">
        <v>1646</v>
      </c>
      <c r="C107" t="s">
        <v>1682</v>
      </c>
      <c r="D107">
        <v>1101</v>
      </c>
    </row>
    <row r="108" spans="1:4" x14ac:dyDescent="0.25">
      <c r="A108" t="s">
        <v>551</v>
      </c>
      <c r="B108" t="s">
        <v>1647</v>
      </c>
      <c r="C108" t="s">
        <v>1681</v>
      </c>
      <c r="D108">
        <v>4070</v>
      </c>
    </row>
    <row r="109" spans="1:4" x14ac:dyDescent="0.25">
      <c r="A109" t="s">
        <v>551</v>
      </c>
      <c r="B109" t="s">
        <v>1647</v>
      </c>
      <c r="C109" t="s">
        <v>1682</v>
      </c>
      <c r="D109">
        <v>220</v>
      </c>
    </row>
    <row r="110" spans="1:4" x14ac:dyDescent="0.25">
      <c r="A110" t="s">
        <v>551</v>
      </c>
      <c r="B110" t="s">
        <v>1648</v>
      </c>
      <c r="C110" t="s">
        <v>1681</v>
      </c>
      <c r="D110">
        <v>10781</v>
      </c>
    </row>
    <row r="111" spans="1:4" x14ac:dyDescent="0.25">
      <c r="A111" t="s">
        <v>551</v>
      </c>
      <c r="B111" t="s">
        <v>1648</v>
      </c>
      <c r="C111" t="s">
        <v>1682</v>
      </c>
      <c r="D111">
        <v>1243</v>
      </c>
    </row>
    <row r="112" spans="1:4" x14ac:dyDescent="0.25">
      <c r="A112" t="s">
        <v>551</v>
      </c>
      <c r="B112" t="s">
        <v>1685</v>
      </c>
      <c r="C112" t="s">
        <v>1681</v>
      </c>
      <c r="D112">
        <v>30</v>
      </c>
    </row>
    <row r="113" spans="1:4" x14ac:dyDescent="0.25">
      <c r="A113" t="s">
        <v>551</v>
      </c>
      <c r="B113" t="s">
        <v>1685</v>
      </c>
      <c r="C113" t="s">
        <v>1682</v>
      </c>
      <c r="D113">
        <v>13</v>
      </c>
    </row>
    <row r="114" spans="1:4" x14ac:dyDescent="0.25">
      <c r="A114" t="s">
        <v>551</v>
      </c>
      <c r="B114" t="s">
        <v>879</v>
      </c>
      <c r="C114" t="s">
        <v>1686</v>
      </c>
      <c r="D114">
        <v>21472</v>
      </c>
    </row>
    <row r="115" spans="1:4" x14ac:dyDescent="0.25">
      <c r="A115" t="s">
        <v>551</v>
      </c>
      <c r="B115" t="s">
        <v>879</v>
      </c>
      <c r="C115" t="s">
        <v>1687</v>
      </c>
      <c r="D115">
        <v>20746</v>
      </c>
    </row>
    <row r="116" spans="1:4" x14ac:dyDescent="0.25">
      <c r="A116" t="s">
        <v>551</v>
      </c>
      <c r="B116" t="s">
        <v>675</v>
      </c>
      <c r="C116" t="s">
        <v>1688</v>
      </c>
      <c r="D116">
        <v>392</v>
      </c>
    </row>
    <row r="117" spans="1:4" x14ac:dyDescent="0.25">
      <c r="A117" t="s">
        <v>551</v>
      </c>
      <c r="B117" t="s">
        <v>675</v>
      </c>
      <c r="C117" t="s">
        <v>690</v>
      </c>
      <c r="D117">
        <v>13155</v>
      </c>
    </row>
    <row r="118" spans="1:4" x14ac:dyDescent="0.25">
      <c r="A118" t="s">
        <v>551</v>
      </c>
      <c r="B118" t="s">
        <v>675</v>
      </c>
      <c r="C118" t="s">
        <v>698</v>
      </c>
      <c r="D118">
        <v>13156</v>
      </c>
    </row>
    <row r="119" spans="1:4" x14ac:dyDescent="0.25">
      <c r="A119" t="s">
        <v>551</v>
      </c>
      <c r="B119" t="s">
        <v>675</v>
      </c>
      <c r="C119" t="s">
        <v>1689</v>
      </c>
      <c r="D119">
        <v>1168</v>
      </c>
    </row>
    <row r="120" spans="1:4" x14ac:dyDescent="0.25">
      <c r="A120" t="s">
        <v>551</v>
      </c>
      <c r="B120" t="s">
        <v>675</v>
      </c>
      <c r="C120" t="s">
        <v>1690</v>
      </c>
      <c r="D120">
        <v>643</v>
      </c>
    </row>
    <row r="121" spans="1:4" x14ac:dyDescent="0.25">
      <c r="A121" t="s">
        <v>551</v>
      </c>
      <c r="B121" t="s">
        <v>675</v>
      </c>
      <c r="C121" t="s">
        <v>1691</v>
      </c>
      <c r="D121">
        <v>60</v>
      </c>
    </row>
    <row r="122" spans="1:4" x14ac:dyDescent="0.25">
      <c r="A122" t="s">
        <v>551</v>
      </c>
      <c r="B122" t="s">
        <v>675</v>
      </c>
      <c r="C122" t="s">
        <v>1692</v>
      </c>
      <c r="D122">
        <v>4895</v>
      </c>
    </row>
    <row r="123" spans="1:4" x14ac:dyDescent="0.25">
      <c r="A123" t="s">
        <v>551</v>
      </c>
      <c r="B123" t="s">
        <v>675</v>
      </c>
      <c r="C123" t="s">
        <v>1693</v>
      </c>
      <c r="D123">
        <v>1968</v>
      </c>
    </row>
    <row r="124" spans="1:4" x14ac:dyDescent="0.25">
      <c r="A124" t="s">
        <v>551</v>
      </c>
      <c r="B124" t="s">
        <v>675</v>
      </c>
      <c r="C124" t="s">
        <v>1694</v>
      </c>
      <c r="D124">
        <v>51</v>
      </c>
    </row>
    <row r="125" spans="1:4" x14ac:dyDescent="0.25">
      <c r="A125" t="s">
        <v>551</v>
      </c>
      <c r="B125" t="s">
        <v>1195</v>
      </c>
      <c r="C125" t="s">
        <v>1680</v>
      </c>
      <c r="D125">
        <v>895</v>
      </c>
    </row>
    <row r="126" spans="1:4" x14ac:dyDescent="0.25">
      <c r="A126" t="s">
        <v>551</v>
      </c>
      <c r="B126" t="s">
        <v>662</v>
      </c>
      <c r="C126" t="s">
        <v>1695</v>
      </c>
      <c r="D126">
        <v>785</v>
      </c>
    </row>
    <row r="127" spans="1:4" x14ac:dyDescent="0.25">
      <c r="A127" t="s">
        <v>551</v>
      </c>
      <c r="B127" t="s">
        <v>662</v>
      </c>
      <c r="C127" t="s">
        <v>1696</v>
      </c>
      <c r="D127">
        <v>23</v>
      </c>
    </row>
    <row r="128" spans="1:4" x14ac:dyDescent="0.25">
      <c r="A128" t="s">
        <v>551</v>
      </c>
      <c r="B128" t="s">
        <v>662</v>
      </c>
      <c r="C128" t="s">
        <v>1697</v>
      </c>
      <c r="D128">
        <v>47310</v>
      </c>
    </row>
    <row r="129" spans="1:4" x14ac:dyDescent="0.25">
      <c r="A129" t="s">
        <v>551</v>
      </c>
      <c r="B129" t="s">
        <v>706</v>
      </c>
      <c r="C129" t="s">
        <v>1698</v>
      </c>
      <c r="D129">
        <v>6748</v>
      </c>
    </row>
    <row r="130" spans="1:4" x14ac:dyDescent="0.25">
      <c r="A130" t="s">
        <v>551</v>
      </c>
      <c r="B130" t="s">
        <v>706</v>
      </c>
      <c r="C130" t="s">
        <v>935</v>
      </c>
      <c r="D130">
        <v>16845</v>
      </c>
    </row>
    <row r="131" spans="1:4" x14ac:dyDescent="0.25">
      <c r="A131" t="s">
        <v>551</v>
      </c>
      <c r="B131" t="s">
        <v>706</v>
      </c>
      <c r="C131" t="s">
        <v>1616</v>
      </c>
      <c r="D131">
        <v>53</v>
      </c>
    </row>
    <row r="132" spans="1:4" x14ac:dyDescent="0.25">
      <c r="A132" t="s">
        <v>551</v>
      </c>
      <c r="B132" t="s">
        <v>706</v>
      </c>
      <c r="C132" t="s">
        <v>1693</v>
      </c>
      <c r="D132">
        <v>4877</v>
      </c>
    </row>
    <row r="133" spans="1:4" x14ac:dyDescent="0.25">
      <c r="A133" t="s">
        <v>551</v>
      </c>
      <c r="B133" t="s">
        <v>706</v>
      </c>
      <c r="C133" t="s">
        <v>1307</v>
      </c>
      <c r="D133">
        <v>406188</v>
      </c>
    </row>
    <row r="134" spans="1:4" x14ac:dyDescent="0.25">
      <c r="A134" t="s">
        <v>551</v>
      </c>
      <c r="B134" t="s">
        <v>706</v>
      </c>
      <c r="C134" t="s">
        <v>1391</v>
      </c>
      <c r="D134">
        <v>2102515</v>
      </c>
    </row>
    <row r="135" spans="1:4" x14ac:dyDescent="0.25">
      <c r="A135" t="s">
        <v>551</v>
      </c>
      <c r="B135" t="s">
        <v>651</v>
      </c>
      <c r="C135" t="s">
        <v>1690</v>
      </c>
      <c r="D135">
        <v>247</v>
      </c>
    </row>
    <row r="136" spans="1:4" x14ac:dyDescent="0.25">
      <c r="A136" t="s">
        <v>551</v>
      </c>
      <c r="B136" t="s">
        <v>651</v>
      </c>
      <c r="C136" t="s">
        <v>1699</v>
      </c>
      <c r="D136">
        <v>654</v>
      </c>
    </row>
    <row r="137" spans="1:4" x14ac:dyDescent="0.25">
      <c r="A137" t="s">
        <v>551</v>
      </c>
      <c r="B137" t="s">
        <v>551</v>
      </c>
      <c r="C137" t="s">
        <v>1004</v>
      </c>
      <c r="D137">
        <v>51</v>
      </c>
    </row>
    <row r="138" spans="1:4" x14ac:dyDescent="0.25">
      <c r="A138" t="s">
        <v>551</v>
      </c>
      <c r="B138" t="s">
        <v>551</v>
      </c>
      <c r="C138" t="s">
        <v>1684</v>
      </c>
      <c r="D138">
        <v>53</v>
      </c>
    </row>
    <row r="139" spans="1:4" x14ac:dyDescent="0.25">
      <c r="A139" t="s">
        <v>551</v>
      </c>
      <c r="B139" t="s">
        <v>1443</v>
      </c>
      <c r="C139" t="s">
        <v>1700</v>
      </c>
      <c r="D139">
        <v>25</v>
      </c>
    </row>
    <row r="140" spans="1:4" x14ac:dyDescent="0.25">
      <c r="A140" t="s">
        <v>551</v>
      </c>
      <c r="B140" t="s">
        <v>1040</v>
      </c>
      <c r="C140" t="s">
        <v>1701</v>
      </c>
      <c r="D140">
        <v>5704</v>
      </c>
    </row>
    <row r="141" spans="1:4" x14ac:dyDescent="0.25">
      <c r="A141" t="s">
        <v>551</v>
      </c>
      <c r="B141" t="s">
        <v>631</v>
      </c>
      <c r="C141" t="s">
        <v>1702</v>
      </c>
      <c r="D141">
        <v>71537</v>
      </c>
    </row>
    <row r="142" spans="1:4" x14ac:dyDescent="0.25">
      <c r="A142" t="s">
        <v>551</v>
      </c>
      <c r="B142" t="s">
        <v>631</v>
      </c>
      <c r="C142" t="s">
        <v>1703</v>
      </c>
      <c r="D142">
        <v>16032</v>
      </c>
    </row>
    <row r="143" spans="1:4" x14ac:dyDescent="0.25">
      <c r="A143" t="s">
        <v>551</v>
      </c>
      <c r="B143" t="s">
        <v>631</v>
      </c>
      <c r="C143" t="s">
        <v>1684</v>
      </c>
      <c r="D143">
        <v>209710</v>
      </c>
    </row>
    <row r="144" spans="1:4" x14ac:dyDescent="0.25">
      <c r="A144" t="s">
        <v>551</v>
      </c>
      <c r="B144" t="s">
        <v>631</v>
      </c>
      <c r="C144" t="s">
        <v>1704</v>
      </c>
      <c r="D144">
        <v>365</v>
      </c>
    </row>
    <row r="145" spans="1:4" x14ac:dyDescent="0.25">
      <c r="A145" t="s">
        <v>551</v>
      </c>
      <c r="B145" t="s">
        <v>1120</v>
      </c>
      <c r="C145" t="s">
        <v>1705</v>
      </c>
      <c r="D145">
        <v>595</v>
      </c>
    </row>
    <row r="146" spans="1:4" x14ac:dyDescent="0.25">
      <c r="A146" t="s">
        <v>551</v>
      </c>
      <c r="B146" t="s">
        <v>716</v>
      </c>
      <c r="C146" t="s">
        <v>1706</v>
      </c>
      <c r="D146">
        <v>282</v>
      </c>
    </row>
    <row r="147" spans="1:4" x14ac:dyDescent="0.25">
      <c r="A147" t="s">
        <v>551</v>
      </c>
      <c r="B147" t="s">
        <v>1615</v>
      </c>
      <c r="C147" t="s">
        <v>1614</v>
      </c>
      <c r="D147">
        <v>0</v>
      </c>
    </row>
    <row r="148" spans="1:4" x14ac:dyDescent="0.25">
      <c r="A148" t="s">
        <v>551</v>
      </c>
      <c r="B148" t="s">
        <v>1076</v>
      </c>
      <c r="C148" t="s">
        <v>1707</v>
      </c>
      <c r="D148">
        <v>12</v>
      </c>
    </row>
    <row r="149" spans="1:4" x14ac:dyDescent="0.25">
      <c r="A149" t="s">
        <v>551</v>
      </c>
      <c r="B149" t="s">
        <v>639</v>
      </c>
      <c r="C149" t="s">
        <v>1708</v>
      </c>
      <c r="D149">
        <v>20458</v>
      </c>
    </row>
    <row r="150" spans="1:4" x14ac:dyDescent="0.25">
      <c r="A150" t="s">
        <v>551</v>
      </c>
      <c r="B150" t="s">
        <v>639</v>
      </c>
      <c r="C150" t="s">
        <v>1709</v>
      </c>
      <c r="D150">
        <v>1600</v>
      </c>
    </row>
    <row r="151" spans="1:4" x14ac:dyDescent="0.25">
      <c r="A151" t="s">
        <v>551</v>
      </c>
      <c r="B151" t="s">
        <v>639</v>
      </c>
      <c r="C151" t="s">
        <v>1710</v>
      </c>
      <c r="D151">
        <v>44258</v>
      </c>
    </row>
    <row r="152" spans="1:4" x14ac:dyDescent="0.25">
      <c r="A152" t="s">
        <v>551</v>
      </c>
      <c r="B152" t="s">
        <v>1216</v>
      </c>
      <c r="C152" t="s">
        <v>1711</v>
      </c>
      <c r="D152">
        <v>11364</v>
      </c>
    </row>
    <row r="153" spans="1:4" x14ac:dyDescent="0.25">
      <c r="A153" t="s">
        <v>551</v>
      </c>
      <c r="B153" t="s">
        <v>1712</v>
      </c>
      <c r="C153" t="s">
        <v>1672</v>
      </c>
      <c r="D153">
        <v>449425</v>
      </c>
    </row>
    <row r="154" spans="1:4" x14ac:dyDescent="0.25">
      <c r="A154" t="s">
        <v>551</v>
      </c>
      <c r="B154" t="s">
        <v>1712</v>
      </c>
      <c r="C154" t="s">
        <v>1713</v>
      </c>
      <c r="D154">
        <v>8009</v>
      </c>
    </row>
    <row r="155" spans="1:4" x14ac:dyDescent="0.25">
      <c r="A155" t="s">
        <v>551</v>
      </c>
      <c r="B155" t="s">
        <v>1712</v>
      </c>
      <c r="C155" t="s">
        <v>1714</v>
      </c>
      <c r="D155">
        <v>417374</v>
      </c>
    </row>
    <row r="156" spans="1:4" x14ac:dyDescent="0.25">
      <c r="A156" t="s">
        <v>551</v>
      </c>
      <c r="B156" t="s">
        <v>1712</v>
      </c>
      <c r="C156" t="s">
        <v>1682</v>
      </c>
      <c r="D156">
        <v>7341</v>
      </c>
    </row>
    <row r="157" spans="1:4" x14ac:dyDescent="0.25">
      <c r="A157" t="s">
        <v>551</v>
      </c>
      <c r="B157" t="s">
        <v>1712</v>
      </c>
      <c r="C157" t="s">
        <v>1715</v>
      </c>
      <c r="D157">
        <v>28948</v>
      </c>
    </row>
    <row r="158" spans="1:4" x14ac:dyDescent="0.25">
      <c r="A158" t="s">
        <v>551</v>
      </c>
      <c r="B158" t="s">
        <v>1716</v>
      </c>
      <c r="C158" t="s">
        <v>1703</v>
      </c>
      <c r="D158">
        <v>6</v>
      </c>
    </row>
    <row r="159" spans="1:4" x14ac:dyDescent="0.25">
      <c r="A159" t="s">
        <v>551</v>
      </c>
      <c r="B159" t="s">
        <v>1250</v>
      </c>
      <c r="C159" t="s">
        <v>1697</v>
      </c>
      <c r="D159">
        <v>221</v>
      </c>
    </row>
    <row r="160" spans="1:4" x14ac:dyDescent="0.25">
      <c r="A160" t="s">
        <v>551</v>
      </c>
      <c r="B160" t="s">
        <v>1033</v>
      </c>
      <c r="C160" t="s">
        <v>1034</v>
      </c>
      <c r="D160">
        <v>38735</v>
      </c>
    </row>
    <row r="161" spans="1:4" x14ac:dyDescent="0.25">
      <c r="A161" t="s">
        <v>551</v>
      </c>
      <c r="B161" t="s">
        <v>1717</v>
      </c>
      <c r="C161" t="s">
        <v>828</v>
      </c>
      <c r="D161">
        <v>5</v>
      </c>
    </row>
    <row r="162" spans="1:4" x14ac:dyDescent="0.25">
      <c r="A162" t="s">
        <v>551</v>
      </c>
      <c r="B162" t="s">
        <v>1717</v>
      </c>
      <c r="C162" t="s">
        <v>1718</v>
      </c>
      <c r="D162">
        <v>3831</v>
      </c>
    </row>
    <row r="163" spans="1:4" x14ac:dyDescent="0.25">
      <c r="A163" t="s">
        <v>551</v>
      </c>
      <c r="B163" t="s">
        <v>1479</v>
      </c>
      <c r="C163" t="s">
        <v>828</v>
      </c>
      <c r="D163">
        <v>1057</v>
      </c>
    </row>
    <row r="164" spans="1:4" x14ac:dyDescent="0.25">
      <c r="A164" t="s">
        <v>551</v>
      </c>
      <c r="B164" t="s">
        <v>1479</v>
      </c>
      <c r="C164" t="s">
        <v>1719</v>
      </c>
      <c r="D164">
        <v>58623</v>
      </c>
    </row>
    <row r="165" spans="1:4" x14ac:dyDescent="0.25">
      <c r="A165" t="s">
        <v>551</v>
      </c>
      <c r="B165" t="s">
        <v>827</v>
      </c>
      <c r="C165" t="s">
        <v>828</v>
      </c>
      <c r="D165">
        <v>40381</v>
      </c>
    </row>
    <row r="166" spans="1:4" x14ac:dyDescent="0.25">
      <c r="A166" t="s">
        <v>551</v>
      </c>
      <c r="B166" t="s">
        <v>827</v>
      </c>
      <c r="C166" t="s">
        <v>1364</v>
      </c>
      <c r="D166">
        <v>218144</v>
      </c>
    </row>
    <row r="167" spans="1:4" x14ac:dyDescent="0.25">
      <c r="A167" t="s">
        <v>551</v>
      </c>
      <c r="B167" t="s">
        <v>926</v>
      </c>
      <c r="C167" t="s">
        <v>1720</v>
      </c>
      <c r="D167">
        <v>1347</v>
      </c>
    </row>
    <row r="168" spans="1:4" x14ac:dyDescent="0.25">
      <c r="A168" t="s">
        <v>551</v>
      </c>
      <c r="B168" t="s">
        <v>926</v>
      </c>
      <c r="C168" t="s">
        <v>1721</v>
      </c>
      <c r="D168">
        <v>17</v>
      </c>
    </row>
    <row r="169" spans="1:4" x14ac:dyDescent="0.25">
      <c r="A169" t="s">
        <v>551</v>
      </c>
      <c r="B169" t="s">
        <v>861</v>
      </c>
      <c r="C169" t="s">
        <v>1703</v>
      </c>
      <c r="D169">
        <v>149975</v>
      </c>
    </row>
    <row r="170" spans="1:4" x14ac:dyDescent="0.25">
      <c r="A170" t="s">
        <v>551</v>
      </c>
      <c r="B170" t="s">
        <v>568</v>
      </c>
      <c r="C170" t="s">
        <v>586</v>
      </c>
      <c r="D170">
        <v>15980</v>
      </c>
    </row>
    <row r="171" spans="1:4" x14ac:dyDescent="0.25">
      <c r="A171" t="s">
        <v>551</v>
      </c>
      <c r="B171" t="s">
        <v>568</v>
      </c>
      <c r="C171" t="s">
        <v>594</v>
      </c>
      <c r="D171">
        <v>8933</v>
      </c>
    </row>
    <row r="172" spans="1:4" x14ac:dyDescent="0.25">
      <c r="A172" t="s">
        <v>551</v>
      </c>
      <c r="B172" t="s">
        <v>568</v>
      </c>
      <c r="C172" t="s">
        <v>602</v>
      </c>
      <c r="D172">
        <v>8039</v>
      </c>
    </row>
    <row r="173" spans="1:4" x14ac:dyDescent="0.25">
      <c r="A173" t="s">
        <v>551</v>
      </c>
      <c r="B173" t="s">
        <v>568</v>
      </c>
      <c r="C173" t="s">
        <v>606</v>
      </c>
      <c r="D173">
        <v>14772</v>
      </c>
    </row>
    <row r="174" spans="1:4" x14ac:dyDescent="0.25">
      <c r="A174" t="s">
        <v>551</v>
      </c>
      <c r="B174" t="s">
        <v>568</v>
      </c>
      <c r="C174" t="s">
        <v>611</v>
      </c>
      <c r="D174">
        <v>26382</v>
      </c>
    </row>
    <row r="175" spans="1:4" x14ac:dyDescent="0.25">
      <c r="A175" t="s">
        <v>551</v>
      </c>
      <c r="B175" t="s">
        <v>568</v>
      </c>
      <c r="C175" t="s">
        <v>619</v>
      </c>
      <c r="D175">
        <v>296</v>
      </c>
    </row>
    <row r="176" spans="1:4" x14ac:dyDescent="0.25">
      <c r="A176" t="s">
        <v>551</v>
      </c>
      <c r="B176" t="s">
        <v>1050</v>
      </c>
      <c r="C176" t="s">
        <v>1672</v>
      </c>
      <c r="D176">
        <v>7098</v>
      </c>
    </row>
    <row r="177" spans="1:4" x14ac:dyDescent="0.25">
      <c r="A177" t="s">
        <v>551</v>
      </c>
      <c r="B177" t="s">
        <v>1050</v>
      </c>
      <c r="C177" t="s">
        <v>1714</v>
      </c>
      <c r="D177">
        <v>520304</v>
      </c>
    </row>
    <row r="178" spans="1:4" x14ac:dyDescent="0.25">
      <c r="A178" t="s">
        <v>551</v>
      </c>
      <c r="B178" t="s">
        <v>1050</v>
      </c>
      <c r="C178" t="s">
        <v>1722</v>
      </c>
      <c r="D178">
        <v>44004</v>
      </c>
    </row>
    <row r="179" spans="1:4" x14ac:dyDescent="0.25">
      <c r="A179" t="s">
        <v>551</v>
      </c>
      <c r="B179" t="s">
        <v>1050</v>
      </c>
      <c r="C179" t="s">
        <v>1723</v>
      </c>
      <c r="D179">
        <v>9032</v>
      </c>
    </row>
    <row r="180" spans="1:4" x14ac:dyDescent="0.25">
      <c r="A180" t="s">
        <v>551</v>
      </c>
      <c r="B180" t="s">
        <v>1255</v>
      </c>
      <c r="C180" t="s">
        <v>1697</v>
      </c>
      <c r="D180">
        <v>75</v>
      </c>
    </row>
    <row r="181" spans="1:4" x14ac:dyDescent="0.25">
      <c r="A181" t="s">
        <v>551</v>
      </c>
      <c r="B181" t="s">
        <v>1724</v>
      </c>
      <c r="C181" t="s">
        <v>1697</v>
      </c>
      <c r="D181">
        <v>214</v>
      </c>
    </row>
    <row r="182" spans="1:4" x14ac:dyDescent="0.25">
      <c r="A182" t="s">
        <v>551</v>
      </c>
      <c r="B182" t="s">
        <v>1725</v>
      </c>
      <c r="C182" t="s">
        <v>1697</v>
      </c>
      <c r="D182">
        <v>145</v>
      </c>
    </row>
    <row r="183" spans="1:4" x14ac:dyDescent="0.25">
      <c r="A183" t="s">
        <v>551</v>
      </c>
      <c r="B183" t="s">
        <v>1726</v>
      </c>
      <c r="C183" t="s">
        <v>1682</v>
      </c>
      <c r="D183">
        <v>7447</v>
      </c>
    </row>
    <row r="184" spans="1:4" x14ac:dyDescent="0.25">
      <c r="A184" t="s">
        <v>551</v>
      </c>
      <c r="B184" t="s">
        <v>840</v>
      </c>
      <c r="C184" t="s">
        <v>841</v>
      </c>
      <c r="D184">
        <v>19962</v>
      </c>
    </row>
    <row r="185" spans="1:4" x14ac:dyDescent="0.25">
      <c r="A185" t="s">
        <v>551</v>
      </c>
      <c r="B185" t="s">
        <v>840</v>
      </c>
      <c r="C185" t="s">
        <v>1009</v>
      </c>
      <c r="D185">
        <v>12878</v>
      </c>
    </row>
    <row r="186" spans="1:4" x14ac:dyDescent="0.25">
      <c r="A186" t="s">
        <v>551</v>
      </c>
      <c r="B186" t="s">
        <v>840</v>
      </c>
      <c r="C186" t="s">
        <v>1069</v>
      </c>
      <c r="D186">
        <v>5254</v>
      </c>
    </row>
    <row r="187" spans="1:4" x14ac:dyDescent="0.25">
      <c r="A187" t="s">
        <v>551</v>
      </c>
      <c r="B187" t="s">
        <v>1454</v>
      </c>
      <c r="C187" t="s">
        <v>1467</v>
      </c>
      <c r="D187">
        <v>16</v>
      </c>
    </row>
    <row r="188" spans="1:4" x14ac:dyDescent="0.25">
      <c r="A188" t="s">
        <v>551</v>
      </c>
      <c r="B188" t="s">
        <v>1454</v>
      </c>
      <c r="C188" t="s">
        <v>1727</v>
      </c>
      <c r="D188">
        <v>1988</v>
      </c>
    </row>
    <row r="189" spans="1:4" x14ac:dyDescent="0.25">
      <c r="A189" t="s">
        <v>551</v>
      </c>
      <c r="B189" t="s">
        <v>1454</v>
      </c>
      <c r="C189" t="s">
        <v>1728</v>
      </c>
      <c r="D189">
        <v>965</v>
      </c>
    </row>
    <row r="190" spans="1:4" x14ac:dyDescent="0.25">
      <c r="A190" t="s">
        <v>551</v>
      </c>
      <c r="B190" t="s">
        <v>833</v>
      </c>
      <c r="C190" t="s">
        <v>1051</v>
      </c>
      <c r="D190">
        <v>275770</v>
      </c>
    </row>
    <row r="191" spans="1:4" x14ac:dyDescent="0.25">
      <c r="A191" t="s">
        <v>551</v>
      </c>
      <c r="B191" t="s">
        <v>833</v>
      </c>
      <c r="C191" t="s">
        <v>828</v>
      </c>
      <c r="D191">
        <v>12867</v>
      </c>
    </row>
    <row r="192" spans="1:4" x14ac:dyDescent="0.25">
      <c r="A192" t="s">
        <v>551</v>
      </c>
      <c r="B192" t="s">
        <v>736</v>
      </c>
      <c r="C192" t="s">
        <v>1729</v>
      </c>
      <c r="D192">
        <v>366</v>
      </c>
    </row>
    <row r="193" spans="1:4" x14ac:dyDescent="0.25">
      <c r="A193" t="s">
        <v>551</v>
      </c>
      <c r="B193" t="s">
        <v>736</v>
      </c>
      <c r="C193" t="s">
        <v>1348</v>
      </c>
      <c r="D193">
        <v>94549</v>
      </c>
    </row>
    <row r="194" spans="1:4" x14ac:dyDescent="0.25">
      <c r="A194" t="s">
        <v>551</v>
      </c>
      <c r="B194" t="s">
        <v>818</v>
      </c>
      <c r="C194" t="s">
        <v>821</v>
      </c>
      <c r="D194">
        <v>15076</v>
      </c>
    </row>
    <row r="195" spans="1:4" x14ac:dyDescent="0.25">
      <c r="A195" t="s">
        <v>551</v>
      </c>
      <c r="B195" t="s">
        <v>818</v>
      </c>
      <c r="C195" t="s">
        <v>1369</v>
      </c>
      <c r="D195">
        <v>297331</v>
      </c>
    </row>
    <row r="196" spans="1:4" x14ac:dyDescent="0.25">
      <c r="A196" t="s">
        <v>631</v>
      </c>
      <c r="B196" t="s">
        <v>551</v>
      </c>
      <c r="C196" t="s">
        <v>1730</v>
      </c>
      <c r="D196">
        <v>3</v>
      </c>
    </row>
    <row r="197" spans="1:4" x14ac:dyDescent="0.25">
      <c r="A197" t="s">
        <v>631</v>
      </c>
      <c r="B197" t="s">
        <v>551</v>
      </c>
      <c r="C197" t="s">
        <v>1731</v>
      </c>
      <c r="D197">
        <v>357</v>
      </c>
    </row>
    <row r="198" spans="1:4" x14ac:dyDescent="0.25">
      <c r="A198" t="s">
        <v>631</v>
      </c>
      <c r="B198" t="s">
        <v>551</v>
      </c>
      <c r="C198" t="s">
        <v>1732</v>
      </c>
      <c r="D198">
        <v>864518</v>
      </c>
    </row>
    <row r="199" spans="1:4" x14ac:dyDescent="0.25">
      <c r="A199" t="s">
        <v>631</v>
      </c>
      <c r="B199" t="s">
        <v>551</v>
      </c>
      <c r="C199" t="s">
        <v>1733</v>
      </c>
      <c r="D199">
        <v>191453</v>
      </c>
    </row>
    <row r="200" spans="1:4" x14ac:dyDescent="0.25">
      <c r="A200" t="s">
        <v>631</v>
      </c>
      <c r="B200" t="s">
        <v>551</v>
      </c>
      <c r="C200" t="s">
        <v>1734</v>
      </c>
      <c r="D200">
        <v>35669</v>
      </c>
    </row>
    <row r="201" spans="1:4" x14ac:dyDescent="0.25">
      <c r="A201" t="s">
        <v>631</v>
      </c>
      <c r="B201" t="s">
        <v>861</v>
      </c>
      <c r="C201" t="s">
        <v>1703</v>
      </c>
      <c r="D201">
        <v>2006</v>
      </c>
    </row>
    <row r="202" spans="1:4" x14ac:dyDescent="0.25">
      <c r="A202" t="s">
        <v>716</v>
      </c>
      <c r="B202" t="s">
        <v>1461</v>
      </c>
      <c r="C202" t="s">
        <v>1735</v>
      </c>
      <c r="D202">
        <v>58</v>
      </c>
    </row>
    <row r="203" spans="1:4" x14ac:dyDescent="0.25">
      <c r="A203" t="s">
        <v>716</v>
      </c>
      <c r="B203" t="s">
        <v>1461</v>
      </c>
      <c r="C203" t="s">
        <v>1736</v>
      </c>
      <c r="D203">
        <v>92</v>
      </c>
    </row>
    <row r="204" spans="1:4" x14ac:dyDescent="0.25">
      <c r="A204" t="s">
        <v>1024</v>
      </c>
      <c r="B204" t="s">
        <v>1027</v>
      </c>
      <c r="C204" t="s">
        <v>1737</v>
      </c>
      <c r="D204">
        <v>2199</v>
      </c>
    </row>
    <row r="205" spans="1:4" x14ac:dyDescent="0.25">
      <c r="A205" t="s">
        <v>1738</v>
      </c>
      <c r="B205" t="s">
        <v>551</v>
      </c>
      <c r="C205" t="s">
        <v>1739</v>
      </c>
      <c r="D205">
        <v>41</v>
      </c>
    </row>
    <row r="206" spans="1:4" x14ac:dyDescent="0.25">
      <c r="A206" t="s">
        <v>1201</v>
      </c>
      <c r="B206" t="s">
        <v>1135</v>
      </c>
      <c r="C206" t="s">
        <v>1740</v>
      </c>
      <c r="D206">
        <v>2101</v>
      </c>
    </row>
    <row r="207" spans="1:4" x14ac:dyDescent="0.25">
      <c r="A207" t="s">
        <v>1201</v>
      </c>
      <c r="B207" t="s">
        <v>1454</v>
      </c>
      <c r="C207" t="s">
        <v>1741</v>
      </c>
      <c r="D207">
        <v>44</v>
      </c>
    </row>
    <row r="208" spans="1:4" x14ac:dyDescent="0.25">
      <c r="A208" t="s">
        <v>1027</v>
      </c>
      <c r="B208" t="s">
        <v>551</v>
      </c>
      <c r="C208" t="s">
        <v>1742</v>
      </c>
      <c r="D208">
        <v>8263</v>
      </c>
    </row>
    <row r="209" spans="1:4" x14ac:dyDescent="0.25">
      <c r="A209" t="s">
        <v>771</v>
      </c>
      <c r="B209" t="s">
        <v>551</v>
      </c>
      <c r="C209" t="s">
        <v>773</v>
      </c>
      <c r="D209">
        <v>22861</v>
      </c>
    </row>
    <row r="210" spans="1:4" x14ac:dyDescent="0.25">
      <c r="A210" t="s">
        <v>639</v>
      </c>
      <c r="B210" t="s">
        <v>551</v>
      </c>
      <c r="C210" t="s">
        <v>1743</v>
      </c>
      <c r="D210">
        <v>14202</v>
      </c>
    </row>
    <row r="211" spans="1:4" x14ac:dyDescent="0.25">
      <c r="A211" t="s">
        <v>639</v>
      </c>
      <c r="B211" t="s">
        <v>551</v>
      </c>
      <c r="C211" t="s">
        <v>924</v>
      </c>
      <c r="D211">
        <v>4609650</v>
      </c>
    </row>
    <row r="212" spans="1:4" x14ac:dyDescent="0.25">
      <c r="A212" t="s">
        <v>639</v>
      </c>
      <c r="B212" t="s">
        <v>551</v>
      </c>
      <c r="C212" t="s">
        <v>1744</v>
      </c>
      <c r="D212">
        <v>14898</v>
      </c>
    </row>
    <row r="213" spans="1:4" x14ac:dyDescent="0.25">
      <c r="A213" t="s">
        <v>639</v>
      </c>
      <c r="B213" t="s">
        <v>1024</v>
      </c>
      <c r="C213" t="s">
        <v>1302</v>
      </c>
      <c r="D213">
        <v>1720</v>
      </c>
    </row>
    <row r="214" spans="1:4" x14ac:dyDescent="0.25">
      <c r="A214" t="s">
        <v>639</v>
      </c>
      <c r="B214" t="s">
        <v>1024</v>
      </c>
      <c r="C214" t="s">
        <v>1745</v>
      </c>
      <c r="D214">
        <v>412</v>
      </c>
    </row>
    <row r="215" spans="1:4" x14ac:dyDescent="0.25">
      <c r="A215" t="s">
        <v>639</v>
      </c>
      <c r="B215" t="s">
        <v>1024</v>
      </c>
      <c r="C215" t="s">
        <v>1746</v>
      </c>
      <c r="D215">
        <v>24927</v>
      </c>
    </row>
    <row r="216" spans="1:4" x14ac:dyDescent="0.25">
      <c r="A216" t="s">
        <v>639</v>
      </c>
      <c r="B216" t="s">
        <v>1024</v>
      </c>
      <c r="C216" t="s">
        <v>1747</v>
      </c>
      <c r="D216">
        <v>791</v>
      </c>
    </row>
    <row r="217" spans="1:4" x14ac:dyDescent="0.25">
      <c r="A217" t="s">
        <v>1712</v>
      </c>
      <c r="B217" t="s">
        <v>551</v>
      </c>
      <c r="C217" t="s">
        <v>1748</v>
      </c>
      <c r="D217">
        <v>561502</v>
      </c>
    </row>
    <row r="218" spans="1:4" x14ac:dyDescent="0.25">
      <c r="A218" t="s">
        <v>1712</v>
      </c>
      <c r="B218" t="s">
        <v>551</v>
      </c>
      <c r="C218" t="s">
        <v>1749</v>
      </c>
      <c r="D218">
        <v>265</v>
      </c>
    </row>
    <row r="219" spans="1:4" x14ac:dyDescent="0.25">
      <c r="A219" t="s">
        <v>1712</v>
      </c>
      <c r="B219" t="s">
        <v>551</v>
      </c>
      <c r="C219" t="s">
        <v>1672</v>
      </c>
      <c r="D219">
        <v>765072</v>
      </c>
    </row>
    <row r="220" spans="1:4" x14ac:dyDescent="0.25">
      <c r="A220" t="s">
        <v>1712</v>
      </c>
      <c r="B220" t="s">
        <v>551</v>
      </c>
      <c r="C220" t="s">
        <v>1713</v>
      </c>
      <c r="D220">
        <v>467226</v>
      </c>
    </row>
    <row r="221" spans="1:4" x14ac:dyDescent="0.25">
      <c r="A221" t="s">
        <v>1712</v>
      </c>
      <c r="B221" t="s">
        <v>551</v>
      </c>
      <c r="C221" t="s">
        <v>1682</v>
      </c>
      <c r="D221">
        <v>42450</v>
      </c>
    </row>
    <row r="222" spans="1:4" x14ac:dyDescent="0.25">
      <c r="A222" t="s">
        <v>1712</v>
      </c>
      <c r="B222" t="s">
        <v>551</v>
      </c>
      <c r="C222" t="s">
        <v>1715</v>
      </c>
      <c r="D222">
        <v>39656</v>
      </c>
    </row>
    <row r="223" spans="1:4" x14ac:dyDescent="0.25">
      <c r="A223" t="s">
        <v>1712</v>
      </c>
      <c r="B223" t="s">
        <v>551</v>
      </c>
      <c r="C223" t="s">
        <v>1628</v>
      </c>
      <c r="D223">
        <v>304</v>
      </c>
    </row>
    <row r="224" spans="1:4" x14ac:dyDescent="0.25">
      <c r="A224" t="s">
        <v>1712</v>
      </c>
      <c r="B224" t="s">
        <v>631</v>
      </c>
      <c r="C224" t="s">
        <v>1750</v>
      </c>
      <c r="D224">
        <v>776438</v>
      </c>
    </row>
    <row r="225" spans="1:4" x14ac:dyDescent="0.25">
      <c r="A225" t="s">
        <v>1717</v>
      </c>
      <c r="B225" t="s">
        <v>551</v>
      </c>
      <c r="C225" t="s">
        <v>1715</v>
      </c>
      <c r="D225">
        <v>2</v>
      </c>
    </row>
    <row r="226" spans="1:4" x14ac:dyDescent="0.25">
      <c r="A226" t="s">
        <v>1479</v>
      </c>
      <c r="B226" t="s">
        <v>551</v>
      </c>
      <c r="C226" t="s">
        <v>1672</v>
      </c>
      <c r="D226">
        <v>2055</v>
      </c>
    </row>
    <row r="227" spans="1:4" x14ac:dyDescent="0.25">
      <c r="A227" t="s">
        <v>1479</v>
      </c>
      <c r="B227" t="s">
        <v>551</v>
      </c>
      <c r="C227" t="s">
        <v>1751</v>
      </c>
      <c r="D227">
        <v>285</v>
      </c>
    </row>
    <row r="228" spans="1:4" x14ac:dyDescent="0.25">
      <c r="A228" t="s">
        <v>1479</v>
      </c>
      <c r="B228" t="s">
        <v>551</v>
      </c>
      <c r="C228" t="s">
        <v>1715</v>
      </c>
      <c r="D228">
        <v>1073</v>
      </c>
    </row>
    <row r="229" spans="1:4" x14ac:dyDescent="0.25">
      <c r="A229" t="s">
        <v>1479</v>
      </c>
      <c r="B229" t="s">
        <v>551</v>
      </c>
      <c r="C229" t="s">
        <v>1628</v>
      </c>
      <c r="D229">
        <v>34</v>
      </c>
    </row>
    <row r="230" spans="1:4" x14ac:dyDescent="0.25">
      <c r="A230" t="s">
        <v>827</v>
      </c>
      <c r="B230" t="s">
        <v>551</v>
      </c>
      <c r="C230" t="s">
        <v>1672</v>
      </c>
      <c r="D230">
        <v>110303</v>
      </c>
    </row>
    <row r="231" spans="1:4" x14ac:dyDescent="0.25">
      <c r="A231" t="s">
        <v>827</v>
      </c>
      <c r="B231" t="s">
        <v>551</v>
      </c>
      <c r="C231" t="s">
        <v>1751</v>
      </c>
      <c r="D231">
        <v>35872</v>
      </c>
    </row>
    <row r="232" spans="1:4" x14ac:dyDescent="0.25">
      <c r="A232" t="s">
        <v>827</v>
      </c>
      <c r="B232" t="s">
        <v>551</v>
      </c>
      <c r="C232" t="s">
        <v>1715</v>
      </c>
      <c r="D232">
        <v>46729</v>
      </c>
    </row>
    <row r="233" spans="1:4" x14ac:dyDescent="0.25">
      <c r="A233" t="s">
        <v>827</v>
      </c>
      <c r="B233" t="s">
        <v>551</v>
      </c>
      <c r="C233" t="s">
        <v>1628</v>
      </c>
      <c r="D233">
        <v>361</v>
      </c>
    </row>
    <row r="234" spans="1:4" x14ac:dyDescent="0.25">
      <c r="A234" t="s">
        <v>926</v>
      </c>
      <c r="B234" t="s">
        <v>551</v>
      </c>
      <c r="C234" t="s">
        <v>930</v>
      </c>
      <c r="D234">
        <v>0</v>
      </c>
    </row>
    <row r="235" spans="1:4" x14ac:dyDescent="0.25">
      <c r="A235" t="s">
        <v>926</v>
      </c>
      <c r="B235" t="s">
        <v>551</v>
      </c>
      <c r="C235" t="s">
        <v>1752</v>
      </c>
      <c r="D235">
        <v>0</v>
      </c>
    </row>
    <row r="236" spans="1:4" x14ac:dyDescent="0.25">
      <c r="A236" t="s">
        <v>926</v>
      </c>
      <c r="B236" t="s">
        <v>551</v>
      </c>
      <c r="C236" t="s">
        <v>1099</v>
      </c>
      <c r="D236">
        <v>1347</v>
      </c>
    </row>
    <row r="237" spans="1:4" x14ac:dyDescent="0.25">
      <c r="A237" t="s">
        <v>926</v>
      </c>
      <c r="B237" t="s">
        <v>551</v>
      </c>
      <c r="C237" t="s">
        <v>1720</v>
      </c>
      <c r="D237">
        <v>0</v>
      </c>
    </row>
    <row r="238" spans="1:4" x14ac:dyDescent="0.25">
      <c r="A238" t="s">
        <v>926</v>
      </c>
      <c r="B238" t="s">
        <v>551</v>
      </c>
      <c r="C238" t="s">
        <v>1174</v>
      </c>
      <c r="D238">
        <v>17</v>
      </c>
    </row>
    <row r="239" spans="1:4" x14ac:dyDescent="0.25">
      <c r="A239" t="s">
        <v>568</v>
      </c>
      <c r="B239" t="s">
        <v>551</v>
      </c>
      <c r="C239" t="s">
        <v>577</v>
      </c>
      <c r="D239">
        <v>974</v>
      </c>
    </row>
    <row r="240" spans="1:4" x14ac:dyDescent="0.25">
      <c r="A240" t="s">
        <v>568</v>
      </c>
      <c r="B240" t="s">
        <v>551</v>
      </c>
      <c r="C240" t="s">
        <v>598</v>
      </c>
      <c r="D240">
        <v>5308</v>
      </c>
    </row>
    <row r="241" spans="1:4" x14ac:dyDescent="0.25">
      <c r="A241" t="s">
        <v>568</v>
      </c>
      <c r="B241" t="s">
        <v>551</v>
      </c>
      <c r="C241" t="s">
        <v>570</v>
      </c>
      <c r="D241">
        <v>8015</v>
      </c>
    </row>
    <row r="242" spans="1:4" x14ac:dyDescent="0.25">
      <c r="A242" t="s">
        <v>568</v>
      </c>
      <c r="B242" t="s">
        <v>551</v>
      </c>
      <c r="C242" t="s">
        <v>615</v>
      </c>
      <c r="D242">
        <v>394</v>
      </c>
    </row>
    <row r="243" spans="1:4" x14ac:dyDescent="0.25">
      <c r="A243" t="s">
        <v>1050</v>
      </c>
      <c r="B243" t="s">
        <v>551</v>
      </c>
      <c r="C243" t="s">
        <v>1753</v>
      </c>
      <c r="D243">
        <v>42602</v>
      </c>
    </row>
    <row r="244" spans="1:4" x14ac:dyDescent="0.25">
      <c r="A244" t="s">
        <v>1050</v>
      </c>
      <c r="B244" t="s">
        <v>551</v>
      </c>
      <c r="C244" t="s">
        <v>1751</v>
      </c>
      <c r="D244">
        <v>3569</v>
      </c>
    </row>
    <row r="245" spans="1:4" x14ac:dyDescent="0.25">
      <c r="A245" t="s">
        <v>1726</v>
      </c>
      <c r="B245" t="s">
        <v>551</v>
      </c>
      <c r="C245" t="s">
        <v>1635</v>
      </c>
      <c r="D245">
        <v>7447</v>
      </c>
    </row>
    <row r="246" spans="1:4" x14ac:dyDescent="0.25">
      <c r="A246" t="s">
        <v>840</v>
      </c>
      <c r="B246" t="s">
        <v>551</v>
      </c>
      <c r="C246" t="s">
        <v>1065</v>
      </c>
      <c r="D246">
        <v>5984</v>
      </c>
    </row>
    <row r="247" spans="1:4" x14ac:dyDescent="0.25">
      <c r="A247" t="s">
        <v>1461</v>
      </c>
      <c r="B247" t="s">
        <v>551</v>
      </c>
      <c r="C247" t="s">
        <v>1463</v>
      </c>
      <c r="D247">
        <v>444</v>
      </c>
    </row>
    <row r="248" spans="1:4" x14ac:dyDescent="0.25">
      <c r="A248" t="s">
        <v>1461</v>
      </c>
      <c r="B248" t="s">
        <v>551</v>
      </c>
      <c r="C248" t="s">
        <v>1754</v>
      </c>
      <c r="D248">
        <v>1</v>
      </c>
    </row>
    <row r="249" spans="1:4" x14ac:dyDescent="0.25">
      <c r="A249" t="s">
        <v>1454</v>
      </c>
      <c r="B249" t="s">
        <v>551</v>
      </c>
      <c r="C249" t="s">
        <v>1458</v>
      </c>
      <c r="D249">
        <v>1988</v>
      </c>
    </row>
    <row r="250" spans="1:4" x14ac:dyDescent="0.25">
      <c r="A250" t="s">
        <v>1454</v>
      </c>
      <c r="B250" t="s">
        <v>551</v>
      </c>
      <c r="C250" t="s">
        <v>1727</v>
      </c>
      <c r="D250">
        <v>0</v>
      </c>
    </row>
    <row r="251" spans="1:4" x14ac:dyDescent="0.25">
      <c r="A251" t="s">
        <v>833</v>
      </c>
      <c r="B251" t="s">
        <v>551</v>
      </c>
      <c r="C251" t="s">
        <v>1672</v>
      </c>
      <c r="D251">
        <v>31469</v>
      </c>
    </row>
    <row r="252" spans="1:4" x14ac:dyDescent="0.25">
      <c r="A252" t="s">
        <v>833</v>
      </c>
      <c r="B252" t="s">
        <v>551</v>
      </c>
      <c r="C252" t="s">
        <v>1751</v>
      </c>
      <c r="D252">
        <v>2477</v>
      </c>
    </row>
    <row r="253" spans="1:4" x14ac:dyDescent="0.25">
      <c r="A253" t="s">
        <v>833</v>
      </c>
      <c r="B253" t="s">
        <v>551</v>
      </c>
      <c r="C253" t="s">
        <v>1715</v>
      </c>
      <c r="D253">
        <v>12875</v>
      </c>
    </row>
    <row r="254" spans="1:4" x14ac:dyDescent="0.25">
      <c r="A254" t="s">
        <v>833</v>
      </c>
      <c r="B254" t="s">
        <v>551</v>
      </c>
      <c r="C254" t="s">
        <v>1628</v>
      </c>
      <c r="D254">
        <v>349</v>
      </c>
    </row>
    <row r="255" spans="1:4" x14ac:dyDescent="0.25">
      <c r="A255" t="s">
        <v>818</v>
      </c>
      <c r="B255" t="s">
        <v>551</v>
      </c>
      <c r="C255" t="s">
        <v>1672</v>
      </c>
      <c r="D255">
        <v>37579</v>
      </c>
    </row>
    <row r="256" spans="1:4" x14ac:dyDescent="0.25">
      <c r="A256" t="s">
        <v>818</v>
      </c>
      <c r="B256" t="s">
        <v>551</v>
      </c>
      <c r="C256" t="s">
        <v>1751</v>
      </c>
      <c r="D256">
        <v>2889</v>
      </c>
    </row>
    <row r="257" spans="1:4" x14ac:dyDescent="0.25">
      <c r="A257" t="s">
        <v>818</v>
      </c>
      <c r="B257" t="s">
        <v>551</v>
      </c>
      <c r="C257" t="s">
        <v>1715</v>
      </c>
      <c r="D257">
        <v>14950</v>
      </c>
    </row>
    <row r="258" spans="1:4" x14ac:dyDescent="0.25">
      <c r="A258" t="s">
        <v>818</v>
      </c>
      <c r="B258" t="s">
        <v>551</v>
      </c>
      <c r="C258" t="s">
        <v>1628</v>
      </c>
      <c r="D258">
        <v>365</v>
      </c>
    </row>
    <row r="259" spans="1:4" x14ac:dyDescent="0.25">
      <c r="A259" t="s">
        <v>1454</v>
      </c>
      <c r="B259" t="s">
        <v>551</v>
      </c>
      <c r="C259" t="s">
        <v>1727</v>
      </c>
      <c r="D259">
        <v>0</v>
      </c>
    </row>
    <row r="260" spans="1:4" x14ac:dyDescent="0.25">
      <c r="D260" s="231"/>
    </row>
  </sheetData>
  <autoFilter ref="A5:D259" xr:uid="{9361906C-FACB-4847-AF44-03D66610E732}"/>
  <phoneticPr fontId="5"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B725-0DE2-44FE-8C00-B2B0CE68546C}">
  <dimension ref="A5:F311"/>
  <sheetViews>
    <sheetView zoomScale="80" zoomScaleNormal="80" workbookViewId="0">
      <selection activeCell="F9" sqref="F9"/>
    </sheetView>
  </sheetViews>
  <sheetFormatPr baseColWidth="10" defaultColWidth="11.44140625" defaultRowHeight="13.2" x14ac:dyDescent="0.25"/>
  <cols>
    <col min="1" max="1" width="54.109375" style="144" customWidth="1"/>
  </cols>
  <sheetData>
    <row r="5" spans="1:6" x14ac:dyDescent="0.25">
      <c r="A5" s="142" t="s">
        <v>1223</v>
      </c>
      <c r="B5" s="137" t="s">
        <v>559</v>
      </c>
      <c r="C5" s="140">
        <v>637211</v>
      </c>
      <c r="D5" s="140">
        <v>78311</v>
      </c>
      <c r="E5" s="140">
        <v>2320544</v>
      </c>
      <c r="F5" s="140">
        <v>3186055</v>
      </c>
    </row>
    <row r="6" spans="1:6" x14ac:dyDescent="0.25">
      <c r="A6" s="143" t="s">
        <v>1231</v>
      </c>
      <c r="B6" s="138" t="s">
        <v>559</v>
      </c>
      <c r="C6" s="141">
        <v>2291</v>
      </c>
      <c r="D6" s="141">
        <v>2233</v>
      </c>
      <c r="E6" s="141">
        <v>2370</v>
      </c>
      <c r="F6" s="141">
        <v>2252053</v>
      </c>
    </row>
    <row r="7" spans="1:6" x14ac:dyDescent="0.25">
      <c r="A7" s="142" t="s">
        <v>1391</v>
      </c>
      <c r="B7" s="137" t="s">
        <v>535</v>
      </c>
      <c r="C7" s="140">
        <v>57703</v>
      </c>
      <c r="D7" s="140">
        <v>3068</v>
      </c>
      <c r="E7" s="140">
        <v>82671</v>
      </c>
      <c r="F7" s="140">
        <v>424865440</v>
      </c>
    </row>
    <row r="8" spans="1:6" x14ac:dyDescent="0.25">
      <c r="A8" s="143" t="s">
        <v>805</v>
      </c>
      <c r="B8" s="138" t="s">
        <v>535</v>
      </c>
      <c r="C8" s="141">
        <v>21855</v>
      </c>
      <c r="D8" s="141">
        <v>21855</v>
      </c>
      <c r="E8" s="141">
        <v>21855</v>
      </c>
      <c r="F8" s="141">
        <v>21855</v>
      </c>
    </row>
    <row r="9" spans="1:6" x14ac:dyDescent="0.25">
      <c r="A9" s="142" t="s">
        <v>773</v>
      </c>
      <c r="B9" s="137" t="s">
        <v>559</v>
      </c>
      <c r="C9" s="140">
        <v>44348</v>
      </c>
      <c r="D9" s="140">
        <v>8104</v>
      </c>
      <c r="E9" s="140">
        <v>173042</v>
      </c>
      <c r="F9" s="140">
        <v>443476.94</v>
      </c>
    </row>
    <row r="10" spans="1:6" x14ac:dyDescent="0.25">
      <c r="A10" s="143" t="s">
        <v>793</v>
      </c>
      <c r="B10" s="138" t="s">
        <v>559</v>
      </c>
      <c r="C10" s="141">
        <v>10789950</v>
      </c>
      <c r="D10" s="141">
        <v>10789950</v>
      </c>
      <c r="E10" s="141">
        <v>10789950</v>
      </c>
      <c r="F10" s="141">
        <v>10789950</v>
      </c>
    </row>
    <row r="11" spans="1:6" x14ac:dyDescent="0.25">
      <c r="A11" s="142" t="s">
        <v>773</v>
      </c>
      <c r="B11" s="137" t="s">
        <v>559</v>
      </c>
      <c r="C11" s="140">
        <v>1000</v>
      </c>
      <c r="D11" s="140">
        <v>222</v>
      </c>
      <c r="E11" s="140">
        <v>3766</v>
      </c>
      <c r="F11" s="140">
        <v>38018.01</v>
      </c>
    </row>
    <row r="12" spans="1:6" x14ac:dyDescent="0.25">
      <c r="A12" s="143" t="s">
        <v>1217</v>
      </c>
      <c r="B12" s="138" t="s">
        <v>559</v>
      </c>
      <c r="C12" s="141">
        <v>637211</v>
      </c>
      <c r="D12" s="141">
        <v>78311</v>
      </c>
      <c r="E12" s="141">
        <v>2320544</v>
      </c>
      <c r="F12" s="141">
        <v>3186055</v>
      </c>
    </row>
    <row r="13" spans="1:6" x14ac:dyDescent="0.25">
      <c r="A13" s="142" t="s">
        <v>975</v>
      </c>
      <c r="B13" s="137" t="s">
        <v>559</v>
      </c>
      <c r="C13" s="140">
        <v>896</v>
      </c>
      <c r="D13" s="140">
        <v>896</v>
      </c>
      <c r="E13" s="140">
        <v>896</v>
      </c>
      <c r="F13" s="140">
        <v>25984</v>
      </c>
    </row>
    <row r="14" spans="1:6" x14ac:dyDescent="0.25">
      <c r="A14" s="143" t="s">
        <v>1755</v>
      </c>
      <c r="B14" s="138" t="s">
        <v>559</v>
      </c>
      <c r="C14" s="141">
        <v>103980</v>
      </c>
      <c r="D14" s="141">
        <v>16561</v>
      </c>
      <c r="E14" s="141">
        <v>354773</v>
      </c>
      <c r="F14" s="141">
        <v>6030840</v>
      </c>
    </row>
    <row r="15" spans="1:6" x14ac:dyDescent="0.25">
      <c r="A15" s="142" t="s">
        <v>975</v>
      </c>
      <c r="B15" s="137" t="s">
        <v>559</v>
      </c>
      <c r="C15" s="140">
        <v>615</v>
      </c>
      <c r="D15" s="140">
        <v>615</v>
      </c>
      <c r="E15" s="140">
        <v>615</v>
      </c>
      <c r="F15" s="140">
        <v>269985</v>
      </c>
    </row>
    <row r="16" spans="1:6" x14ac:dyDescent="0.25">
      <c r="A16" s="143" t="s">
        <v>930</v>
      </c>
      <c r="B16" s="138" t="s">
        <v>700</v>
      </c>
      <c r="C16" s="141">
        <v>486</v>
      </c>
      <c r="D16" s="141">
        <v>418</v>
      </c>
      <c r="E16" s="141">
        <v>546</v>
      </c>
      <c r="F16" s="141">
        <v>115178.58</v>
      </c>
    </row>
    <row r="17" spans="1:6" x14ac:dyDescent="0.25">
      <c r="A17" s="142" t="s">
        <v>694</v>
      </c>
      <c r="B17" s="137" t="s">
        <v>559</v>
      </c>
      <c r="C17" s="140">
        <v>178</v>
      </c>
      <c r="D17" s="140">
        <v>177</v>
      </c>
      <c r="E17" s="140">
        <v>181</v>
      </c>
      <c r="F17" s="140">
        <v>4452</v>
      </c>
    </row>
    <row r="18" spans="1:6" x14ac:dyDescent="0.25">
      <c r="A18" s="143" t="s">
        <v>1217</v>
      </c>
      <c r="B18" s="138" t="s">
        <v>559</v>
      </c>
      <c r="C18" s="141">
        <v>1230710</v>
      </c>
      <c r="D18" s="141">
        <v>17640</v>
      </c>
      <c r="E18" s="141">
        <v>4678856</v>
      </c>
      <c r="F18" s="141">
        <v>4922840</v>
      </c>
    </row>
    <row r="19" spans="1:6" x14ac:dyDescent="0.25">
      <c r="A19" s="142" t="s">
        <v>1261</v>
      </c>
      <c r="B19" s="137" t="s">
        <v>559</v>
      </c>
      <c r="C19" s="140">
        <v>3917427</v>
      </c>
      <c r="D19" s="140">
        <v>3917427</v>
      </c>
      <c r="E19" s="140">
        <v>3917427</v>
      </c>
      <c r="F19" s="140">
        <v>3917427</v>
      </c>
    </row>
    <row r="20" spans="1:6" x14ac:dyDescent="0.25">
      <c r="A20" s="143" t="s">
        <v>975</v>
      </c>
      <c r="B20" s="138" t="s">
        <v>559</v>
      </c>
      <c r="C20" s="141">
        <v>814</v>
      </c>
      <c r="D20" s="141">
        <v>814</v>
      </c>
      <c r="E20" s="141">
        <v>815</v>
      </c>
      <c r="F20" s="141">
        <v>26048</v>
      </c>
    </row>
    <row r="21" spans="1:6" x14ac:dyDescent="0.25">
      <c r="A21" s="142" t="s">
        <v>1298</v>
      </c>
      <c r="B21" s="137" t="s">
        <v>559</v>
      </c>
      <c r="C21" s="140">
        <v>6942</v>
      </c>
      <c r="D21" s="140">
        <v>5728</v>
      </c>
      <c r="E21" s="140">
        <v>25960</v>
      </c>
      <c r="F21" s="140">
        <v>1381458</v>
      </c>
    </row>
    <row r="22" spans="1:6" x14ac:dyDescent="0.25">
      <c r="A22" s="143" t="s">
        <v>886</v>
      </c>
      <c r="B22" s="138" t="s">
        <v>559</v>
      </c>
      <c r="C22" s="141">
        <v>13822</v>
      </c>
      <c r="D22" s="141">
        <v>11494</v>
      </c>
      <c r="E22" s="141">
        <v>40848</v>
      </c>
      <c r="F22" s="141">
        <v>2791968</v>
      </c>
    </row>
    <row r="23" spans="1:6" x14ac:dyDescent="0.25">
      <c r="A23" s="142" t="s">
        <v>1034</v>
      </c>
      <c r="B23" s="137" t="s">
        <v>559</v>
      </c>
      <c r="C23" s="140">
        <v>492</v>
      </c>
      <c r="D23" s="140">
        <v>111</v>
      </c>
      <c r="E23" s="140">
        <v>4021</v>
      </c>
      <c r="F23" s="140">
        <v>53577.86</v>
      </c>
    </row>
    <row r="24" spans="1:6" x14ac:dyDescent="0.25">
      <c r="A24" s="143" t="s">
        <v>1261</v>
      </c>
      <c r="B24" s="138" t="s">
        <v>559</v>
      </c>
      <c r="C24" s="141">
        <v>10349977</v>
      </c>
      <c r="D24" s="141">
        <v>10349977</v>
      </c>
      <c r="E24" s="141">
        <v>10349977</v>
      </c>
      <c r="F24" s="141">
        <v>10349977</v>
      </c>
    </row>
    <row r="25" spans="1:6" x14ac:dyDescent="0.25">
      <c r="A25" s="142" t="s">
        <v>653</v>
      </c>
      <c r="B25" s="137" t="s">
        <v>535</v>
      </c>
      <c r="C25" s="140">
        <v>145939312</v>
      </c>
      <c r="D25" s="140">
        <v>145939312</v>
      </c>
      <c r="E25" s="140">
        <v>145939312</v>
      </c>
      <c r="F25" s="140">
        <v>145939312</v>
      </c>
    </row>
    <row r="26" spans="1:6" x14ac:dyDescent="0.25">
      <c r="A26" s="143" t="s">
        <v>1302</v>
      </c>
      <c r="B26" s="138" t="s">
        <v>535</v>
      </c>
      <c r="C26" s="141">
        <v>50613516</v>
      </c>
      <c r="D26" s="141">
        <v>46971252</v>
      </c>
      <c r="E26" s="141">
        <v>52428800</v>
      </c>
      <c r="F26" s="141">
        <v>303681088</v>
      </c>
    </row>
    <row r="27" spans="1:6" x14ac:dyDescent="0.25">
      <c r="A27" s="142" t="s">
        <v>821</v>
      </c>
      <c r="B27" s="137" t="s">
        <v>559</v>
      </c>
      <c r="C27" s="140">
        <v>1168</v>
      </c>
      <c r="D27" s="140">
        <v>689</v>
      </c>
      <c r="E27" s="140">
        <v>3660</v>
      </c>
      <c r="F27" s="140">
        <v>42048</v>
      </c>
    </row>
    <row r="28" spans="1:6" x14ac:dyDescent="0.25">
      <c r="A28" s="143" t="s">
        <v>1328</v>
      </c>
      <c r="B28" s="138" t="s">
        <v>559</v>
      </c>
      <c r="C28" s="141">
        <v>10865</v>
      </c>
      <c r="D28" s="141">
        <v>8562</v>
      </c>
      <c r="E28" s="141">
        <v>43382</v>
      </c>
      <c r="F28" s="141">
        <v>1510235</v>
      </c>
    </row>
    <row r="29" spans="1:6" x14ac:dyDescent="0.25">
      <c r="A29" s="142" t="s">
        <v>848</v>
      </c>
      <c r="B29" s="137" t="s">
        <v>535</v>
      </c>
      <c r="C29" s="140">
        <v>1023</v>
      </c>
      <c r="D29" s="140">
        <v>981</v>
      </c>
      <c r="E29" s="140">
        <v>1080</v>
      </c>
      <c r="F29" s="140">
        <v>11249</v>
      </c>
    </row>
    <row r="30" spans="1:6" x14ac:dyDescent="0.25">
      <c r="A30" s="143" t="s">
        <v>880</v>
      </c>
      <c r="B30" s="138" t="s">
        <v>559</v>
      </c>
      <c r="C30" s="141">
        <v>10797</v>
      </c>
      <c r="D30" s="141">
        <v>8471</v>
      </c>
      <c r="E30" s="141">
        <v>28135</v>
      </c>
      <c r="F30" s="141">
        <v>410274</v>
      </c>
    </row>
    <row r="31" spans="1:6" x14ac:dyDescent="0.25">
      <c r="A31" s="142" t="s">
        <v>1298</v>
      </c>
      <c r="B31" s="137" t="s">
        <v>559</v>
      </c>
      <c r="C31" s="140">
        <v>2375</v>
      </c>
      <c r="D31" s="140">
        <v>2375</v>
      </c>
      <c r="E31" s="140">
        <v>2375</v>
      </c>
      <c r="F31" s="140">
        <v>342000</v>
      </c>
    </row>
    <row r="32" spans="1:6" x14ac:dyDescent="0.25">
      <c r="A32" s="143" t="s">
        <v>752</v>
      </c>
      <c r="B32" s="138" t="s">
        <v>559</v>
      </c>
      <c r="C32" s="141">
        <v>1824204</v>
      </c>
      <c r="D32" s="141">
        <v>488</v>
      </c>
      <c r="E32" s="141">
        <v>9123310</v>
      </c>
      <c r="F32" s="141">
        <v>21890450</v>
      </c>
    </row>
    <row r="33" spans="1:6" x14ac:dyDescent="0.25">
      <c r="A33" s="142" t="s">
        <v>1211</v>
      </c>
      <c r="B33" s="137" t="s">
        <v>559</v>
      </c>
      <c r="C33" s="140">
        <v>683</v>
      </c>
      <c r="D33" s="140">
        <v>381</v>
      </c>
      <c r="E33" s="140">
        <v>1414</v>
      </c>
      <c r="F33" s="140">
        <v>8879</v>
      </c>
    </row>
    <row r="34" spans="1:6" x14ac:dyDescent="0.25">
      <c r="A34" s="143" t="s">
        <v>1245</v>
      </c>
      <c r="B34" s="138" t="s">
        <v>559</v>
      </c>
      <c r="C34" s="141">
        <v>1170853</v>
      </c>
      <c r="D34" s="141">
        <v>610</v>
      </c>
      <c r="E34" s="141">
        <v>9396567</v>
      </c>
      <c r="F34" s="141">
        <v>79617992</v>
      </c>
    </row>
    <row r="35" spans="1:6" x14ac:dyDescent="0.25">
      <c r="A35" s="142" t="s">
        <v>690</v>
      </c>
      <c r="B35" s="137" t="s">
        <v>535</v>
      </c>
      <c r="C35" s="140">
        <v>407</v>
      </c>
      <c r="D35" s="140">
        <v>406</v>
      </c>
      <c r="E35" s="140">
        <v>410</v>
      </c>
      <c r="F35" s="140">
        <v>8964.9500000000007</v>
      </c>
    </row>
    <row r="36" spans="1:6" x14ac:dyDescent="0.25">
      <c r="A36" s="143" t="s">
        <v>1354</v>
      </c>
      <c r="B36" s="138" t="s">
        <v>559</v>
      </c>
      <c r="C36" s="141">
        <v>1478</v>
      </c>
      <c r="D36" s="141">
        <v>1260</v>
      </c>
      <c r="E36" s="141">
        <v>7840</v>
      </c>
      <c r="F36" s="141">
        <v>152234</v>
      </c>
    </row>
    <row r="37" spans="1:6" x14ac:dyDescent="0.25">
      <c r="A37" s="142" t="s">
        <v>805</v>
      </c>
      <c r="B37" s="137" t="s">
        <v>535</v>
      </c>
      <c r="C37" s="140">
        <v>12997</v>
      </c>
      <c r="D37" s="140">
        <v>10437</v>
      </c>
      <c r="E37" s="140">
        <v>26164</v>
      </c>
      <c r="F37" s="140">
        <v>545874</v>
      </c>
    </row>
    <row r="38" spans="1:6" x14ac:dyDescent="0.25">
      <c r="A38" s="143" t="s">
        <v>1436</v>
      </c>
      <c r="B38" s="138" t="s">
        <v>559</v>
      </c>
      <c r="C38" s="141">
        <v>338</v>
      </c>
      <c r="D38" s="141">
        <v>0</v>
      </c>
      <c r="E38" s="141">
        <v>2142</v>
      </c>
      <c r="F38" s="141">
        <v>2704</v>
      </c>
    </row>
    <row r="39" spans="1:6" x14ac:dyDescent="0.25">
      <c r="A39" s="142" t="s">
        <v>1278</v>
      </c>
      <c r="B39" s="137" t="s">
        <v>559</v>
      </c>
      <c r="C39" s="140">
        <v>271</v>
      </c>
      <c r="D39" s="140">
        <v>264</v>
      </c>
      <c r="E39" s="140">
        <v>278</v>
      </c>
      <c r="F39" s="140">
        <v>542</v>
      </c>
    </row>
    <row r="40" spans="1:6" x14ac:dyDescent="0.25">
      <c r="A40" s="143" t="s">
        <v>975</v>
      </c>
      <c r="B40" s="138" t="s">
        <v>559</v>
      </c>
      <c r="C40" s="141">
        <v>896</v>
      </c>
      <c r="D40" s="141">
        <v>896</v>
      </c>
      <c r="E40" s="141">
        <v>896</v>
      </c>
      <c r="F40" s="141">
        <v>23296</v>
      </c>
    </row>
    <row r="41" spans="1:6" x14ac:dyDescent="0.25">
      <c r="A41" s="142" t="s">
        <v>619</v>
      </c>
      <c r="B41" s="137" t="s">
        <v>559</v>
      </c>
      <c r="C41" s="140">
        <v>87538</v>
      </c>
      <c r="D41" s="140">
        <v>87538</v>
      </c>
      <c r="E41" s="140">
        <v>87538</v>
      </c>
      <c r="F41" s="140">
        <v>87538</v>
      </c>
    </row>
    <row r="42" spans="1:6" x14ac:dyDescent="0.25">
      <c r="A42" s="143" t="s">
        <v>598</v>
      </c>
      <c r="B42" s="138" t="s">
        <v>559</v>
      </c>
      <c r="C42" s="141">
        <v>11836</v>
      </c>
      <c r="D42" s="141">
        <v>5247</v>
      </c>
      <c r="E42" s="141">
        <v>29009</v>
      </c>
      <c r="F42" s="141">
        <v>130197.98</v>
      </c>
    </row>
    <row r="43" spans="1:6" x14ac:dyDescent="0.25">
      <c r="A43" s="142" t="s">
        <v>1391</v>
      </c>
      <c r="B43" s="137" t="s">
        <v>535</v>
      </c>
      <c r="C43" s="140">
        <v>57895</v>
      </c>
      <c r="D43" s="140">
        <v>3076</v>
      </c>
      <c r="E43" s="140">
        <v>82270</v>
      </c>
      <c r="F43" s="140">
        <v>425182112</v>
      </c>
    </row>
    <row r="44" spans="1:6" x14ac:dyDescent="0.25">
      <c r="A44" s="143" t="s">
        <v>1756</v>
      </c>
      <c r="B44" s="138" t="s">
        <v>535</v>
      </c>
      <c r="C44" s="141">
        <v>12833</v>
      </c>
      <c r="D44" s="141">
        <v>1211</v>
      </c>
      <c r="E44" s="141">
        <v>105819</v>
      </c>
      <c r="F44" s="141">
        <v>2143140</v>
      </c>
    </row>
    <row r="45" spans="1:6" x14ac:dyDescent="0.25">
      <c r="A45" s="142" t="s">
        <v>975</v>
      </c>
      <c r="B45" s="137" t="s">
        <v>559</v>
      </c>
      <c r="C45" s="140">
        <v>615</v>
      </c>
      <c r="D45" s="140">
        <v>615</v>
      </c>
      <c r="E45" s="140">
        <v>616</v>
      </c>
      <c r="F45" s="140">
        <v>63345</v>
      </c>
    </row>
    <row r="46" spans="1:6" x14ac:dyDescent="0.25">
      <c r="A46" s="143" t="s">
        <v>828</v>
      </c>
      <c r="B46" s="138" t="s">
        <v>559</v>
      </c>
      <c r="C46" s="141">
        <v>1010</v>
      </c>
      <c r="D46" s="141">
        <v>696</v>
      </c>
      <c r="E46" s="141">
        <v>1670</v>
      </c>
      <c r="F46" s="141">
        <v>44432</v>
      </c>
    </row>
    <row r="47" spans="1:6" x14ac:dyDescent="0.25">
      <c r="A47" s="142" t="s">
        <v>707</v>
      </c>
      <c r="B47" s="137" t="s">
        <v>535</v>
      </c>
      <c r="C47" s="140">
        <v>46904</v>
      </c>
      <c r="D47" s="140">
        <v>6761</v>
      </c>
      <c r="E47" s="140">
        <v>164117</v>
      </c>
      <c r="F47" s="140">
        <v>562851</v>
      </c>
    </row>
    <row r="48" spans="1:6" x14ac:dyDescent="0.25">
      <c r="A48" s="143" t="s">
        <v>1756</v>
      </c>
      <c r="B48" s="138" t="s">
        <v>535</v>
      </c>
      <c r="C48" s="141">
        <v>6342</v>
      </c>
      <c r="D48" s="141">
        <v>2372</v>
      </c>
      <c r="E48" s="141">
        <v>407881</v>
      </c>
      <c r="F48" s="141">
        <v>29972924</v>
      </c>
    </row>
    <row r="49" spans="1:6" x14ac:dyDescent="0.25">
      <c r="A49" s="142" t="s">
        <v>918</v>
      </c>
      <c r="B49" s="137" t="s">
        <v>535</v>
      </c>
      <c r="C49" s="140">
        <v>4628321</v>
      </c>
      <c r="D49" s="140">
        <v>4628321</v>
      </c>
      <c r="E49" s="140">
        <v>4628321</v>
      </c>
      <c r="F49" s="140">
        <v>4628321</v>
      </c>
    </row>
    <row r="50" spans="1:6" x14ac:dyDescent="0.25">
      <c r="A50" s="143" t="s">
        <v>570</v>
      </c>
      <c r="B50" s="138" t="s">
        <v>559</v>
      </c>
      <c r="C50" s="141">
        <v>2283</v>
      </c>
      <c r="D50" s="141">
        <v>2283</v>
      </c>
      <c r="E50" s="141">
        <v>2283</v>
      </c>
      <c r="F50" s="141">
        <v>20547</v>
      </c>
    </row>
    <row r="51" spans="1:6" x14ac:dyDescent="0.25">
      <c r="A51" s="142" t="s">
        <v>805</v>
      </c>
      <c r="B51" s="137" t="s">
        <v>559</v>
      </c>
      <c r="C51" s="140">
        <v>3325</v>
      </c>
      <c r="D51" s="140">
        <v>44</v>
      </c>
      <c r="E51" s="140">
        <v>6607</v>
      </c>
      <c r="F51" s="140">
        <v>6650</v>
      </c>
    </row>
    <row r="52" spans="1:6" x14ac:dyDescent="0.25">
      <c r="A52" s="143" t="s">
        <v>828</v>
      </c>
      <c r="B52" s="138" t="s">
        <v>559</v>
      </c>
      <c r="C52" s="141">
        <v>1091</v>
      </c>
      <c r="D52" s="141">
        <v>742</v>
      </c>
      <c r="E52" s="141">
        <v>8910</v>
      </c>
      <c r="F52" s="141">
        <v>232383</v>
      </c>
    </row>
    <row r="53" spans="1:6" x14ac:dyDescent="0.25">
      <c r="A53" s="142" t="s">
        <v>1756</v>
      </c>
      <c r="B53" s="137" t="s">
        <v>535</v>
      </c>
      <c r="C53" s="140">
        <v>3208</v>
      </c>
      <c r="D53" s="140">
        <v>2400</v>
      </c>
      <c r="E53" s="140">
        <v>218528</v>
      </c>
      <c r="F53" s="140">
        <v>11727914</v>
      </c>
    </row>
    <row r="54" spans="1:6" x14ac:dyDescent="0.25">
      <c r="A54" s="143" t="s">
        <v>935</v>
      </c>
      <c r="B54" s="138" t="s">
        <v>700</v>
      </c>
      <c r="C54" s="141">
        <v>496</v>
      </c>
      <c r="D54" s="141">
        <v>472</v>
      </c>
      <c r="E54" s="141">
        <v>537</v>
      </c>
      <c r="F54" s="141">
        <v>7443</v>
      </c>
    </row>
    <row r="55" spans="1:6" x14ac:dyDescent="0.25">
      <c r="A55" s="142" t="s">
        <v>930</v>
      </c>
      <c r="B55" s="137" t="s">
        <v>700</v>
      </c>
      <c r="C55" s="140">
        <v>484</v>
      </c>
      <c r="D55" s="140">
        <v>418</v>
      </c>
      <c r="E55" s="140">
        <v>552</v>
      </c>
      <c r="F55" s="140">
        <v>118556.52</v>
      </c>
    </row>
    <row r="56" spans="1:6" x14ac:dyDescent="0.25">
      <c r="A56" s="143" t="s">
        <v>729</v>
      </c>
      <c r="B56" s="138" t="s">
        <v>535</v>
      </c>
      <c r="C56" s="141">
        <v>1789</v>
      </c>
      <c r="D56" s="141">
        <v>1688</v>
      </c>
      <c r="E56" s="141">
        <v>2108</v>
      </c>
      <c r="F56" s="141">
        <v>25046</v>
      </c>
    </row>
    <row r="57" spans="1:6" x14ac:dyDescent="0.25">
      <c r="A57" s="142" t="s">
        <v>1334</v>
      </c>
      <c r="B57" s="137" t="s">
        <v>559</v>
      </c>
      <c r="C57" s="140">
        <v>1167</v>
      </c>
      <c r="D57" s="140">
        <v>1167</v>
      </c>
      <c r="E57" s="140">
        <v>1167</v>
      </c>
      <c r="F57" s="140">
        <v>149376</v>
      </c>
    </row>
    <row r="58" spans="1:6" x14ac:dyDescent="0.25">
      <c r="A58" s="143" t="s">
        <v>773</v>
      </c>
      <c r="B58" s="138" t="s">
        <v>559</v>
      </c>
      <c r="C58" s="141">
        <v>62409</v>
      </c>
      <c r="D58" s="141">
        <v>7813</v>
      </c>
      <c r="E58" s="141">
        <v>167613</v>
      </c>
      <c r="F58" s="141">
        <v>1310592</v>
      </c>
    </row>
    <row r="59" spans="1:6" x14ac:dyDescent="0.25">
      <c r="A59" s="142" t="s">
        <v>805</v>
      </c>
      <c r="B59" s="137" t="s">
        <v>535</v>
      </c>
      <c r="C59" s="140">
        <v>27492</v>
      </c>
      <c r="D59" s="140">
        <v>7318</v>
      </c>
      <c r="E59" s="140">
        <v>514910</v>
      </c>
      <c r="F59" s="140">
        <v>71588208</v>
      </c>
    </row>
    <row r="60" spans="1:6" x14ac:dyDescent="0.25">
      <c r="A60" s="143" t="s">
        <v>793</v>
      </c>
      <c r="B60" s="138" t="s">
        <v>559</v>
      </c>
      <c r="C60" s="141">
        <v>13311793</v>
      </c>
      <c r="D60" s="141">
        <v>13311793</v>
      </c>
      <c r="E60" s="141">
        <v>13311793</v>
      </c>
      <c r="F60" s="141">
        <v>13311793</v>
      </c>
    </row>
    <row r="61" spans="1:6" x14ac:dyDescent="0.25">
      <c r="A61" s="142" t="s">
        <v>1757</v>
      </c>
      <c r="B61" s="137" t="s">
        <v>559</v>
      </c>
      <c r="C61" s="140">
        <v>732548</v>
      </c>
      <c r="D61" s="140">
        <v>732548</v>
      </c>
      <c r="E61" s="140">
        <v>732548</v>
      </c>
      <c r="F61" s="140">
        <v>732548</v>
      </c>
    </row>
    <row r="62" spans="1:6" x14ac:dyDescent="0.25">
      <c r="A62" s="143" t="s">
        <v>1758</v>
      </c>
      <c r="B62" s="138" t="s">
        <v>559</v>
      </c>
      <c r="C62" s="141">
        <v>8135581</v>
      </c>
      <c r="D62" s="141">
        <v>141273</v>
      </c>
      <c r="E62" s="141">
        <v>16129890</v>
      </c>
      <c r="F62" s="141">
        <v>16271162</v>
      </c>
    </row>
    <row r="63" spans="1:6" x14ac:dyDescent="0.25">
      <c r="A63" s="142" t="s">
        <v>725</v>
      </c>
      <c r="B63" s="137" t="s">
        <v>535</v>
      </c>
      <c r="C63" s="140">
        <v>246088</v>
      </c>
      <c r="D63" s="140">
        <v>16055</v>
      </c>
      <c r="E63" s="140">
        <v>1558805</v>
      </c>
      <c r="F63" s="140">
        <v>5660019</v>
      </c>
    </row>
    <row r="64" spans="1:6" x14ac:dyDescent="0.25">
      <c r="A64" s="143" t="s">
        <v>773</v>
      </c>
      <c r="B64" s="138" t="s">
        <v>559</v>
      </c>
      <c r="C64" s="141">
        <v>1650</v>
      </c>
      <c r="D64" s="141">
        <v>222</v>
      </c>
      <c r="E64" s="141">
        <v>12712</v>
      </c>
      <c r="F64" s="141">
        <v>64351.92</v>
      </c>
    </row>
    <row r="65" spans="1:6" x14ac:dyDescent="0.25">
      <c r="A65" s="142" t="s">
        <v>1302</v>
      </c>
      <c r="B65" s="137" t="s">
        <v>535</v>
      </c>
      <c r="C65" s="140">
        <v>47779128</v>
      </c>
      <c r="D65" s="140">
        <v>240</v>
      </c>
      <c r="E65" s="140">
        <v>52428800</v>
      </c>
      <c r="F65" s="140">
        <v>12135898512</v>
      </c>
    </row>
    <row r="66" spans="1:6" x14ac:dyDescent="0.25">
      <c r="A66" s="143" t="s">
        <v>1659</v>
      </c>
      <c r="B66" s="138" t="s">
        <v>535</v>
      </c>
      <c r="C66" s="141">
        <v>145939312</v>
      </c>
      <c r="D66" s="141">
        <v>145939312</v>
      </c>
      <c r="E66" s="141">
        <v>145939312</v>
      </c>
      <c r="F66" s="141">
        <v>145939312</v>
      </c>
    </row>
    <row r="67" spans="1:6" x14ac:dyDescent="0.25">
      <c r="A67" s="142" t="s">
        <v>1126</v>
      </c>
      <c r="B67" s="137" t="s">
        <v>559</v>
      </c>
      <c r="C67" s="140">
        <v>364179</v>
      </c>
      <c r="D67" s="140">
        <v>1214</v>
      </c>
      <c r="E67" s="140">
        <v>2080618</v>
      </c>
      <c r="F67" s="140">
        <v>130375968</v>
      </c>
    </row>
    <row r="68" spans="1:6" x14ac:dyDescent="0.25">
      <c r="A68" s="143" t="s">
        <v>975</v>
      </c>
      <c r="B68" s="138" t="s">
        <v>559</v>
      </c>
      <c r="C68" s="141">
        <v>615</v>
      </c>
      <c r="D68" s="141">
        <v>615</v>
      </c>
      <c r="E68" s="141">
        <v>615</v>
      </c>
      <c r="F68" s="141">
        <v>78720</v>
      </c>
    </row>
    <row r="69" spans="1:6" x14ac:dyDescent="0.25">
      <c r="A69" s="142" t="s">
        <v>975</v>
      </c>
      <c r="B69" s="137" t="s">
        <v>559</v>
      </c>
      <c r="C69" s="140">
        <v>616</v>
      </c>
      <c r="D69" s="140">
        <v>616</v>
      </c>
      <c r="E69" s="140">
        <v>617</v>
      </c>
      <c r="F69" s="140">
        <v>71456</v>
      </c>
    </row>
    <row r="70" spans="1:6" x14ac:dyDescent="0.25">
      <c r="A70" s="143" t="s">
        <v>1147</v>
      </c>
      <c r="B70" s="138" t="s">
        <v>559</v>
      </c>
      <c r="C70" s="141">
        <v>12662752</v>
      </c>
      <c r="D70" s="141">
        <v>12662752</v>
      </c>
      <c r="E70" s="141">
        <v>12662752</v>
      </c>
      <c r="F70" s="141">
        <v>12662752</v>
      </c>
    </row>
    <row r="71" spans="1:6" x14ac:dyDescent="0.25">
      <c r="A71" s="142" t="s">
        <v>1287</v>
      </c>
      <c r="B71" s="137" t="s">
        <v>559</v>
      </c>
      <c r="C71" s="140">
        <v>5443</v>
      </c>
      <c r="D71" s="140">
        <v>44</v>
      </c>
      <c r="E71" s="140">
        <v>34838</v>
      </c>
      <c r="F71" s="140">
        <v>1328092</v>
      </c>
    </row>
    <row r="72" spans="1:6" x14ac:dyDescent="0.25">
      <c r="A72" s="143" t="s">
        <v>1750</v>
      </c>
      <c r="B72" s="138" t="s">
        <v>559</v>
      </c>
      <c r="C72" s="141">
        <v>38498</v>
      </c>
      <c r="D72" s="141">
        <v>17152</v>
      </c>
      <c r="E72" s="141">
        <v>16129890</v>
      </c>
      <c r="F72" s="141">
        <v>92241208</v>
      </c>
    </row>
    <row r="73" spans="1:6" x14ac:dyDescent="0.25">
      <c r="A73" s="142" t="s">
        <v>1051</v>
      </c>
      <c r="B73" s="137" t="s">
        <v>535</v>
      </c>
      <c r="C73" s="140">
        <v>6785</v>
      </c>
      <c r="D73" s="140">
        <v>6071</v>
      </c>
      <c r="E73" s="140">
        <v>7434</v>
      </c>
      <c r="F73" s="140">
        <v>2313635.25</v>
      </c>
    </row>
    <row r="74" spans="1:6" x14ac:dyDescent="0.25">
      <c r="A74" s="143" t="s">
        <v>615</v>
      </c>
      <c r="B74" s="138" t="s">
        <v>559</v>
      </c>
      <c r="C74" s="141">
        <v>6448</v>
      </c>
      <c r="D74" s="141">
        <v>6287</v>
      </c>
      <c r="E74" s="141">
        <v>6609</v>
      </c>
      <c r="F74" s="141">
        <v>12896</v>
      </c>
    </row>
    <row r="75" spans="1:6" x14ac:dyDescent="0.25">
      <c r="A75" s="142" t="s">
        <v>1759</v>
      </c>
      <c r="B75" s="137" t="s">
        <v>559</v>
      </c>
      <c r="C75" s="140">
        <v>31733</v>
      </c>
      <c r="D75" s="140">
        <v>17152</v>
      </c>
      <c r="E75" s="140">
        <v>733248</v>
      </c>
      <c r="F75" s="140">
        <v>75969968</v>
      </c>
    </row>
    <row r="76" spans="1:6" x14ac:dyDescent="0.25">
      <c r="A76" s="143" t="s">
        <v>1760</v>
      </c>
      <c r="B76" s="138" t="s">
        <v>559</v>
      </c>
      <c r="C76" s="141">
        <v>8135581</v>
      </c>
      <c r="D76" s="141">
        <v>141273</v>
      </c>
      <c r="E76" s="141">
        <v>16129890</v>
      </c>
      <c r="F76" s="141">
        <v>16271162</v>
      </c>
    </row>
    <row r="77" spans="1:6" x14ac:dyDescent="0.25">
      <c r="A77" s="142" t="s">
        <v>1406</v>
      </c>
      <c r="B77" s="137" t="s">
        <v>559</v>
      </c>
      <c r="C77" s="140">
        <v>11338</v>
      </c>
      <c r="D77" s="140">
        <v>8027</v>
      </c>
      <c r="E77" s="140">
        <v>21333</v>
      </c>
      <c r="F77" s="140">
        <v>634928</v>
      </c>
    </row>
    <row r="78" spans="1:6" x14ac:dyDescent="0.25">
      <c r="A78" s="143" t="s">
        <v>1261</v>
      </c>
      <c r="B78" s="138" t="s">
        <v>559</v>
      </c>
      <c r="C78" s="141">
        <v>2058712</v>
      </c>
      <c r="D78" s="141">
        <v>2058712</v>
      </c>
      <c r="E78" s="141">
        <v>2058712</v>
      </c>
      <c r="F78" s="141">
        <v>2058712</v>
      </c>
    </row>
    <row r="79" spans="1:6" x14ac:dyDescent="0.25">
      <c r="A79" s="142" t="s">
        <v>1020</v>
      </c>
      <c r="B79" s="137" t="s">
        <v>535</v>
      </c>
      <c r="C79" s="140">
        <v>165591</v>
      </c>
      <c r="D79" s="140">
        <v>165591</v>
      </c>
      <c r="E79" s="140">
        <v>165591</v>
      </c>
      <c r="F79" s="140">
        <v>165591</v>
      </c>
    </row>
    <row r="80" spans="1:6" x14ac:dyDescent="0.25">
      <c r="A80" s="143" t="s">
        <v>805</v>
      </c>
      <c r="B80" s="138" t="s">
        <v>559</v>
      </c>
      <c r="C80" s="141">
        <v>1998</v>
      </c>
      <c r="D80" s="141">
        <v>1960</v>
      </c>
      <c r="E80" s="141">
        <v>2067</v>
      </c>
      <c r="F80" s="141">
        <v>95904</v>
      </c>
    </row>
    <row r="81" spans="1:6" x14ac:dyDescent="0.25">
      <c r="A81" s="142" t="s">
        <v>848</v>
      </c>
      <c r="B81" s="137" t="s">
        <v>559</v>
      </c>
      <c r="C81" s="140">
        <v>1230710</v>
      </c>
      <c r="D81" s="140">
        <v>17640</v>
      </c>
      <c r="E81" s="140">
        <v>4678856</v>
      </c>
      <c r="F81" s="140">
        <v>4922840</v>
      </c>
    </row>
    <row r="82" spans="1:6" x14ac:dyDescent="0.25">
      <c r="A82" s="143" t="s">
        <v>805</v>
      </c>
      <c r="B82" s="138" t="s">
        <v>535</v>
      </c>
      <c r="C82" s="141">
        <v>11891</v>
      </c>
      <c r="D82" s="141">
        <v>11670</v>
      </c>
      <c r="E82" s="141">
        <v>12113</v>
      </c>
      <c r="F82" s="141">
        <v>23782</v>
      </c>
    </row>
    <row r="83" spans="1:6" x14ac:dyDescent="0.25">
      <c r="A83" s="142" t="s">
        <v>586</v>
      </c>
      <c r="B83" s="137" t="s">
        <v>559</v>
      </c>
      <c r="C83" s="140">
        <v>28269</v>
      </c>
      <c r="D83" s="140">
        <v>901</v>
      </c>
      <c r="E83" s="140">
        <v>62148</v>
      </c>
      <c r="F83" s="140">
        <v>508842</v>
      </c>
    </row>
    <row r="84" spans="1:6" x14ac:dyDescent="0.25">
      <c r="A84" s="143" t="s">
        <v>1009</v>
      </c>
      <c r="B84" s="138" t="s">
        <v>559</v>
      </c>
      <c r="C84" s="141">
        <v>15870</v>
      </c>
      <c r="D84" s="141">
        <v>9934</v>
      </c>
      <c r="E84" s="141">
        <v>51833</v>
      </c>
      <c r="F84" s="141">
        <v>555450</v>
      </c>
    </row>
    <row r="85" spans="1:6" x14ac:dyDescent="0.25">
      <c r="A85" s="142" t="s">
        <v>975</v>
      </c>
      <c r="B85" s="137" t="s">
        <v>559</v>
      </c>
      <c r="C85" s="140">
        <v>615</v>
      </c>
      <c r="D85" s="140">
        <v>615</v>
      </c>
      <c r="E85" s="140">
        <v>615</v>
      </c>
      <c r="F85" s="140">
        <v>258915</v>
      </c>
    </row>
    <row r="86" spans="1:6" x14ac:dyDescent="0.25">
      <c r="A86" s="143" t="s">
        <v>951</v>
      </c>
      <c r="B86" s="138" t="s">
        <v>559</v>
      </c>
      <c r="C86" s="141">
        <v>1854</v>
      </c>
      <c r="D86" s="141">
        <v>1543</v>
      </c>
      <c r="E86" s="141">
        <v>4335</v>
      </c>
      <c r="F86" s="141">
        <v>16686</v>
      </c>
    </row>
    <row r="87" spans="1:6" x14ac:dyDescent="0.25">
      <c r="A87" s="142" t="s">
        <v>841</v>
      </c>
      <c r="B87" s="137" t="s">
        <v>559</v>
      </c>
      <c r="C87" s="140">
        <v>17725</v>
      </c>
      <c r="D87" s="140">
        <v>10708</v>
      </c>
      <c r="E87" s="140">
        <v>82380</v>
      </c>
      <c r="F87" s="140">
        <v>1400275</v>
      </c>
    </row>
    <row r="88" spans="1:6" x14ac:dyDescent="0.25">
      <c r="A88" s="143" t="s">
        <v>1223</v>
      </c>
      <c r="B88" s="138" t="s">
        <v>559</v>
      </c>
      <c r="C88" s="141">
        <v>1230710</v>
      </c>
      <c r="D88" s="141">
        <v>17640</v>
      </c>
      <c r="E88" s="141">
        <v>4678856</v>
      </c>
      <c r="F88" s="141">
        <v>4922840</v>
      </c>
    </row>
    <row r="89" spans="1:6" x14ac:dyDescent="0.25">
      <c r="A89" s="142" t="s">
        <v>1298</v>
      </c>
      <c r="B89" s="137" t="s">
        <v>559</v>
      </c>
      <c r="C89" s="140">
        <v>4734</v>
      </c>
      <c r="D89" s="140">
        <v>3489</v>
      </c>
      <c r="E89" s="140">
        <v>81036</v>
      </c>
      <c r="F89" s="140">
        <v>695898</v>
      </c>
    </row>
    <row r="90" spans="1:6" x14ac:dyDescent="0.25">
      <c r="A90" s="143" t="s">
        <v>940</v>
      </c>
      <c r="B90" s="138" t="s">
        <v>559</v>
      </c>
      <c r="C90" s="141">
        <v>1408</v>
      </c>
      <c r="D90" s="141">
        <v>1028</v>
      </c>
      <c r="E90" s="141">
        <v>6607</v>
      </c>
      <c r="F90" s="141">
        <v>160512</v>
      </c>
    </row>
    <row r="91" spans="1:6" x14ac:dyDescent="0.25">
      <c r="A91" s="142" t="s">
        <v>1360</v>
      </c>
      <c r="B91" s="137" t="s">
        <v>559</v>
      </c>
      <c r="C91" s="140">
        <v>1195</v>
      </c>
      <c r="D91" s="140">
        <v>1189</v>
      </c>
      <c r="E91" s="140">
        <v>1436</v>
      </c>
      <c r="F91" s="140">
        <v>503095</v>
      </c>
    </row>
    <row r="92" spans="1:6" x14ac:dyDescent="0.25">
      <c r="A92" s="143" t="s">
        <v>1231</v>
      </c>
      <c r="B92" s="138" t="s">
        <v>559</v>
      </c>
      <c r="C92" s="141">
        <v>2264</v>
      </c>
      <c r="D92" s="141">
        <v>1391</v>
      </c>
      <c r="E92" s="141">
        <v>2367</v>
      </c>
      <c r="F92" s="141">
        <v>2309280</v>
      </c>
    </row>
    <row r="93" spans="1:6" x14ac:dyDescent="0.25">
      <c r="A93" s="142" t="s">
        <v>752</v>
      </c>
      <c r="B93" s="137" t="s">
        <v>559</v>
      </c>
      <c r="C93" s="140">
        <v>4515356</v>
      </c>
      <c r="D93" s="140">
        <v>4515356</v>
      </c>
      <c r="E93" s="140">
        <v>4515356</v>
      </c>
      <c r="F93" s="140">
        <v>4515356</v>
      </c>
    </row>
    <row r="94" spans="1:6" x14ac:dyDescent="0.25">
      <c r="A94" s="143" t="s">
        <v>1761</v>
      </c>
      <c r="B94" s="138" t="s">
        <v>559</v>
      </c>
      <c r="C94" s="141">
        <v>31733</v>
      </c>
      <c r="D94" s="141">
        <v>17152</v>
      </c>
      <c r="E94" s="141">
        <v>733248</v>
      </c>
      <c r="F94" s="141">
        <v>75969688</v>
      </c>
    </row>
    <row r="95" spans="1:6" x14ac:dyDescent="0.25">
      <c r="A95" s="142" t="s">
        <v>909</v>
      </c>
      <c r="B95" s="137" t="s">
        <v>535</v>
      </c>
      <c r="C95" s="140">
        <v>4628321</v>
      </c>
      <c r="D95" s="140">
        <v>4628321</v>
      </c>
      <c r="E95" s="140">
        <v>4628321</v>
      </c>
      <c r="F95" s="140">
        <v>4628321</v>
      </c>
    </row>
    <row r="96" spans="1:6" x14ac:dyDescent="0.25">
      <c r="A96" s="143" t="s">
        <v>1307</v>
      </c>
      <c r="B96" s="138" t="s">
        <v>535</v>
      </c>
      <c r="C96" s="141">
        <v>9772</v>
      </c>
      <c r="D96" s="141">
        <v>1088</v>
      </c>
      <c r="E96" s="141">
        <v>49521</v>
      </c>
      <c r="F96" s="141">
        <v>31376518</v>
      </c>
    </row>
    <row r="97" spans="1:6" x14ac:dyDescent="0.25">
      <c r="A97" s="142" t="s">
        <v>1344</v>
      </c>
      <c r="B97" s="137" t="s">
        <v>559</v>
      </c>
      <c r="C97" s="140">
        <v>50629</v>
      </c>
      <c r="D97" s="140">
        <v>0</v>
      </c>
      <c r="E97" s="140">
        <v>753939</v>
      </c>
      <c r="F97" s="140">
        <v>1620128</v>
      </c>
    </row>
    <row r="98" spans="1:6" x14ac:dyDescent="0.25">
      <c r="A98" s="143" t="s">
        <v>805</v>
      </c>
      <c r="B98" s="138" t="s">
        <v>559</v>
      </c>
      <c r="C98" s="141">
        <v>9668</v>
      </c>
      <c r="D98" s="141">
        <v>5395</v>
      </c>
      <c r="E98" s="141">
        <v>19034</v>
      </c>
      <c r="F98" s="141">
        <v>290040</v>
      </c>
    </row>
    <row r="99" spans="1:6" x14ac:dyDescent="0.25">
      <c r="A99" s="142" t="s">
        <v>602</v>
      </c>
      <c r="B99" s="137" t="s">
        <v>559</v>
      </c>
      <c r="C99" s="140">
        <v>51389</v>
      </c>
      <c r="D99" s="140">
        <v>27780</v>
      </c>
      <c r="E99" s="140">
        <v>105657</v>
      </c>
      <c r="F99" s="140">
        <v>359723</v>
      </c>
    </row>
    <row r="100" spans="1:6" x14ac:dyDescent="0.25">
      <c r="A100" s="143" t="s">
        <v>1220</v>
      </c>
      <c r="B100" s="138" t="s">
        <v>559</v>
      </c>
      <c r="C100" s="141">
        <v>1230710</v>
      </c>
      <c r="D100" s="141">
        <v>17640</v>
      </c>
      <c r="E100" s="141">
        <v>4678856</v>
      </c>
      <c r="F100" s="141">
        <v>4922840</v>
      </c>
    </row>
    <row r="101" spans="1:6" x14ac:dyDescent="0.25">
      <c r="A101" s="142" t="s">
        <v>1169</v>
      </c>
      <c r="B101" s="137" t="s">
        <v>559</v>
      </c>
      <c r="C101" s="140">
        <v>8774</v>
      </c>
      <c r="D101" s="140">
        <v>5005</v>
      </c>
      <c r="E101" s="140">
        <v>53092</v>
      </c>
      <c r="F101" s="140">
        <v>271994</v>
      </c>
    </row>
    <row r="102" spans="1:6" x14ac:dyDescent="0.25">
      <c r="A102" s="143" t="s">
        <v>1211</v>
      </c>
      <c r="B102" s="138" t="s">
        <v>559</v>
      </c>
      <c r="C102" s="141">
        <v>480</v>
      </c>
      <c r="D102" s="141">
        <v>328</v>
      </c>
      <c r="E102" s="141">
        <v>632</v>
      </c>
      <c r="F102" s="141">
        <v>960</v>
      </c>
    </row>
    <row r="103" spans="1:6" x14ac:dyDescent="0.25">
      <c r="A103" s="142" t="s">
        <v>1182</v>
      </c>
      <c r="B103" s="137" t="s">
        <v>559</v>
      </c>
      <c r="C103" s="140">
        <v>172342</v>
      </c>
      <c r="D103" s="140">
        <v>52</v>
      </c>
      <c r="E103" s="140">
        <v>1350594</v>
      </c>
      <c r="F103" s="140">
        <v>1378736</v>
      </c>
    </row>
    <row r="104" spans="1:6" x14ac:dyDescent="0.25">
      <c r="A104" s="143" t="s">
        <v>805</v>
      </c>
      <c r="B104" s="138" t="s">
        <v>535</v>
      </c>
      <c r="C104" s="141">
        <v>12835</v>
      </c>
      <c r="D104" s="141">
        <v>8793</v>
      </c>
      <c r="E104" s="141">
        <v>18442</v>
      </c>
      <c r="F104" s="141">
        <v>333710</v>
      </c>
    </row>
    <row r="105" spans="1:6" x14ac:dyDescent="0.25">
      <c r="A105" s="142" t="s">
        <v>1312</v>
      </c>
      <c r="B105" s="137" t="s">
        <v>559</v>
      </c>
      <c r="C105" s="140">
        <v>12585</v>
      </c>
      <c r="D105" s="140">
        <v>8053</v>
      </c>
      <c r="E105" s="140">
        <v>69886</v>
      </c>
      <c r="F105" s="140">
        <v>1459860</v>
      </c>
    </row>
    <row r="106" spans="1:6" x14ac:dyDescent="0.25">
      <c r="A106" s="143" t="s">
        <v>1196</v>
      </c>
      <c r="B106" s="138" t="s">
        <v>559</v>
      </c>
      <c r="C106" s="141">
        <v>18438</v>
      </c>
      <c r="D106" s="141">
        <v>1433</v>
      </c>
      <c r="E106" s="141">
        <v>103677</v>
      </c>
      <c r="F106" s="141">
        <v>184380</v>
      </c>
    </row>
    <row r="107" spans="1:6" x14ac:dyDescent="0.25">
      <c r="A107" s="142" t="s">
        <v>606</v>
      </c>
      <c r="B107" s="137" t="s">
        <v>559</v>
      </c>
      <c r="C107" s="140">
        <v>937</v>
      </c>
      <c r="D107" s="140">
        <v>894</v>
      </c>
      <c r="E107" s="140">
        <v>1006</v>
      </c>
      <c r="F107" s="140">
        <v>22488</v>
      </c>
    </row>
    <row r="108" spans="1:6" x14ac:dyDescent="0.25">
      <c r="A108" s="143" t="s">
        <v>1065</v>
      </c>
      <c r="B108" s="138" t="s">
        <v>559</v>
      </c>
      <c r="C108" s="141">
        <v>10719</v>
      </c>
      <c r="D108" s="141">
        <v>3222</v>
      </c>
      <c r="E108" s="141">
        <v>23508</v>
      </c>
      <c r="F108" s="141">
        <v>257256</v>
      </c>
    </row>
    <row r="109" spans="1:6" x14ac:dyDescent="0.25">
      <c r="A109" s="142" t="s">
        <v>1762</v>
      </c>
      <c r="B109" s="137" t="s">
        <v>559</v>
      </c>
      <c r="C109" s="140">
        <v>729</v>
      </c>
      <c r="D109" s="140">
        <v>386</v>
      </c>
      <c r="E109" s="140">
        <v>798</v>
      </c>
      <c r="F109" s="140">
        <v>4374</v>
      </c>
    </row>
    <row r="110" spans="1:6" x14ac:dyDescent="0.25">
      <c r="A110" s="143" t="s">
        <v>1211</v>
      </c>
      <c r="B110" s="138" t="s">
        <v>559</v>
      </c>
      <c r="C110" s="141">
        <v>735</v>
      </c>
      <c r="D110" s="141">
        <v>349</v>
      </c>
      <c r="E110" s="141">
        <v>1209</v>
      </c>
      <c r="F110" s="141">
        <v>8085</v>
      </c>
    </row>
    <row r="111" spans="1:6" x14ac:dyDescent="0.25">
      <c r="A111" s="142" t="s">
        <v>1755</v>
      </c>
      <c r="B111" s="137" t="s">
        <v>559</v>
      </c>
      <c r="C111" s="140">
        <v>56350</v>
      </c>
      <c r="D111" s="140">
        <v>23580</v>
      </c>
      <c r="E111" s="140">
        <v>325609</v>
      </c>
      <c r="F111" s="140">
        <v>1239700</v>
      </c>
    </row>
    <row r="112" spans="1:6" x14ac:dyDescent="0.25">
      <c r="A112" s="143" t="s">
        <v>975</v>
      </c>
      <c r="B112" s="138" t="s">
        <v>559</v>
      </c>
      <c r="C112" s="141">
        <v>892</v>
      </c>
      <c r="D112" s="141">
        <v>892</v>
      </c>
      <c r="E112" s="141">
        <v>892</v>
      </c>
      <c r="F112" s="141">
        <v>13380</v>
      </c>
    </row>
    <row r="113" spans="1:6" x14ac:dyDescent="0.25">
      <c r="A113" s="142" t="s">
        <v>1756</v>
      </c>
      <c r="B113" s="137" t="s">
        <v>535</v>
      </c>
      <c r="C113" s="140">
        <v>107418</v>
      </c>
      <c r="D113" s="140">
        <v>7743</v>
      </c>
      <c r="E113" s="140">
        <v>848104</v>
      </c>
      <c r="F113" s="140">
        <v>34266416</v>
      </c>
    </row>
    <row r="114" spans="1:6" x14ac:dyDescent="0.25">
      <c r="A114" s="143" t="s">
        <v>1069</v>
      </c>
      <c r="B114" s="138" t="s">
        <v>559</v>
      </c>
      <c r="C114" s="141">
        <v>29223</v>
      </c>
      <c r="D114" s="141">
        <v>8914</v>
      </c>
      <c r="E114" s="141">
        <v>75387</v>
      </c>
      <c r="F114" s="141">
        <v>526014</v>
      </c>
    </row>
    <row r="115" spans="1:6" x14ac:dyDescent="0.25">
      <c r="A115" s="142" t="s">
        <v>805</v>
      </c>
      <c r="B115" s="137" t="s">
        <v>535</v>
      </c>
      <c r="C115" s="140">
        <v>17585</v>
      </c>
      <c r="D115" s="140">
        <v>10099</v>
      </c>
      <c r="E115" s="140">
        <v>48344</v>
      </c>
      <c r="F115" s="140">
        <v>1019917</v>
      </c>
    </row>
    <row r="116" spans="1:6" x14ac:dyDescent="0.25">
      <c r="A116" s="143" t="s">
        <v>698</v>
      </c>
      <c r="B116" s="138" t="s">
        <v>700</v>
      </c>
      <c r="C116" s="141">
        <v>1732</v>
      </c>
      <c r="D116" s="141">
        <v>1489</v>
      </c>
      <c r="E116" s="141">
        <v>3017</v>
      </c>
      <c r="F116" s="141">
        <v>41565</v>
      </c>
    </row>
    <row r="117" spans="1:6" x14ac:dyDescent="0.25">
      <c r="A117" s="142" t="s">
        <v>966</v>
      </c>
      <c r="B117" s="137" t="s">
        <v>700</v>
      </c>
      <c r="C117" s="140">
        <v>2487</v>
      </c>
      <c r="D117" s="140">
        <v>2487</v>
      </c>
      <c r="E117" s="140">
        <v>2487</v>
      </c>
      <c r="F117" s="140">
        <v>2487</v>
      </c>
    </row>
    <row r="118" spans="1:6" x14ac:dyDescent="0.25">
      <c r="A118" s="143" t="s">
        <v>1763</v>
      </c>
      <c r="B118" s="138" t="s">
        <v>559</v>
      </c>
      <c r="C118" s="141">
        <v>3056</v>
      </c>
      <c r="D118" s="141">
        <v>2424</v>
      </c>
      <c r="E118" s="141">
        <v>3478</v>
      </c>
      <c r="F118" s="141">
        <v>15280</v>
      </c>
    </row>
    <row r="119" spans="1:6" x14ac:dyDescent="0.25">
      <c r="A119" s="142" t="s">
        <v>945</v>
      </c>
      <c r="B119" s="137" t="s">
        <v>559</v>
      </c>
      <c r="C119" s="140">
        <v>1258</v>
      </c>
      <c r="D119" s="140">
        <v>1213</v>
      </c>
      <c r="E119" s="140">
        <v>2209</v>
      </c>
      <c r="F119" s="140">
        <v>27676</v>
      </c>
    </row>
    <row r="120" spans="1:6" x14ac:dyDescent="0.25">
      <c r="A120" s="143" t="s">
        <v>1298</v>
      </c>
      <c r="B120" s="138" t="s">
        <v>559</v>
      </c>
      <c r="C120" s="141">
        <v>359144</v>
      </c>
      <c r="D120" s="141">
        <v>3498</v>
      </c>
      <c r="E120" s="141">
        <v>4382584</v>
      </c>
      <c r="F120" s="141">
        <v>26935800</v>
      </c>
    </row>
    <row r="121" spans="1:6" x14ac:dyDescent="0.25">
      <c r="A121" s="142" t="s">
        <v>737</v>
      </c>
      <c r="B121" s="137" t="s">
        <v>559</v>
      </c>
      <c r="C121" s="140">
        <v>81282</v>
      </c>
      <c r="D121" s="140">
        <v>81282</v>
      </c>
      <c r="E121" s="140">
        <v>81282</v>
      </c>
      <c r="F121" s="140">
        <v>81282</v>
      </c>
    </row>
    <row r="122" spans="1:6" x14ac:dyDescent="0.25">
      <c r="A122" s="143" t="s">
        <v>1082</v>
      </c>
      <c r="B122" s="138" t="s">
        <v>559</v>
      </c>
      <c r="C122" s="141">
        <v>15208094</v>
      </c>
      <c r="D122" s="141">
        <v>9781306</v>
      </c>
      <c r="E122" s="141">
        <v>20636480</v>
      </c>
      <c r="F122" s="141">
        <v>60832376</v>
      </c>
    </row>
    <row r="123" spans="1:6" x14ac:dyDescent="0.25">
      <c r="A123" s="142" t="s">
        <v>951</v>
      </c>
      <c r="B123" s="137" t="s">
        <v>559</v>
      </c>
      <c r="C123" s="140">
        <v>1858</v>
      </c>
      <c r="D123" s="140">
        <v>1095</v>
      </c>
      <c r="E123" s="140">
        <v>13288</v>
      </c>
      <c r="F123" s="140">
        <v>50166</v>
      </c>
    </row>
    <row r="124" spans="1:6" x14ac:dyDescent="0.25">
      <c r="A124" s="143" t="s">
        <v>998</v>
      </c>
      <c r="B124" s="138" t="s">
        <v>700</v>
      </c>
      <c r="C124" s="141">
        <v>1310</v>
      </c>
      <c r="D124" s="141">
        <v>346</v>
      </c>
      <c r="E124" s="141">
        <v>8031</v>
      </c>
      <c r="F124" s="141">
        <v>26205</v>
      </c>
    </row>
    <row r="125" spans="1:6" x14ac:dyDescent="0.25">
      <c r="A125" s="142" t="s">
        <v>793</v>
      </c>
      <c r="B125" s="137" t="s">
        <v>559</v>
      </c>
      <c r="C125" s="140">
        <v>13320</v>
      </c>
      <c r="D125" s="140">
        <v>5888</v>
      </c>
      <c r="E125" s="140">
        <v>50604</v>
      </c>
      <c r="F125" s="140">
        <v>879130</v>
      </c>
    </row>
    <row r="126" spans="1:6" x14ac:dyDescent="0.25">
      <c r="A126" s="143" t="s">
        <v>793</v>
      </c>
      <c r="B126" s="138" t="s">
        <v>559</v>
      </c>
      <c r="C126" s="141">
        <v>11902</v>
      </c>
      <c r="D126" s="141">
        <v>6163</v>
      </c>
      <c r="E126" s="141">
        <v>21691</v>
      </c>
      <c r="F126" s="141">
        <v>273746</v>
      </c>
    </row>
    <row r="127" spans="1:6" x14ac:dyDescent="0.25">
      <c r="A127" s="142" t="s">
        <v>805</v>
      </c>
      <c r="B127" s="137" t="s">
        <v>559</v>
      </c>
      <c r="C127" s="140">
        <v>183385</v>
      </c>
      <c r="D127" s="140">
        <v>10280</v>
      </c>
      <c r="E127" s="140">
        <v>1920428</v>
      </c>
      <c r="F127" s="140">
        <v>8802480</v>
      </c>
    </row>
    <row r="128" spans="1:6" x14ac:dyDescent="0.25">
      <c r="A128" s="143" t="s">
        <v>690</v>
      </c>
      <c r="B128" s="138" t="s">
        <v>535</v>
      </c>
      <c r="C128" s="141">
        <v>407</v>
      </c>
      <c r="D128" s="141">
        <v>406</v>
      </c>
      <c r="E128" s="141">
        <v>410</v>
      </c>
      <c r="F128" s="141">
        <v>10184.959999999999</v>
      </c>
    </row>
    <row r="129" spans="1:6" x14ac:dyDescent="0.25">
      <c r="A129" s="142" t="s">
        <v>1219</v>
      </c>
      <c r="B129" s="137" t="s">
        <v>559</v>
      </c>
      <c r="C129" s="140">
        <v>1230710</v>
      </c>
      <c r="D129" s="140">
        <v>17640</v>
      </c>
      <c r="E129" s="140">
        <v>4678856</v>
      </c>
      <c r="F129" s="140">
        <v>4922840</v>
      </c>
    </row>
    <row r="130" spans="1:6" x14ac:dyDescent="0.25">
      <c r="A130" s="143" t="s">
        <v>1221</v>
      </c>
      <c r="B130" s="138" t="s">
        <v>559</v>
      </c>
      <c r="C130" s="141">
        <v>1230710</v>
      </c>
      <c r="D130" s="141">
        <v>17640</v>
      </c>
      <c r="E130" s="141">
        <v>4678856</v>
      </c>
      <c r="F130" s="141">
        <v>4922840</v>
      </c>
    </row>
    <row r="131" spans="1:6" x14ac:dyDescent="0.25">
      <c r="A131" s="142" t="s">
        <v>1245</v>
      </c>
      <c r="B131" s="137" t="s">
        <v>559</v>
      </c>
      <c r="C131" s="140">
        <v>7436582</v>
      </c>
      <c r="D131" s="140">
        <v>7436582</v>
      </c>
      <c r="E131" s="140">
        <v>7436582</v>
      </c>
      <c r="F131" s="140">
        <v>7436582</v>
      </c>
    </row>
    <row r="132" spans="1:6" x14ac:dyDescent="0.25">
      <c r="A132" s="143" t="s">
        <v>577</v>
      </c>
      <c r="B132" s="138" t="s">
        <v>559</v>
      </c>
      <c r="C132" s="141">
        <v>2090</v>
      </c>
      <c r="D132" s="141">
        <v>2089</v>
      </c>
      <c r="E132" s="141">
        <v>2091</v>
      </c>
      <c r="F132" s="141">
        <v>12540</v>
      </c>
    </row>
    <row r="133" spans="1:6" x14ac:dyDescent="0.25">
      <c r="A133" s="142" t="s">
        <v>1633</v>
      </c>
      <c r="B133" s="137" t="s">
        <v>559</v>
      </c>
      <c r="C133" s="140">
        <v>8774</v>
      </c>
      <c r="D133" s="140">
        <v>5005</v>
      </c>
      <c r="E133" s="140">
        <v>53092</v>
      </c>
      <c r="F133" s="140">
        <v>271994</v>
      </c>
    </row>
    <row r="134" spans="1:6" x14ac:dyDescent="0.25">
      <c r="A134" s="143" t="s">
        <v>1041</v>
      </c>
      <c r="B134" s="138" t="s">
        <v>559</v>
      </c>
      <c r="C134" s="141">
        <v>6785644</v>
      </c>
      <c r="D134" s="141">
        <v>2819</v>
      </c>
      <c r="E134" s="141">
        <v>19814401</v>
      </c>
      <c r="F134" s="141">
        <v>40713864</v>
      </c>
    </row>
    <row r="135" spans="1:6" x14ac:dyDescent="0.25">
      <c r="A135" s="142" t="s">
        <v>1649</v>
      </c>
      <c r="B135" s="137" t="s">
        <v>535</v>
      </c>
      <c r="C135" s="140">
        <v>4628321</v>
      </c>
      <c r="D135" s="140">
        <v>4628321</v>
      </c>
      <c r="E135" s="140">
        <v>4628321</v>
      </c>
      <c r="F135" s="140">
        <v>4628321</v>
      </c>
    </row>
    <row r="136" spans="1:6" x14ac:dyDescent="0.25">
      <c r="A136" s="143" t="s">
        <v>975</v>
      </c>
      <c r="B136" s="138" t="s">
        <v>559</v>
      </c>
      <c r="C136" s="141">
        <v>615</v>
      </c>
      <c r="D136" s="141">
        <v>615</v>
      </c>
      <c r="E136" s="141">
        <v>615</v>
      </c>
      <c r="F136" s="141">
        <v>445875</v>
      </c>
    </row>
    <row r="137" spans="1:6" x14ac:dyDescent="0.25">
      <c r="A137" s="142" t="s">
        <v>1360</v>
      </c>
      <c r="B137" s="137" t="s">
        <v>559</v>
      </c>
      <c r="C137" s="140">
        <v>1198</v>
      </c>
      <c r="D137" s="140">
        <v>1189</v>
      </c>
      <c r="E137" s="140">
        <v>1672</v>
      </c>
      <c r="F137" s="140">
        <v>525922</v>
      </c>
    </row>
    <row r="138" spans="1:6" x14ac:dyDescent="0.25">
      <c r="A138" s="143" t="s">
        <v>707</v>
      </c>
      <c r="B138" s="138" t="s">
        <v>535</v>
      </c>
      <c r="C138" s="141">
        <v>44164</v>
      </c>
      <c r="D138" s="141">
        <v>7052</v>
      </c>
      <c r="E138" s="141">
        <v>123477</v>
      </c>
      <c r="F138" s="141">
        <v>706623</v>
      </c>
    </row>
    <row r="139" spans="1:6" x14ac:dyDescent="0.25">
      <c r="A139" s="142" t="s">
        <v>998</v>
      </c>
      <c r="B139" s="137" t="s">
        <v>700</v>
      </c>
      <c r="C139" s="140">
        <v>1981</v>
      </c>
      <c r="D139" s="140">
        <v>346</v>
      </c>
      <c r="E139" s="140">
        <v>8761</v>
      </c>
      <c r="F139" s="140">
        <v>55480</v>
      </c>
    </row>
    <row r="140" spans="1:6" x14ac:dyDescent="0.25">
      <c r="A140" s="143" t="s">
        <v>1763</v>
      </c>
      <c r="B140" s="138" t="s">
        <v>559</v>
      </c>
      <c r="C140" s="141">
        <v>3478</v>
      </c>
      <c r="D140" s="141">
        <v>3478</v>
      </c>
      <c r="E140" s="141">
        <v>3478</v>
      </c>
      <c r="F140" s="141">
        <v>13912</v>
      </c>
    </row>
    <row r="141" spans="1:6" x14ac:dyDescent="0.25">
      <c r="A141" s="142" t="s">
        <v>694</v>
      </c>
      <c r="B141" s="137" t="s">
        <v>559</v>
      </c>
      <c r="C141" s="140">
        <v>178</v>
      </c>
      <c r="D141" s="140">
        <v>177</v>
      </c>
      <c r="E141" s="140">
        <v>181</v>
      </c>
      <c r="F141" s="140">
        <v>4104.96</v>
      </c>
    </row>
    <row r="142" spans="1:6" x14ac:dyDescent="0.25">
      <c r="A142" s="143" t="s">
        <v>909</v>
      </c>
      <c r="B142" s="138" t="s">
        <v>535</v>
      </c>
      <c r="C142" s="141">
        <v>4628321</v>
      </c>
      <c r="D142" s="141">
        <v>4628321</v>
      </c>
      <c r="E142" s="141">
        <v>4628321</v>
      </c>
      <c r="F142" s="141">
        <v>4628321</v>
      </c>
    </row>
    <row r="143" spans="1:6" x14ac:dyDescent="0.25">
      <c r="A143" s="142" t="s">
        <v>805</v>
      </c>
      <c r="B143" s="137" t="s">
        <v>535</v>
      </c>
      <c r="C143" s="140">
        <v>12312</v>
      </c>
      <c r="D143" s="140">
        <v>10891</v>
      </c>
      <c r="E143" s="140">
        <v>17443</v>
      </c>
      <c r="F143" s="140">
        <v>258552</v>
      </c>
    </row>
    <row r="144" spans="1:6" x14ac:dyDescent="0.25">
      <c r="A144" s="143" t="s">
        <v>698</v>
      </c>
      <c r="B144" s="138" t="s">
        <v>700</v>
      </c>
      <c r="C144" s="141">
        <v>1679</v>
      </c>
      <c r="D144" s="141">
        <v>1486</v>
      </c>
      <c r="E144" s="141">
        <v>2815</v>
      </c>
      <c r="F144" s="141">
        <v>38622</v>
      </c>
    </row>
    <row r="145" spans="1:6" x14ac:dyDescent="0.25">
      <c r="A145" s="142" t="s">
        <v>1764</v>
      </c>
      <c r="B145" s="137" t="s">
        <v>535</v>
      </c>
      <c r="C145" s="140">
        <v>19475834</v>
      </c>
      <c r="D145" s="140">
        <v>2552190</v>
      </c>
      <c r="E145" s="140">
        <v>27556075</v>
      </c>
      <c r="F145" s="140">
        <v>2259196672</v>
      </c>
    </row>
    <row r="146" spans="1:6" x14ac:dyDescent="0.25">
      <c r="A146" s="143" t="s">
        <v>805</v>
      </c>
      <c r="B146" s="138" t="s">
        <v>535</v>
      </c>
      <c r="C146" s="141">
        <v>18029</v>
      </c>
      <c r="D146" s="141">
        <v>10911</v>
      </c>
      <c r="E146" s="141">
        <v>57356</v>
      </c>
      <c r="F146" s="141">
        <v>1045656.94</v>
      </c>
    </row>
    <row r="147" spans="1:6" x14ac:dyDescent="0.25">
      <c r="A147" s="142" t="s">
        <v>848</v>
      </c>
      <c r="B147" s="137" t="s">
        <v>535</v>
      </c>
      <c r="C147" s="140">
        <v>1069</v>
      </c>
      <c r="D147" s="140">
        <v>1049</v>
      </c>
      <c r="E147" s="140">
        <v>1089</v>
      </c>
      <c r="F147" s="140">
        <v>2138</v>
      </c>
    </row>
    <row r="148" spans="1:6" x14ac:dyDescent="0.25">
      <c r="A148" s="143" t="s">
        <v>1711</v>
      </c>
      <c r="B148" s="138" t="s">
        <v>559</v>
      </c>
      <c r="C148" s="141">
        <v>1230710</v>
      </c>
      <c r="D148" s="141">
        <v>17640</v>
      </c>
      <c r="E148" s="141">
        <v>4678856</v>
      </c>
      <c r="F148" s="141">
        <v>4922840</v>
      </c>
    </row>
    <row r="149" spans="1:6" x14ac:dyDescent="0.25">
      <c r="A149" s="142" t="s">
        <v>1261</v>
      </c>
      <c r="B149" s="137" t="s">
        <v>559</v>
      </c>
      <c r="C149" s="140">
        <v>258864</v>
      </c>
      <c r="D149" s="140">
        <v>258864</v>
      </c>
      <c r="E149" s="140">
        <v>258864</v>
      </c>
      <c r="F149" s="140">
        <v>258864</v>
      </c>
    </row>
    <row r="150" spans="1:6" x14ac:dyDescent="0.25">
      <c r="A150" s="143" t="s">
        <v>1755</v>
      </c>
      <c r="B150" s="138" t="s">
        <v>559</v>
      </c>
      <c r="C150" s="141">
        <v>115098</v>
      </c>
      <c r="D150" s="141">
        <v>16561</v>
      </c>
      <c r="E150" s="141">
        <v>297238</v>
      </c>
      <c r="F150" s="141">
        <v>4719018</v>
      </c>
    </row>
    <row r="151" spans="1:6" x14ac:dyDescent="0.25">
      <c r="A151" s="142" t="s">
        <v>805</v>
      </c>
      <c r="B151" s="137" t="s">
        <v>559</v>
      </c>
      <c r="C151" s="140">
        <v>191444</v>
      </c>
      <c r="D151" s="140">
        <v>10280</v>
      </c>
      <c r="E151" s="140">
        <v>1962802</v>
      </c>
      <c r="F151" s="140">
        <v>6700540</v>
      </c>
    </row>
    <row r="152" spans="1:6" x14ac:dyDescent="0.25">
      <c r="A152" s="143" t="s">
        <v>1765</v>
      </c>
      <c r="B152" s="138" t="s">
        <v>535</v>
      </c>
      <c r="C152" s="141">
        <v>145939312</v>
      </c>
      <c r="D152" s="141">
        <v>145939312</v>
      </c>
      <c r="E152" s="141">
        <v>145939312</v>
      </c>
      <c r="F152" s="141">
        <v>145939312</v>
      </c>
    </row>
    <row r="153" spans="1:6" x14ac:dyDescent="0.25">
      <c r="A153" s="142" t="s">
        <v>1143</v>
      </c>
      <c r="B153" s="137" t="s">
        <v>559</v>
      </c>
      <c r="C153" s="140">
        <v>12572489</v>
      </c>
      <c r="D153" s="140">
        <v>12572489</v>
      </c>
      <c r="E153" s="140">
        <v>12572489</v>
      </c>
      <c r="F153" s="140">
        <v>12572489</v>
      </c>
    </row>
    <row r="154" spans="1:6" x14ac:dyDescent="0.25">
      <c r="A154" s="143" t="s">
        <v>1051</v>
      </c>
      <c r="B154" s="138" t="s">
        <v>535</v>
      </c>
      <c r="C154" s="141">
        <v>9825</v>
      </c>
      <c r="D154" s="141">
        <v>9375</v>
      </c>
      <c r="E154" s="141">
        <v>11051</v>
      </c>
      <c r="F154" s="141">
        <v>1532768</v>
      </c>
    </row>
    <row r="155" spans="1:6" x14ac:dyDescent="0.25">
      <c r="A155" s="142" t="s">
        <v>1379</v>
      </c>
      <c r="B155" s="137" t="s">
        <v>559</v>
      </c>
      <c r="C155" s="140">
        <v>160643</v>
      </c>
      <c r="D155" s="140">
        <v>7081</v>
      </c>
      <c r="E155" s="140">
        <v>2680923</v>
      </c>
      <c r="F155" s="140">
        <v>116626818</v>
      </c>
    </row>
    <row r="156" spans="1:6" x14ac:dyDescent="0.25">
      <c r="A156" s="143" t="s">
        <v>1051</v>
      </c>
      <c r="B156" s="138" t="s">
        <v>559</v>
      </c>
      <c r="C156" s="141">
        <v>13024</v>
      </c>
      <c r="D156" s="141">
        <v>11740</v>
      </c>
      <c r="E156" s="141">
        <v>14179</v>
      </c>
      <c r="F156" s="141">
        <v>1745216</v>
      </c>
    </row>
    <row r="157" spans="1:6" x14ac:dyDescent="0.25">
      <c r="A157" s="142" t="s">
        <v>975</v>
      </c>
      <c r="B157" s="137" t="s">
        <v>559</v>
      </c>
      <c r="C157" s="140">
        <v>615</v>
      </c>
      <c r="D157" s="140">
        <v>615</v>
      </c>
      <c r="E157" s="140">
        <v>615</v>
      </c>
      <c r="F157" s="140">
        <v>446490</v>
      </c>
    </row>
    <row r="158" spans="1:6" x14ac:dyDescent="0.25">
      <c r="A158" s="143" t="s">
        <v>1051</v>
      </c>
      <c r="B158" s="138" t="s">
        <v>559</v>
      </c>
      <c r="C158" s="141">
        <v>13002</v>
      </c>
      <c r="D158" s="141">
        <v>11740</v>
      </c>
      <c r="E158" s="141">
        <v>14198</v>
      </c>
      <c r="F158" s="141">
        <v>1755290</v>
      </c>
    </row>
    <row r="159" spans="1:6" x14ac:dyDescent="0.25">
      <c r="A159" s="142" t="s">
        <v>1211</v>
      </c>
      <c r="B159" s="137" t="s">
        <v>559</v>
      </c>
      <c r="C159" s="140">
        <v>753</v>
      </c>
      <c r="D159" s="140">
        <v>382</v>
      </c>
      <c r="E159" s="140">
        <v>1001</v>
      </c>
      <c r="F159" s="140">
        <v>3765</v>
      </c>
    </row>
    <row r="160" spans="1:6" x14ac:dyDescent="0.25">
      <c r="A160" s="143" t="s">
        <v>805</v>
      </c>
      <c r="B160" s="138" t="s">
        <v>535</v>
      </c>
      <c r="C160" s="141">
        <v>12465</v>
      </c>
      <c r="D160" s="141">
        <v>9708</v>
      </c>
      <c r="E160" s="141">
        <v>25328</v>
      </c>
      <c r="F160" s="141">
        <v>236835</v>
      </c>
    </row>
    <row r="161" spans="1:6" x14ac:dyDescent="0.25">
      <c r="A161" s="142" t="s">
        <v>1764</v>
      </c>
      <c r="B161" s="137" t="s">
        <v>535</v>
      </c>
      <c r="C161" s="140">
        <v>19584076</v>
      </c>
      <c r="D161" s="140">
        <v>3131098</v>
      </c>
      <c r="E161" s="140">
        <v>27858226</v>
      </c>
      <c r="F161" s="140">
        <v>1938823552</v>
      </c>
    </row>
    <row r="162" spans="1:6" x14ac:dyDescent="0.25">
      <c r="A162" s="143" t="s">
        <v>805</v>
      </c>
      <c r="B162" s="138" t="s">
        <v>535</v>
      </c>
      <c r="C162" s="141">
        <v>12089</v>
      </c>
      <c r="D162" s="141">
        <v>12089</v>
      </c>
      <c r="E162" s="141">
        <v>12089</v>
      </c>
      <c r="F162" s="141">
        <v>12089</v>
      </c>
    </row>
    <row r="163" spans="1:6" x14ac:dyDescent="0.25">
      <c r="A163" s="142" t="s">
        <v>1051</v>
      </c>
      <c r="B163" s="137" t="s">
        <v>535</v>
      </c>
      <c r="C163" s="140">
        <v>2017</v>
      </c>
      <c r="D163" s="140">
        <v>48</v>
      </c>
      <c r="E163" s="140">
        <v>6842</v>
      </c>
      <c r="F163" s="140">
        <v>919804</v>
      </c>
    </row>
    <row r="164" spans="1:6" x14ac:dyDescent="0.25">
      <c r="A164" s="143" t="s">
        <v>1086</v>
      </c>
      <c r="B164" s="138" t="s">
        <v>559</v>
      </c>
      <c r="C164" s="141">
        <v>423279</v>
      </c>
      <c r="D164" s="141">
        <v>423279</v>
      </c>
      <c r="E164" s="141">
        <v>423279</v>
      </c>
      <c r="F164" s="141">
        <v>423279</v>
      </c>
    </row>
    <row r="165" spans="1:6" x14ac:dyDescent="0.25">
      <c r="A165" s="142" t="s">
        <v>1051</v>
      </c>
      <c r="B165" s="137" t="s">
        <v>535</v>
      </c>
      <c r="C165" s="140">
        <v>9841</v>
      </c>
      <c r="D165" s="140">
        <v>9401</v>
      </c>
      <c r="E165" s="140">
        <v>11058</v>
      </c>
      <c r="F165" s="140">
        <v>1544960</v>
      </c>
    </row>
    <row r="166" spans="1:6" x14ac:dyDescent="0.25">
      <c r="A166" s="143" t="s">
        <v>1051</v>
      </c>
      <c r="B166" s="138" t="s">
        <v>559</v>
      </c>
      <c r="C166" s="141">
        <v>12732</v>
      </c>
      <c r="D166" s="141">
        <v>11591</v>
      </c>
      <c r="E166" s="141">
        <v>13854</v>
      </c>
      <c r="F166" s="141">
        <v>1502338</v>
      </c>
    </row>
    <row r="167" spans="1:6" x14ac:dyDescent="0.25">
      <c r="A167" s="142" t="s">
        <v>848</v>
      </c>
      <c r="B167" s="137" t="s">
        <v>535</v>
      </c>
      <c r="C167" s="140">
        <v>1003</v>
      </c>
      <c r="D167" s="140">
        <v>1003</v>
      </c>
      <c r="E167" s="140">
        <v>1006</v>
      </c>
      <c r="F167" s="140">
        <v>4014</v>
      </c>
    </row>
    <row r="168" spans="1:6" x14ac:dyDescent="0.25">
      <c r="A168" s="143" t="s">
        <v>1348</v>
      </c>
      <c r="B168" s="138" t="s">
        <v>559</v>
      </c>
      <c r="C168" s="141">
        <v>17136</v>
      </c>
      <c r="D168" s="141">
        <v>9462</v>
      </c>
      <c r="E168" s="141">
        <v>491363</v>
      </c>
      <c r="F168" s="141">
        <v>11481120</v>
      </c>
    </row>
    <row r="169" spans="1:6" x14ac:dyDescent="0.25">
      <c r="A169" s="142" t="s">
        <v>632</v>
      </c>
      <c r="B169" s="137" t="s">
        <v>559</v>
      </c>
      <c r="C169" s="140">
        <v>5430</v>
      </c>
      <c r="D169" s="140">
        <v>5430</v>
      </c>
      <c r="E169" s="140">
        <v>5430</v>
      </c>
      <c r="F169" s="140">
        <v>5430</v>
      </c>
    </row>
    <row r="170" spans="1:6" x14ac:dyDescent="0.25">
      <c r="A170" s="143" t="s">
        <v>1211</v>
      </c>
      <c r="B170" s="138" t="s">
        <v>559</v>
      </c>
      <c r="C170" s="141">
        <v>328</v>
      </c>
      <c r="D170" s="141">
        <v>328</v>
      </c>
      <c r="E170" s="141">
        <v>328</v>
      </c>
      <c r="F170" s="141">
        <v>328</v>
      </c>
    </row>
    <row r="171" spans="1:6" x14ac:dyDescent="0.25">
      <c r="A171" s="142" t="s">
        <v>1126</v>
      </c>
      <c r="B171" s="137" t="s">
        <v>559</v>
      </c>
      <c r="C171" s="140">
        <v>14697958</v>
      </c>
      <c r="D171" s="140">
        <v>12319501</v>
      </c>
      <c r="E171" s="140">
        <v>17076416</v>
      </c>
      <c r="F171" s="140">
        <v>29395916</v>
      </c>
    </row>
    <row r="172" spans="1:6" x14ac:dyDescent="0.25">
      <c r="A172" s="143" t="s">
        <v>1697</v>
      </c>
      <c r="B172" s="138" t="s">
        <v>559</v>
      </c>
      <c r="C172" s="141">
        <v>7436582</v>
      </c>
      <c r="D172" s="141">
        <v>7436582</v>
      </c>
      <c r="E172" s="141">
        <v>7436582</v>
      </c>
      <c r="F172" s="141">
        <v>7436582</v>
      </c>
    </row>
    <row r="173" spans="1:6" x14ac:dyDescent="0.25">
      <c r="A173" s="142" t="s">
        <v>1211</v>
      </c>
      <c r="B173" s="137" t="s">
        <v>559</v>
      </c>
      <c r="C173" s="140">
        <v>767</v>
      </c>
      <c r="D173" s="140">
        <v>328</v>
      </c>
      <c r="E173" s="140">
        <v>1420</v>
      </c>
      <c r="F173" s="140">
        <v>7670</v>
      </c>
    </row>
    <row r="174" spans="1:6" x14ac:dyDescent="0.25">
      <c r="A174" s="143" t="s">
        <v>1211</v>
      </c>
      <c r="B174" s="138" t="s">
        <v>559</v>
      </c>
      <c r="C174" s="141">
        <v>19486</v>
      </c>
      <c r="D174" s="141">
        <v>19486</v>
      </c>
      <c r="E174" s="141">
        <v>19486</v>
      </c>
      <c r="F174" s="141">
        <v>19486</v>
      </c>
    </row>
    <row r="175" spans="1:6" x14ac:dyDescent="0.25">
      <c r="A175" s="142" t="s">
        <v>594</v>
      </c>
      <c r="B175" s="137" t="s">
        <v>559</v>
      </c>
      <c r="C175" s="140">
        <v>2576</v>
      </c>
      <c r="D175" s="140">
        <v>2549</v>
      </c>
      <c r="E175" s="140">
        <v>2650</v>
      </c>
      <c r="F175" s="140">
        <v>20608</v>
      </c>
    </row>
    <row r="176" spans="1:6" x14ac:dyDescent="0.25">
      <c r="A176" s="143" t="s">
        <v>805</v>
      </c>
      <c r="B176" s="138" t="s">
        <v>535</v>
      </c>
      <c r="C176" s="141">
        <v>11726</v>
      </c>
      <c r="D176" s="141">
        <v>11280</v>
      </c>
      <c r="E176" s="141">
        <v>12139</v>
      </c>
      <c r="F176" s="141">
        <v>82082</v>
      </c>
    </row>
    <row r="177" spans="1:6" x14ac:dyDescent="0.25">
      <c r="A177" s="142" t="s">
        <v>1187</v>
      </c>
      <c r="B177" s="137" t="s">
        <v>559</v>
      </c>
      <c r="C177" s="140">
        <v>265733</v>
      </c>
      <c r="D177" s="140">
        <v>265733</v>
      </c>
      <c r="E177" s="140">
        <v>265733</v>
      </c>
      <c r="F177" s="140">
        <v>265733</v>
      </c>
    </row>
    <row r="178" spans="1:6" x14ac:dyDescent="0.25">
      <c r="A178" s="143" t="s">
        <v>1109</v>
      </c>
      <c r="B178" s="138" t="s">
        <v>559</v>
      </c>
      <c r="C178" s="141">
        <v>915855</v>
      </c>
      <c r="D178" s="141">
        <v>915855</v>
      </c>
      <c r="E178" s="141">
        <v>915855</v>
      </c>
      <c r="F178" s="141">
        <v>915855</v>
      </c>
    </row>
    <row r="179" spans="1:6" x14ac:dyDescent="0.25">
      <c r="A179" s="142" t="s">
        <v>1274</v>
      </c>
      <c r="B179" s="137" t="s">
        <v>559</v>
      </c>
      <c r="C179" s="140">
        <v>31906</v>
      </c>
      <c r="D179" s="140">
        <v>4826</v>
      </c>
      <c r="E179" s="140">
        <v>127194</v>
      </c>
      <c r="F179" s="140">
        <v>223342</v>
      </c>
    </row>
    <row r="180" spans="1:6" x14ac:dyDescent="0.25">
      <c r="A180" s="143" t="s">
        <v>848</v>
      </c>
      <c r="B180" s="138" t="s">
        <v>535</v>
      </c>
      <c r="C180" s="141">
        <v>1013</v>
      </c>
      <c r="D180" s="141">
        <v>1013</v>
      </c>
      <c r="E180" s="141">
        <v>1013</v>
      </c>
      <c r="F180" s="141">
        <v>1013</v>
      </c>
    </row>
    <row r="181" spans="1:6" x14ac:dyDescent="0.25">
      <c r="A181" s="142" t="s">
        <v>1379</v>
      </c>
      <c r="B181" s="137" t="s">
        <v>559</v>
      </c>
      <c r="C181" s="140">
        <v>158326</v>
      </c>
      <c r="D181" s="140">
        <v>7037</v>
      </c>
      <c r="E181" s="140">
        <v>1404403</v>
      </c>
      <c r="F181" s="140">
        <v>114786350</v>
      </c>
    </row>
    <row r="182" spans="1:6" x14ac:dyDescent="0.25">
      <c r="A182" s="143" t="s">
        <v>1211</v>
      </c>
      <c r="B182" s="138" t="s">
        <v>559</v>
      </c>
      <c r="C182" s="141">
        <v>381</v>
      </c>
      <c r="D182" s="141">
        <v>381</v>
      </c>
      <c r="E182" s="141">
        <v>381</v>
      </c>
      <c r="F182" s="141">
        <v>381</v>
      </c>
    </row>
    <row r="183" spans="1:6" x14ac:dyDescent="0.25">
      <c r="A183" s="142" t="s">
        <v>594</v>
      </c>
      <c r="B183" s="137" t="s">
        <v>559</v>
      </c>
      <c r="C183" s="140">
        <v>2573</v>
      </c>
      <c r="D183" s="140">
        <v>2549</v>
      </c>
      <c r="E183" s="140">
        <v>2586</v>
      </c>
      <c r="F183" s="140">
        <v>23157</v>
      </c>
    </row>
    <row r="184" spans="1:6" x14ac:dyDescent="0.25">
      <c r="A184" s="143" t="s">
        <v>766</v>
      </c>
      <c r="B184" s="138" t="s">
        <v>559</v>
      </c>
      <c r="C184" s="141">
        <v>56275090</v>
      </c>
      <c r="D184" s="141">
        <v>56275090</v>
      </c>
      <c r="E184" s="141">
        <v>56275090</v>
      </c>
      <c r="F184" s="141">
        <v>56275090</v>
      </c>
    </row>
    <row r="185" spans="1:6" x14ac:dyDescent="0.25">
      <c r="A185" s="142" t="s">
        <v>1211</v>
      </c>
      <c r="B185" s="137" t="s">
        <v>559</v>
      </c>
      <c r="C185" s="140">
        <v>458</v>
      </c>
      <c r="D185" s="140">
        <v>382</v>
      </c>
      <c r="E185" s="140">
        <v>535</v>
      </c>
      <c r="F185" s="140">
        <v>916</v>
      </c>
    </row>
    <row r="186" spans="1:6" x14ac:dyDescent="0.25">
      <c r="A186" s="143" t="s">
        <v>1165</v>
      </c>
      <c r="B186" s="138" t="s">
        <v>559</v>
      </c>
      <c r="C186" s="141">
        <v>8774</v>
      </c>
      <c r="D186" s="141">
        <v>5005</v>
      </c>
      <c r="E186" s="141">
        <v>53092</v>
      </c>
      <c r="F186" s="141">
        <v>271994</v>
      </c>
    </row>
    <row r="187" spans="1:6" x14ac:dyDescent="0.25">
      <c r="A187" s="142" t="s">
        <v>1034</v>
      </c>
      <c r="B187" s="137" t="s">
        <v>559</v>
      </c>
      <c r="C187" s="140">
        <v>390</v>
      </c>
      <c r="D187" s="140">
        <v>111</v>
      </c>
      <c r="E187" s="140">
        <v>3307</v>
      </c>
      <c r="F187" s="140">
        <v>39369.75</v>
      </c>
    </row>
    <row r="188" spans="1:6" x14ac:dyDescent="0.25">
      <c r="A188" s="143" t="s">
        <v>951</v>
      </c>
      <c r="B188" s="138" t="s">
        <v>559</v>
      </c>
      <c r="C188" s="141">
        <v>7803</v>
      </c>
      <c r="D188" s="141">
        <v>1210</v>
      </c>
      <c r="E188" s="141">
        <v>20229</v>
      </c>
      <c r="F188" s="141">
        <v>39015</v>
      </c>
    </row>
    <row r="189" spans="1:6" x14ac:dyDescent="0.25">
      <c r="A189" s="142" t="s">
        <v>1762</v>
      </c>
      <c r="B189" s="137" t="s">
        <v>559</v>
      </c>
      <c r="C189" s="140">
        <v>637</v>
      </c>
      <c r="D189" s="140">
        <v>395</v>
      </c>
      <c r="E189" s="140">
        <v>798</v>
      </c>
      <c r="F189" s="140">
        <v>3184</v>
      </c>
    </row>
    <row r="190" spans="1:6" x14ac:dyDescent="0.25">
      <c r="A190" s="143" t="s">
        <v>1261</v>
      </c>
      <c r="B190" s="138" t="s">
        <v>559</v>
      </c>
      <c r="C190" s="141">
        <v>168733</v>
      </c>
      <c r="D190" s="141">
        <v>168733</v>
      </c>
      <c r="E190" s="141">
        <v>168733</v>
      </c>
      <c r="F190" s="141">
        <v>168733</v>
      </c>
    </row>
    <row r="191" spans="1:6" x14ac:dyDescent="0.25">
      <c r="A191" s="142" t="s">
        <v>1013</v>
      </c>
      <c r="B191" s="137" t="s">
        <v>559</v>
      </c>
      <c r="C191" s="140">
        <v>1141482</v>
      </c>
      <c r="D191" s="140">
        <v>1141482</v>
      </c>
      <c r="E191" s="140">
        <v>1141482</v>
      </c>
      <c r="F191" s="140">
        <v>1141482</v>
      </c>
    </row>
    <row r="192" spans="1:6" x14ac:dyDescent="0.25">
      <c r="A192" s="143" t="s">
        <v>805</v>
      </c>
      <c r="B192" s="138" t="s">
        <v>535</v>
      </c>
      <c r="C192" s="141">
        <v>15628</v>
      </c>
      <c r="D192" s="141">
        <v>11103</v>
      </c>
      <c r="E192" s="141">
        <v>66072</v>
      </c>
      <c r="F192" s="141">
        <v>609504</v>
      </c>
    </row>
    <row r="193" spans="1:6" x14ac:dyDescent="0.25">
      <c r="A193" s="142" t="s">
        <v>1126</v>
      </c>
      <c r="B193" s="137" t="s">
        <v>559</v>
      </c>
      <c r="C193" s="140">
        <v>419556</v>
      </c>
      <c r="D193" s="140">
        <v>1214</v>
      </c>
      <c r="E193" s="140">
        <v>2080618</v>
      </c>
      <c r="F193" s="140">
        <v>137614432</v>
      </c>
    </row>
    <row r="194" spans="1:6" x14ac:dyDescent="0.25">
      <c r="A194" s="143" t="s">
        <v>966</v>
      </c>
      <c r="B194" s="138" t="s">
        <v>700</v>
      </c>
      <c r="C194" s="141">
        <v>2487</v>
      </c>
      <c r="D194" s="141">
        <v>2487</v>
      </c>
      <c r="E194" s="141">
        <v>2487</v>
      </c>
      <c r="F194" s="141">
        <v>2487</v>
      </c>
    </row>
    <row r="195" spans="1:6" x14ac:dyDescent="0.25">
      <c r="A195" s="142" t="s">
        <v>570</v>
      </c>
      <c r="B195" s="137" t="s">
        <v>559</v>
      </c>
      <c r="C195" s="140">
        <v>2283</v>
      </c>
      <c r="D195" s="140">
        <v>2283</v>
      </c>
      <c r="E195" s="140">
        <v>2283</v>
      </c>
      <c r="F195" s="140">
        <v>15981</v>
      </c>
    </row>
    <row r="196" spans="1:6" x14ac:dyDescent="0.25">
      <c r="A196" s="143" t="s">
        <v>880</v>
      </c>
      <c r="B196" s="138" t="s">
        <v>559</v>
      </c>
      <c r="C196" s="141">
        <v>10132</v>
      </c>
      <c r="D196" s="141">
        <v>8491</v>
      </c>
      <c r="E196" s="141">
        <v>25618</v>
      </c>
      <c r="F196" s="141">
        <v>1671705.12</v>
      </c>
    </row>
    <row r="197" spans="1:6" x14ac:dyDescent="0.25">
      <c r="A197" s="142" t="s">
        <v>752</v>
      </c>
      <c r="B197" s="137" t="s">
        <v>559</v>
      </c>
      <c r="C197" s="140">
        <v>8496025</v>
      </c>
      <c r="D197" s="140">
        <v>597937</v>
      </c>
      <c r="E197" s="140">
        <v>41115515</v>
      </c>
      <c r="F197" s="140">
        <v>135936400</v>
      </c>
    </row>
    <row r="198" spans="1:6" x14ac:dyDescent="0.25">
      <c r="A198" s="143" t="s">
        <v>1196</v>
      </c>
      <c r="B198" s="138" t="s">
        <v>559</v>
      </c>
      <c r="C198" s="141">
        <v>31053</v>
      </c>
      <c r="D198" s="141">
        <v>1538</v>
      </c>
      <c r="E198" s="141">
        <v>176317</v>
      </c>
      <c r="F198" s="141">
        <v>248424</v>
      </c>
    </row>
    <row r="199" spans="1:6" x14ac:dyDescent="0.25">
      <c r="A199" s="142" t="s">
        <v>577</v>
      </c>
      <c r="B199" s="137" t="s">
        <v>559</v>
      </c>
      <c r="C199" s="140">
        <v>2089</v>
      </c>
      <c r="D199" s="140">
        <v>2089</v>
      </c>
      <c r="E199" s="140">
        <v>2089</v>
      </c>
      <c r="F199" s="140">
        <v>2089</v>
      </c>
    </row>
    <row r="200" spans="1:6" x14ac:dyDescent="0.25">
      <c r="A200" s="143" t="s">
        <v>1126</v>
      </c>
      <c r="B200" s="138" t="s">
        <v>559</v>
      </c>
      <c r="C200" s="141">
        <v>9008401</v>
      </c>
      <c r="D200" s="141">
        <v>9008401</v>
      </c>
      <c r="E200" s="141">
        <v>9008401</v>
      </c>
      <c r="F200" s="141">
        <v>9008401</v>
      </c>
    </row>
    <row r="201" spans="1:6" x14ac:dyDescent="0.25">
      <c r="A201" s="142" t="s">
        <v>848</v>
      </c>
      <c r="B201" s="137" t="s">
        <v>535</v>
      </c>
      <c r="C201" s="140">
        <v>1013</v>
      </c>
      <c r="D201" s="140">
        <v>995</v>
      </c>
      <c r="E201" s="140">
        <v>1033</v>
      </c>
      <c r="F201" s="140">
        <v>6078</v>
      </c>
    </row>
    <row r="202" spans="1:6" x14ac:dyDescent="0.25">
      <c r="A202" s="143" t="s">
        <v>1220</v>
      </c>
      <c r="B202" s="138" t="s">
        <v>559</v>
      </c>
      <c r="C202" s="141">
        <v>637211</v>
      </c>
      <c r="D202" s="141">
        <v>78311</v>
      </c>
      <c r="E202" s="141">
        <v>2320544</v>
      </c>
      <c r="F202" s="141">
        <v>3186055</v>
      </c>
    </row>
    <row r="203" spans="1:6" x14ac:dyDescent="0.25">
      <c r="A203" s="142" t="s">
        <v>1245</v>
      </c>
      <c r="B203" s="137" t="s">
        <v>559</v>
      </c>
      <c r="C203" s="140">
        <v>1362054</v>
      </c>
      <c r="D203" s="140">
        <v>610</v>
      </c>
      <c r="E203" s="140">
        <v>9361163</v>
      </c>
      <c r="F203" s="140">
        <v>87171440</v>
      </c>
    </row>
    <row r="204" spans="1:6" x14ac:dyDescent="0.25">
      <c r="A204" s="143" t="s">
        <v>1298</v>
      </c>
      <c r="B204" s="138" t="s">
        <v>559</v>
      </c>
      <c r="C204" s="141">
        <v>70486</v>
      </c>
      <c r="D204" s="141">
        <v>3498</v>
      </c>
      <c r="E204" s="141">
        <v>175452</v>
      </c>
      <c r="F204" s="141">
        <v>2185066</v>
      </c>
    </row>
    <row r="205" spans="1:6" x14ac:dyDescent="0.25">
      <c r="A205" s="142" t="s">
        <v>1287</v>
      </c>
      <c r="B205" s="137" t="s">
        <v>559</v>
      </c>
      <c r="C205" s="140">
        <v>5301</v>
      </c>
      <c r="D205" s="140">
        <v>44</v>
      </c>
      <c r="E205" s="140">
        <v>30432</v>
      </c>
      <c r="F205" s="140">
        <v>1198026</v>
      </c>
    </row>
    <row r="206" spans="1:6" x14ac:dyDescent="0.25">
      <c r="A206" s="143" t="s">
        <v>717</v>
      </c>
      <c r="B206" s="138" t="s">
        <v>559</v>
      </c>
      <c r="C206" s="141">
        <v>1089155</v>
      </c>
      <c r="D206" s="141">
        <v>1089155</v>
      </c>
      <c r="E206" s="141">
        <v>1089155</v>
      </c>
      <c r="F206" s="141">
        <v>1089155</v>
      </c>
    </row>
    <row r="207" spans="1:6" x14ac:dyDescent="0.25">
      <c r="A207" s="142" t="s">
        <v>606</v>
      </c>
      <c r="B207" s="137" t="s">
        <v>559</v>
      </c>
      <c r="C207" s="140">
        <v>940</v>
      </c>
      <c r="D207" s="140">
        <v>894</v>
      </c>
      <c r="E207" s="140">
        <v>1003</v>
      </c>
      <c r="F207" s="140">
        <v>18800</v>
      </c>
    </row>
    <row r="208" spans="1:6" x14ac:dyDescent="0.25">
      <c r="A208" s="143" t="s">
        <v>805</v>
      </c>
      <c r="B208" s="138" t="s">
        <v>559</v>
      </c>
      <c r="C208" s="141">
        <v>11710</v>
      </c>
      <c r="D208" s="141">
        <v>8089</v>
      </c>
      <c r="E208" s="141">
        <v>66246</v>
      </c>
      <c r="F208" s="141">
        <v>292750</v>
      </c>
    </row>
    <row r="209" spans="1:6" x14ac:dyDescent="0.25">
      <c r="A209" s="142" t="s">
        <v>725</v>
      </c>
      <c r="B209" s="137" t="s">
        <v>535</v>
      </c>
      <c r="C209" s="140">
        <v>517468</v>
      </c>
      <c r="D209" s="140">
        <v>15705</v>
      </c>
      <c r="E209" s="140">
        <v>1590570</v>
      </c>
      <c r="F209" s="140">
        <v>7244557</v>
      </c>
    </row>
    <row r="210" spans="1:6" x14ac:dyDescent="0.25">
      <c r="A210" s="143" t="s">
        <v>1051</v>
      </c>
      <c r="B210" s="138" t="s">
        <v>559</v>
      </c>
      <c r="C210" s="141">
        <v>12716</v>
      </c>
      <c r="D210" s="141">
        <v>11537</v>
      </c>
      <c r="E210" s="141">
        <v>13873</v>
      </c>
      <c r="F210" s="141">
        <v>1487827</v>
      </c>
    </row>
    <row r="211" spans="1:6" x14ac:dyDescent="0.25">
      <c r="A211" s="142" t="s">
        <v>1221</v>
      </c>
      <c r="B211" s="137" t="s">
        <v>559</v>
      </c>
      <c r="C211" s="140">
        <v>637211</v>
      </c>
      <c r="D211" s="140">
        <v>78311</v>
      </c>
      <c r="E211" s="140">
        <v>2320544</v>
      </c>
      <c r="F211" s="140">
        <v>3186055</v>
      </c>
    </row>
    <row r="212" spans="1:6" x14ac:dyDescent="0.25">
      <c r="A212" s="143" t="s">
        <v>1219</v>
      </c>
      <c r="B212" s="138" t="s">
        <v>559</v>
      </c>
      <c r="C212" s="141">
        <v>637211</v>
      </c>
      <c r="D212" s="141">
        <v>78311</v>
      </c>
      <c r="E212" s="141">
        <v>2320544</v>
      </c>
      <c r="F212" s="141">
        <v>3186055</v>
      </c>
    </row>
    <row r="213" spans="1:6" x14ac:dyDescent="0.25">
      <c r="A213" s="142" t="s">
        <v>1211</v>
      </c>
      <c r="B213" s="137" t="s">
        <v>559</v>
      </c>
      <c r="C213" s="140">
        <v>708</v>
      </c>
      <c r="D213" s="140">
        <v>381</v>
      </c>
      <c r="E213" s="140">
        <v>1208</v>
      </c>
      <c r="F213" s="140">
        <v>8496</v>
      </c>
    </row>
    <row r="214" spans="1:6" x14ac:dyDescent="0.25">
      <c r="A214" s="143" t="s">
        <v>1261</v>
      </c>
      <c r="B214" s="138" t="s">
        <v>559</v>
      </c>
      <c r="C214" s="141">
        <v>3930515</v>
      </c>
      <c r="D214" s="141">
        <v>3930515</v>
      </c>
      <c r="E214" s="141">
        <v>3930515</v>
      </c>
      <c r="F214" s="141">
        <v>3930515</v>
      </c>
    </row>
    <row r="215" spans="1:6" x14ac:dyDescent="0.25">
      <c r="A215" s="142" t="s">
        <v>975</v>
      </c>
      <c r="B215" s="137" t="s">
        <v>559</v>
      </c>
      <c r="C215" s="140">
        <v>615</v>
      </c>
      <c r="D215" s="140">
        <v>615</v>
      </c>
      <c r="E215" s="140">
        <v>616</v>
      </c>
      <c r="F215" s="140">
        <v>68880</v>
      </c>
    </row>
    <row r="216" spans="1:6" x14ac:dyDescent="0.25">
      <c r="A216" s="143" t="s">
        <v>1211</v>
      </c>
      <c r="B216" s="138" t="s">
        <v>559</v>
      </c>
      <c r="C216" s="141">
        <v>1133</v>
      </c>
      <c r="D216" s="141">
        <v>381</v>
      </c>
      <c r="E216" s="141">
        <v>3263</v>
      </c>
      <c r="F216" s="141">
        <v>18128</v>
      </c>
    </row>
    <row r="217" spans="1:6" x14ac:dyDescent="0.25">
      <c r="A217" s="142" t="s">
        <v>805</v>
      </c>
      <c r="B217" s="137" t="s">
        <v>535</v>
      </c>
      <c r="C217" s="140">
        <v>11721</v>
      </c>
      <c r="D217" s="140">
        <v>10483</v>
      </c>
      <c r="E217" s="140">
        <v>13191</v>
      </c>
      <c r="F217" s="140">
        <v>152373</v>
      </c>
    </row>
    <row r="218" spans="1:6" x14ac:dyDescent="0.25">
      <c r="A218" s="143" t="s">
        <v>848</v>
      </c>
      <c r="B218" s="138" t="s">
        <v>535</v>
      </c>
      <c r="C218" s="141">
        <v>981</v>
      </c>
      <c r="D218" s="141">
        <v>981</v>
      </c>
      <c r="E218" s="141">
        <v>981</v>
      </c>
      <c r="F218" s="141">
        <v>981</v>
      </c>
    </row>
    <row r="219" spans="1:6" x14ac:dyDescent="0.25">
      <c r="A219" s="142" t="s">
        <v>1348</v>
      </c>
      <c r="B219" s="137" t="s">
        <v>559</v>
      </c>
      <c r="C219" s="140">
        <v>16933</v>
      </c>
      <c r="D219" s="140">
        <v>9427</v>
      </c>
      <c r="E219" s="140">
        <v>377793</v>
      </c>
      <c r="F219" s="140">
        <v>11345110</v>
      </c>
    </row>
    <row r="220" spans="1:6" x14ac:dyDescent="0.25">
      <c r="A220" s="143" t="s">
        <v>848</v>
      </c>
      <c r="B220" s="138" t="s">
        <v>535</v>
      </c>
      <c r="C220" s="141">
        <v>998</v>
      </c>
      <c r="D220" s="141">
        <v>989</v>
      </c>
      <c r="E220" s="141">
        <v>1003</v>
      </c>
      <c r="F220" s="141">
        <v>2994</v>
      </c>
    </row>
    <row r="221" spans="1:6" x14ac:dyDescent="0.25">
      <c r="A221" s="142" t="s">
        <v>793</v>
      </c>
      <c r="B221" s="137" t="s">
        <v>559</v>
      </c>
      <c r="C221" s="140">
        <v>15253</v>
      </c>
      <c r="D221" s="140">
        <v>4560</v>
      </c>
      <c r="E221" s="140">
        <v>66958</v>
      </c>
      <c r="F221" s="140">
        <v>930447</v>
      </c>
    </row>
    <row r="222" spans="1:6" x14ac:dyDescent="0.25">
      <c r="A222" s="143" t="s">
        <v>1755</v>
      </c>
      <c r="B222" s="138" t="s">
        <v>559</v>
      </c>
      <c r="C222" s="141">
        <v>326353</v>
      </c>
      <c r="D222" s="141">
        <v>23844</v>
      </c>
      <c r="E222" s="141">
        <v>1967611</v>
      </c>
      <c r="F222" s="141">
        <v>8158825</v>
      </c>
    </row>
    <row r="223" spans="1:6" x14ac:dyDescent="0.25">
      <c r="A223" s="142" t="s">
        <v>1245</v>
      </c>
      <c r="B223" s="137" t="s">
        <v>559</v>
      </c>
      <c r="C223" s="140">
        <v>7436582</v>
      </c>
      <c r="D223" s="140">
        <v>7436582</v>
      </c>
      <c r="E223" s="140">
        <v>7436582</v>
      </c>
      <c r="F223" s="140">
        <v>7436582</v>
      </c>
    </row>
    <row r="224" spans="1:6" x14ac:dyDescent="0.25">
      <c r="A224" s="143" t="s">
        <v>805</v>
      </c>
      <c r="B224" s="138" t="s">
        <v>535</v>
      </c>
      <c r="C224" s="141">
        <v>10699</v>
      </c>
      <c r="D224" s="141">
        <v>10699</v>
      </c>
      <c r="E224" s="141">
        <v>10699</v>
      </c>
      <c r="F224" s="141">
        <v>10699</v>
      </c>
    </row>
    <row r="225" spans="1:6" x14ac:dyDescent="0.25">
      <c r="A225" s="142" t="s">
        <v>951</v>
      </c>
      <c r="B225" s="137" t="s">
        <v>559</v>
      </c>
      <c r="C225" s="140">
        <v>1896</v>
      </c>
      <c r="D225" s="140">
        <v>1546</v>
      </c>
      <c r="E225" s="140">
        <v>2596</v>
      </c>
      <c r="F225" s="140">
        <v>5688</v>
      </c>
    </row>
    <row r="226" spans="1:6" x14ac:dyDescent="0.25">
      <c r="A226" s="143" t="s">
        <v>1274</v>
      </c>
      <c r="B226" s="138" t="s">
        <v>559</v>
      </c>
      <c r="C226" s="141">
        <v>272417</v>
      </c>
      <c r="D226" s="141">
        <v>12851</v>
      </c>
      <c r="E226" s="141">
        <v>698399</v>
      </c>
      <c r="F226" s="141">
        <v>817251</v>
      </c>
    </row>
    <row r="227" spans="1:6" x14ac:dyDescent="0.25">
      <c r="A227" s="142" t="s">
        <v>1312</v>
      </c>
      <c r="B227" s="137" t="s">
        <v>559</v>
      </c>
      <c r="C227" s="140">
        <v>13859</v>
      </c>
      <c r="D227" s="140">
        <v>8052</v>
      </c>
      <c r="E227" s="140">
        <v>110014</v>
      </c>
      <c r="F227" s="140">
        <v>1552208</v>
      </c>
    </row>
    <row r="228" spans="1:6" x14ac:dyDescent="0.25">
      <c r="A228" s="143" t="s">
        <v>1307</v>
      </c>
      <c r="B228" s="138" t="s">
        <v>535</v>
      </c>
      <c r="C228" s="141">
        <v>9737</v>
      </c>
      <c r="D228" s="141">
        <v>1760</v>
      </c>
      <c r="E228" s="141">
        <v>49521</v>
      </c>
      <c r="F228" s="141">
        <v>31148606</v>
      </c>
    </row>
    <row r="229" spans="1:6" x14ac:dyDescent="0.25">
      <c r="A229" s="142" t="s">
        <v>975</v>
      </c>
      <c r="B229" s="137" t="s">
        <v>559</v>
      </c>
      <c r="C229" s="140">
        <v>616</v>
      </c>
      <c r="D229" s="140">
        <v>616</v>
      </c>
      <c r="E229" s="140">
        <v>617</v>
      </c>
      <c r="F229" s="140">
        <v>68992</v>
      </c>
    </row>
    <row r="230" spans="1:6" x14ac:dyDescent="0.25">
      <c r="A230" s="143" t="s">
        <v>828</v>
      </c>
      <c r="B230" s="138" t="s">
        <v>559</v>
      </c>
      <c r="C230" s="141">
        <v>1022</v>
      </c>
      <c r="D230" s="141">
        <v>696</v>
      </c>
      <c r="E230" s="141">
        <v>3180</v>
      </c>
      <c r="F230" s="141">
        <v>129794</v>
      </c>
    </row>
    <row r="231" spans="1:6" x14ac:dyDescent="0.25">
      <c r="A231" s="142" t="s">
        <v>1138</v>
      </c>
      <c r="B231" s="137" t="s">
        <v>559</v>
      </c>
      <c r="C231" s="140">
        <v>1526</v>
      </c>
      <c r="D231" s="140">
        <v>1526</v>
      </c>
      <c r="E231" s="140">
        <v>1526</v>
      </c>
      <c r="F231" s="140">
        <v>1526</v>
      </c>
    </row>
    <row r="232" spans="1:6" x14ac:dyDescent="0.25">
      <c r="A232" s="143" t="s">
        <v>805</v>
      </c>
      <c r="B232" s="138" t="s">
        <v>535</v>
      </c>
      <c r="C232" s="141">
        <v>12711</v>
      </c>
      <c r="D232" s="141">
        <v>9070</v>
      </c>
      <c r="E232" s="141">
        <v>15700</v>
      </c>
      <c r="F232" s="141">
        <v>50844</v>
      </c>
    </row>
    <row r="233" spans="1:6" x14ac:dyDescent="0.25">
      <c r="A233" s="142" t="s">
        <v>1711</v>
      </c>
      <c r="B233" s="137" t="s">
        <v>559</v>
      </c>
      <c r="C233" s="140">
        <v>637211</v>
      </c>
      <c r="D233" s="140">
        <v>78311</v>
      </c>
      <c r="E233" s="140">
        <v>2320544</v>
      </c>
      <c r="F233" s="140">
        <v>3186055</v>
      </c>
    </row>
    <row r="234" spans="1:6" x14ac:dyDescent="0.25">
      <c r="A234" s="143" t="s">
        <v>598</v>
      </c>
      <c r="B234" s="138" t="s">
        <v>559</v>
      </c>
      <c r="C234" s="141">
        <v>16089</v>
      </c>
      <c r="D234" s="141">
        <v>5248</v>
      </c>
      <c r="E234" s="141">
        <v>31415</v>
      </c>
      <c r="F234" s="141">
        <v>128713.01</v>
      </c>
    </row>
    <row r="235" spans="1:6" x14ac:dyDescent="0.25">
      <c r="A235" s="142" t="s">
        <v>821</v>
      </c>
      <c r="B235" s="137" t="s">
        <v>559</v>
      </c>
      <c r="C235" s="140">
        <v>1331</v>
      </c>
      <c r="D235" s="140">
        <v>689</v>
      </c>
      <c r="E235" s="140">
        <v>11130</v>
      </c>
      <c r="F235" s="140">
        <v>130438</v>
      </c>
    </row>
    <row r="236" spans="1:6" x14ac:dyDescent="0.25">
      <c r="A236" s="143" t="s">
        <v>1298</v>
      </c>
      <c r="B236" s="138" t="s">
        <v>559</v>
      </c>
      <c r="C236" s="141">
        <v>2375</v>
      </c>
      <c r="D236" s="141">
        <v>2375</v>
      </c>
      <c r="E236" s="141">
        <v>2375</v>
      </c>
      <c r="F236" s="141">
        <v>334875</v>
      </c>
    </row>
    <row r="237" spans="1:6" x14ac:dyDescent="0.25">
      <c r="A237" s="142" t="s">
        <v>975</v>
      </c>
      <c r="B237" s="137" t="s">
        <v>559</v>
      </c>
      <c r="C237" s="140">
        <v>814</v>
      </c>
      <c r="D237" s="140">
        <v>814</v>
      </c>
      <c r="E237" s="140">
        <v>815</v>
      </c>
      <c r="F237" s="140">
        <v>77330</v>
      </c>
    </row>
    <row r="238" spans="1:6" x14ac:dyDescent="0.25">
      <c r="A238" s="143" t="s">
        <v>805</v>
      </c>
      <c r="B238" s="138" t="s">
        <v>535</v>
      </c>
      <c r="C238" s="141">
        <v>13683</v>
      </c>
      <c r="D238" s="141">
        <v>9691</v>
      </c>
      <c r="E238" s="141">
        <v>44925</v>
      </c>
      <c r="F238" s="141">
        <v>602052</v>
      </c>
    </row>
    <row r="239" spans="1:6" x14ac:dyDescent="0.25">
      <c r="A239" s="142" t="s">
        <v>951</v>
      </c>
      <c r="B239" s="137" t="s">
        <v>559</v>
      </c>
      <c r="C239" s="140">
        <v>2376</v>
      </c>
      <c r="D239" s="140">
        <v>1064</v>
      </c>
      <c r="E239" s="140">
        <v>13289</v>
      </c>
      <c r="F239" s="140">
        <v>104544</v>
      </c>
    </row>
    <row r="240" spans="1:6" x14ac:dyDescent="0.25">
      <c r="A240" s="143" t="s">
        <v>1328</v>
      </c>
      <c r="B240" s="138" t="s">
        <v>559</v>
      </c>
      <c r="C240" s="141">
        <v>10934</v>
      </c>
      <c r="D240" s="141">
        <v>8657</v>
      </c>
      <c r="E240" s="141">
        <v>62147</v>
      </c>
      <c r="F240" s="141">
        <v>1257410</v>
      </c>
    </row>
    <row r="241" spans="1:6" x14ac:dyDescent="0.25">
      <c r="A241" s="142" t="s">
        <v>1138</v>
      </c>
      <c r="B241" s="137" t="s">
        <v>559</v>
      </c>
      <c r="C241" s="140">
        <v>1526</v>
      </c>
      <c r="D241" s="140">
        <v>1526</v>
      </c>
      <c r="E241" s="140">
        <v>1526</v>
      </c>
      <c r="F241" s="140">
        <v>1526</v>
      </c>
    </row>
    <row r="242" spans="1:6" x14ac:dyDescent="0.25">
      <c r="A242" s="143" t="s">
        <v>1298</v>
      </c>
      <c r="B242" s="138" t="s">
        <v>559</v>
      </c>
      <c r="C242" s="141">
        <v>6919</v>
      </c>
      <c r="D242" s="141">
        <v>5728</v>
      </c>
      <c r="E242" s="141">
        <v>23712</v>
      </c>
      <c r="F242" s="141">
        <v>1487585</v>
      </c>
    </row>
    <row r="243" spans="1:6" x14ac:dyDescent="0.25">
      <c r="A243" s="142" t="s">
        <v>1211</v>
      </c>
      <c r="B243" s="137" t="s">
        <v>559</v>
      </c>
      <c r="C243" s="140">
        <v>833</v>
      </c>
      <c r="D243" s="140">
        <v>381</v>
      </c>
      <c r="E243" s="140">
        <v>1624</v>
      </c>
      <c r="F243" s="140">
        <v>18326</v>
      </c>
    </row>
    <row r="244" spans="1:6" x14ac:dyDescent="0.25">
      <c r="A244" s="143" t="s">
        <v>848</v>
      </c>
      <c r="B244" s="138" t="s">
        <v>535</v>
      </c>
      <c r="C244" s="141">
        <v>995</v>
      </c>
      <c r="D244" s="141">
        <v>995</v>
      </c>
      <c r="E244" s="141">
        <v>995</v>
      </c>
      <c r="F244" s="141">
        <v>995</v>
      </c>
    </row>
    <row r="245" spans="1:6" x14ac:dyDescent="0.25">
      <c r="A245" s="142" t="s">
        <v>1069</v>
      </c>
      <c r="B245" s="137" t="s">
        <v>559</v>
      </c>
      <c r="C245" s="140">
        <v>28827</v>
      </c>
      <c r="D245" s="140">
        <v>8262</v>
      </c>
      <c r="E245" s="140">
        <v>103740</v>
      </c>
      <c r="F245" s="140">
        <v>461232</v>
      </c>
    </row>
    <row r="246" spans="1:6" x14ac:dyDescent="0.25">
      <c r="A246" s="143" t="s">
        <v>848</v>
      </c>
      <c r="B246" s="138" t="s">
        <v>559</v>
      </c>
      <c r="C246" s="141">
        <v>637211</v>
      </c>
      <c r="D246" s="141">
        <v>78311</v>
      </c>
      <c r="E246" s="141">
        <v>2320544</v>
      </c>
      <c r="F246" s="141">
        <v>3186055</v>
      </c>
    </row>
    <row r="247" spans="1:6" x14ac:dyDescent="0.25">
      <c r="A247" s="142" t="s">
        <v>1766</v>
      </c>
      <c r="B247" s="137" t="s">
        <v>559</v>
      </c>
      <c r="C247" s="140">
        <v>82584996</v>
      </c>
      <c r="D247" s="140">
        <v>82584996</v>
      </c>
      <c r="E247" s="140">
        <v>82584996</v>
      </c>
      <c r="F247" s="140">
        <v>82584996</v>
      </c>
    </row>
    <row r="248" spans="1:6" x14ac:dyDescent="0.25">
      <c r="A248" s="143" t="s">
        <v>1633</v>
      </c>
      <c r="B248" s="138" t="s">
        <v>559</v>
      </c>
      <c r="C248" s="141">
        <v>11228</v>
      </c>
      <c r="D248" s="141">
        <v>5001</v>
      </c>
      <c r="E248" s="141">
        <v>45980</v>
      </c>
      <c r="F248" s="141">
        <v>684908</v>
      </c>
    </row>
    <row r="249" spans="1:6" x14ac:dyDescent="0.25">
      <c r="A249" s="142" t="s">
        <v>940</v>
      </c>
      <c r="B249" s="137" t="s">
        <v>559</v>
      </c>
      <c r="C249" s="140">
        <v>1435</v>
      </c>
      <c r="D249" s="140">
        <v>1028</v>
      </c>
      <c r="E249" s="140">
        <v>8324</v>
      </c>
      <c r="F249" s="140">
        <v>417585</v>
      </c>
    </row>
    <row r="250" spans="1:6" x14ac:dyDescent="0.25">
      <c r="A250" s="143" t="s">
        <v>805</v>
      </c>
      <c r="B250" s="138" t="s">
        <v>559</v>
      </c>
      <c r="C250" s="141">
        <v>2002</v>
      </c>
      <c r="D250" s="141">
        <v>1960</v>
      </c>
      <c r="E250" s="141">
        <v>2067</v>
      </c>
      <c r="F250" s="141">
        <v>96096</v>
      </c>
    </row>
    <row r="251" spans="1:6" x14ac:dyDescent="0.25">
      <c r="A251" s="142" t="s">
        <v>1334</v>
      </c>
      <c r="B251" s="137" t="s">
        <v>559</v>
      </c>
      <c r="C251" s="140">
        <v>1167</v>
      </c>
      <c r="D251" s="140">
        <v>1167</v>
      </c>
      <c r="E251" s="140">
        <v>1167</v>
      </c>
      <c r="F251" s="140">
        <v>155211</v>
      </c>
    </row>
    <row r="252" spans="1:6" x14ac:dyDescent="0.25">
      <c r="A252" s="143" t="s">
        <v>586</v>
      </c>
      <c r="B252" s="138" t="s">
        <v>559</v>
      </c>
      <c r="C252" s="141">
        <v>15439</v>
      </c>
      <c r="D252" s="141">
        <v>901</v>
      </c>
      <c r="E252" s="141">
        <v>55310</v>
      </c>
      <c r="F252" s="141">
        <v>216146</v>
      </c>
    </row>
    <row r="253" spans="1:6" x14ac:dyDescent="0.25">
      <c r="A253" s="142" t="s">
        <v>1009</v>
      </c>
      <c r="B253" s="137" t="s">
        <v>559</v>
      </c>
      <c r="C253" s="140">
        <v>13392</v>
      </c>
      <c r="D253" s="140">
        <v>9524</v>
      </c>
      <c r="E253" s="140">
        <v>29179</v>
      </c>
      <c r="F253" s="140">
        <v>455328</v>
      </c>
    </row>
    <row r="254" spans="1:6" x14ac:dyDescent="0.25">
      <c r="A254" s="143" t="s">
        <v>1041</v>
      </c>
      <c r="B254" s="138" t="s">
        <v>559</v>
      </c>
      <c r="C254" s="141">
        <v>6786146</v>
      </c>
      <c r="D254" s="141">
        <v>2819</v>
      </c>
      <c r="E254" s="141">
        <v>19815308</v>
      </c>
      <c r="F254" s="141">
        <v>81433752</v>
      </c>
    </row>
    <row r="255" spans="1:6" x14ac:dyDescent="0.25">
      <c r="A255" s="142" t="s">
        <v>848</v>
      </c>
      <c r="B255" s="137" t="s">
        <v>535</v>
      </c>
      <c r="C255" s="140">
        <v>1001</v>
      </c>
      <c r="D255" s="140">
        <v>1001</v>
      </c>
      <c r="E255" s="140">
        <v>1001</v>
      </c>
      <c r="F255" s="140">
        <v>1001</v>
      </c>
    </row>
    <row r="256" spans="1:6" x14ac:dyDescent="0.25">
      <c r="A256" s="143" t="s">
        <v>1298</v>
      </c>
      <c r="B256" s="138" t="s">
        <v>559</v>
      </c>
      <c r="C256" s="141">
        <v>4904</v>
      </c>
      <c r="D256" s="141">
        <v>3489</v>
      </c>
      <c r="E256" s="141">
        <v>91152</v>
      </c>
      <c r="F256" s="141">
        <v>715984</v>
      </c>
    </row>
    <row r="257" spans="1:6" x14ac:dyDescent="0.25">
      <c r="A257" s="142" t="s">
        <v>841</v>
      </c>
      <c r="B257" s="137" t="s">
        <v>559</v>
      </c>
      <c r="C257" s="140">
        <v>17604</v>
      </c>
      <c r="D257" s="140">
        <v>10903</v>
      </c>
      <c r="E257" s="140">
        <v>64150</v>
      </c>
      <c r="F257" s="140">
        <v>1373112</v>
      </c>
    </row>
    <row r="258" spans="1:6" x14ac:dyDescent="0.25">
      <c r="A258" s="143" t="s">
        <v>1406</v>
      </c>
      <c r="B258" s="138" t="s">
        <v>559</v>
      </c>
      <c r="C258" s="141">
        <v>12102</v>
      </c>
      <c r="D258" s="141">
        <v>7928</v>
      </c>
      <c r="E258" s="141">
        <v>56098</v>
      </c>
      <c r="F258" s="141">
        <v>689814</v>
      </c>
    </row>
    <row r="259" spans="1:6" x14ac:dyDescent="0.25">
      <c r="A259" s="142" t="s">
        <v>975</v>
      </c>
      <c r="B259" s="137" t="s">
        <v>559</v>
      </c>
      <c r="C259" s="140">
        <v>892</v>
      </c>
      <c r="D259" s="140">
        <v>892</v>
      </c>
      <c r="E259" s="140">
        <v>892</v>
      </c>
      <c r="F259" s="140">
        <v>32112</v>
      </c>
    </row>
    <row r="260" spans="1:6" x14ac:dyDescent="0.25">
      <c r="A260" s="143" t="s">
        <v>1169</v>
      </c>
      <c r="B260" s="138" t="s">
        <v>559</v>
      </c>
      <c r="C260" s="141">
        <v>11228</v>
      </c>
      <c r="D260" s="141">
        <v>5001</v>
      </c>
      <c r="E260" s="141">
        <v>45980</v>
      </c>
      <c r="F260" s="141">
        <v>684908</v>
      </c>
    </row>
    <row r="261" spans="1:6" x14ac:dyDescent="0.25">
      <c r="A261" s="142" t="s">
        <v>1165</v>
      </c>
      <c r="B261" s="137" t="s">
        <v>559</v>
      </c>
      <c r="C261" s="140">
        <v>11228</v>
      </c>
      <c r="D261" s="140">
        <v>5001</v>
      </c>
      <c r="E261" s="140">
        <v>45980</v>
      </c>
      <c r="F261" s="140">
        <v>684908</v>
      </c>
    </row>
    <row r="262" spans="1:6" x14ac:dyDescent="0.25">
      <c r="A262" s="143" t="s">
        <v>975</v>
      </c>
      <c r="B262" s="138" t="s">
        <v>559</v>
      </c>
      <c r="C262" s="141">
        <v>615</v>
      </c>
      <c r="D262" s="141">
        <v>615</v>
      </c>
      <c r="E262" s="141">
        <v>615</v>
      </c>
      <c r="F262" s="141">
        <v>81795</v>
      </c>
    </row>
    <row r="263" spans="1:6" x14ac:dyDescent="0.25">
      <c r="A263" s="142" t="s">
        <v>602</v>
      </c>
      <c r="B263" s="137" t="s">
        <v>559</v>
      </c>
      <c r="C263" s="140">
        <v>60834</v>
      </c>
      <c r="D263" s="140">
        <v>25326</v>
      </c>
      <c r="E263" s="140">
        <v>189204</v>
      </c>
      <c r="F263" s="140">
        <v>547506</v>
      </c>
    </row>
    <row r="264" spans="1:6" x14ac:dyDescent="0.25">
      <c r="A264" s="143" t="s">
        <v>828</v>
      </c>
      <c r="B264" s="138" t="s">
        <v>559</v>
      </c>
      <c r="C264" s="141">
        <v>1549</v>
      </c>
      <c r="D264" s="141">
        <v>1000</v>
      </c>
      <c r="E264" s="141">
        <v>4970</v>
      </c>
      <c r="F264" s="141">
        <v>178135</v>
      </c>
    </row>
    <row r="265" spans="1:6" x14ac:dyDescent="0.25">
      <c r="A265" s="142" t="s">
        <v>1664</v>
      </c>
      <c r="B265" s="137" t="s">
        <v>559</v>
      </c>
      <c r="C265" s="140">
        <v>1526</v>
      </c>
      <c r="D265" s="140">
        <v>1526</v>
      </c>
      <c r="E265" s="140">
        <v>1526</v>
      </c>
      <c r="F265" s="140">
        <v>1526</v>
      </c>
    </row>
    <row r="266" spans="1:6" x14ac:dyDescent="0.25">
      <c r="A266" s="143" t="s">
        <v>893</v>
      </c>
      <c r="B266" s="138" t="s">
        <v>559</v>
      </c>
      <c r="C266" s="141">
        <v>26854</v>
      </c>
      <c r="D266" s="141">
        <v>26854</v>
      </c>
      <c r="E266" s="141">
        <v>26854</v>
      </c>
      <c r="F266" s="141">
        <v>26854</v>
      </c>
    </row>
    <row r="267" spans="1:6" x14ac:dyDescent="0.25">
      <c r="A267" s="142" t="s">
        <v>1099</v>
      </c>
      <c r="B267" s="137" t="s">
        <v>700</v>
      </c>
      <c r="C267" s="140">
        <v>690</v>
      </c>
      <c r="D267" s="140">
        <v>684</v>
      </c>
      <c r="E267" s="140">
        <v>701</v>
      </c>
      <c r="F267" s="140">
        <v>2070</v>
      </c>
    </row>
    <row r="268" spans="1:6" x14ac:dyDescent="0.25">
      <c r="A268" s="143" t="s">
        <v>1354</v>
      </c>
      <c r="B268" s="138" t="s">
        <v>559</v>
      </c>
      <c r="C268" s="141">
        <v>1437</v>
      </c>
      <c r="D268" s="141">
        <v>1260</v>
      </c>
      <c r="E268" s="141">
        <v>3587</v>
      </c>
      <c r="F268" s="141">
        <v>160944</v>
      </c>
    </row>
    <row r="269" spans="1:6" x14ac:dyDescent="0.25">
      <c r="A269" s="142" t="s">
        <v>1211</v>
      </c>
      <c r="B269" s="137" t="s">
        <v>559</v>
      </c>
      <c r="C269" s="140">
        <v>468</v>
      </c>
      <c r="D269" s="140">
        <v>381</v>
      </c>
      <c r="E269" s="140">
        <v>729</v>
      </c>
      <c r="F269" s="140">
        <v>1872</v>
      </c>
    </row>
    <row r="270" spans="1:6" x14ac:dyDescent="0.25">
      <c r="A270" s="143" t="s">
        <v>1436</v>
      </c>
      <c r="B270" s="138" t="s">
        <v>559</v>
      </c>
      <c r="C270" s="141">
        <v>1655</v>
      </c>
      <c r="D270" s="141">
        <v>0</v>
      </c>
      <c r="E270" s="141">
        <v>63659</v>
      </c>
      <c r="F270" s="141">
        <v>162190</v>
      </c>
    </row>
    <row r="271" spans="1:6" x14ac:dyDescent="0.25">
      <c r="A271" s="142" t="s">
        <v>935</v>
      </c>
      <c r="B271" s="137" t="s">
        <v>700</v>
      </c>
      <c r="C271" s="140">
        <v>493</v>
      </c>
      <c r="D271" s="140">
        <v>472</v>
      </c>
      <c r="E271" s="140">
        <v>541</v>
      </c>
      <c r="F271" s="140">
        <v>6409</v>
      </c>
    </row>
    <row r="272" spans="1:6" x14ac:dyDescent="0.25">
      <c r="A272" s="143" t="s">
        <v>1278</v>
      </c>
      <c r="B272" s="138" t="s">
        <v>559</v>
      </c>
      <c r="C272" s="141">
        <v>271</v>
      </c>
      <c r="D272" s="141">
        <v>264</v>
      </c>
      <c r="E272" s="141">
        <v>278</v>
      </c>
      <c r="F272" s="141">
        <v>542</v>
      </c>
    </row>
    <row r="273" spans="1:6" x14ac:dyDescent="0.25">
      <c r="A273" s="142" t="s">
        <v>793</v>
      </c>
      <c r="B273" s="137" t="s">
        <v>559</v>
      </c>
      <c r="C273" s="140">
        <v>13861</v>
      </c>
      <c r="D273" s="140">
        <v>5422</v>
      </c>
      <c r="E273" s="140">
        <v>51042</v>
      </c>
      <c r="F273" s="140">
        <v>388108</v>
      </c>
    </row>
    <row r="274" spans="1:6" x14ac:dyDescent="0.25">
      <c r="A274" s="143" t="s">
        <v>1344</v>
      </c>
      <c r="B274" s="138" t="s">
        <v>559</v>
      </c>
      <c r="C274" s="141">
        <v>13509</v>
      </c>
      <c r="D274" s="141">
        <v>0</v>
      </c>
      <c r="E274" s="141">
        <v>27019</v>
      </c>
      <c r="F274" s="141">
        <v>27018</v>
      </c>
    </row>
    <row r="275" spans="1:6" x14ac:dyDescent="0.25">
      <c r="A275" s="142" t="s">
        <v>729</v>
      </c>
      <c r="B275" s="137" t="s">
        <v>535</v>
      </c>
      <c r="C275" s="140">
        <v>1763</v>
      </c>
      <c r="D275" s="140">
        <v>1741</v>
      </c>
      <c r="E275" s="140">
        <v>1790</v>
      </c>
      <c r="F275" s="140">
        <v>12341</v>
      </c>
    </row>
    <row r="276" spans="1:6" x14ac:dyDescent="0.25">
      <c r="A276" s="143" t="s">
        <v>552</v>
      </c>
      <c r="B276" s="137" t="s">
        <v>559</v>
      </c>
      <c r="C276" s="140">
        <v>2738454</v>
      </c>
      <c r="D276" s="140">
        <v>2738454</v>
      </c>
      <c r="E276" s="140">
        <v>2738454</v>
      </c>
      <c r="F276" s="140">
        <v>2738454</v>
      </c>
    </row>
    <row r="277" spans="1:6" x14ac:dyDescent="0.25">
      <c r="A277" s="144" t="s">
        <v>632</v>
      </c>
      <c r="B277" s="137" t="s">
        <v>559</v>
      </c>
      <c r="C277" s="140">
        <v>5366</v>
      </c>
      <c r="D277" s="140">
        <v>5366</v>
      </c>
      <c r="E277" s="140">
        <v>5366</v>
      </c>
      <c r="F277" s="140">
        <v>5366</v>
      </c>
    </row>
    <row r="278" spans="1:6" x14ac:dyDescent="0.25">
      <c r="A278" s="144" t="s">
        <v>761</v>
      </c>
      <c r="B278" s="137" t="s">
        <v>559</v>
      </c>
      <c r="C278" s="140">
        <v>6144696</v>
      </c>
      <c r="D278" s="140">
        <v>6144696</v>
      </c>
      <c r="E278" s="140">
        <v>6144696</v>
      </c>
      <c r="F278" s="140">
        <v>6144696</v>
      </c>
    </row>
    <row r="279" spans="1:6" x14ac:dyDescent="0.25">
      <c r="A279" s="144" t="s">
        <v>785</v>
      </c>
      <c r="B279" s="138" t="s">
        <v>559</v>
      </c>
      <c r="C279" s="141">
        <v>5259</v>
      </c>
      <c r="D279" s="141">
        <v>1270</v>
      </c>
      <c r="E279" s="141">
        <v>14078</v>
      </c>
      <c r="F279" s="141">
        <v>2356032</v>
      </c>
    </row>
    <row r="280" spans="1:6" x14ac:dyDescent="0.25">
      <c r="A280" s="144" t="s">
        <v>789</v>
      </c>
      <c r="B280" s="137" t="s">
        <v>559</v>
      </c>
      <c r="C280" s="140">
        <v>3769</v>
      </c>
      <c r="D280" s="140">
        <v>1283</v>
      </c>
      <c r="E280" s="140">
        <v>11849</v>
      </c>
      <c r="F280" s="140">
        <v>358055</v>
      </c>
    </row>
    <row r="281" spans="1:6" x14ac:dyDescent="0.25">
      <c r="A281" s="144" t="s">
        <v>848</v>
      </c>
      <c r="B281" s="137" t="s">
        <v>535</v>
      </c>
      <c r="C281" s="140">
        <v>1030</v>
      </c>
      <c r="D281" s="140">
        <v>1012</v>
      </c>
      <c r="E281" s="140">
        <v>1056</v>
      </c>
      <c r="F281" s="140">
        <v>14420</v>
      </c>
    </row>
    <row r="282" spans="1:6" x14ac:dyDescent="0.25">
      <c r="A282" s="144" t="s">
        <v>862</v>
      </c>
      <c r="B282" s="137" t="s">
        <v>535</v>
      </c>
      <c r="C282" s="140">
        <v>39837</v>
      </c>
      <c r="D282" s="140">
        <v>3430</v>
      </c>
      <c r="E282" s="140">
        <v>796148</v>
      </c>
      <c r="F282" s="140">
        <v>1872348</v>
      </c>
    </row>
    <row r="283" spans="1:6" x14ac:dyDescent="0.25">
      <c r="A283" s="144" t="s">
        <v>1767</v>
      </c>
      <c r="B283" s="137" t="s">
        <v>559</v>
      </c>
      <c r="C283" s="140">
        <v>3472</v>
      </c>
      <c r="D283" s="140">
        <v>2424</v>
      </c>
      <c r="E283" s="140">
        <v>3478</v>
      </c>
      <c r="F283" s="140">
        <v>1312416</v>
      </c>
    </row>
    <row r="284" spans="1:6" x14ac:dyDescent="0.25">
      <c r="A284" s="144" t="s">
        <v>1121</v>
      </c>
      <c r="B284" s="138" t="s">
        <v>559</v>
      </c>
      <c r="C284" s="141">
        <v>1266</v>
      </c>
      <c r="D284" s="141">
        <v>607</v>
      </c>
      <c r="E284" s="141">
        <v>1863</v>
      </c>
      <c r="F284" s="141">
        <v>7599</v>
      </c>
    </row>
    <row r="285" spans="1:6" x14ac:dyDescent="0.25">
      <c r="A285" s="144" t="s">
        <v>1312</v>
      </c>
      <c r="B285" s="137" t="s">
        <v>559</v>
      </c>
      <c r="C285" s="140">
        <v>13445</v>
      </c>
      <c r="D285" s="140">
        <v>8053</v>
      </c>
      <c r="E285" s="140">
        <v>112897</v>
      </c>
      <c r="F285" s="140">
        <v>1156270</v>
      </c>
    </row>
    <row r="286" spans="1:6" x14ac:dyDescent="0.25">
      <c r="A286" s="144" t="s">
        <v>1334</v>
      </c>
      <c r="B286" s="137" t="s">
        <v>559</v>
      </c>
      <c r="C286" s="140">
        <v>1167</v>
      </c>
      <c r="D286" s="140">
        <v>1167</v>
      </c>
      <c r="E286" s="140">
        <v>1167</v>
      </c>
      <c r="F286" s="140">
        <v>163380</v>
      </c>
    </row>
    <row r="287" spans="1:6" x14ac:dyDescent="0.25">
      <c r="A287" s="144" t="s">
        <v>1334</v>
      </c>
      <c r="B287" s="137" t="s">
        <v>559</v>
      </c>
      <c r="C287" s="140">
        <v>1167</v>
      </c>
      <c r="D287" s="140">
        <v>1167</v>
      </c>
      <c r="E287" s="140">
        <v>1167</v>
      </c>
      <c r="F287" s="140">
        <v>163380</v>
      </c>
    </row>
    <row r="288" spans="1:6" x14ac:dyDescent="0.25">
      <c r="A288" s="144" t="s">
        <v>1354</v>
      </c>
      <c r="B288" s="137" t="s">
        <v>559</v>
      </c>
      <c r="C288" s="140">
        <v>1522</v>
      </c>
      <c r="D288" s="140">
        <v>1260</v>
      </c>
      <c r="E288" s="140">
        <v>7562</v>
      </c>
      <c r="F288" s="140">
        <v>197860</v>
      </c>
    </row>
    <row r="289" spans="1:6" x14ac:dyDescent="0.25">
      <c r="A289" s="144" t="s">
        <v>924</v>
      </c>
      <c r="B289" s="137" t="s">
        <v>535</v>
      </c>
      <c r="C289" s="140">
        <v>3692</v>
      </c>
      <c r="D289" s="140">
        <v>2077</v>
      </c>
      <c r="E289" s="140">
        <v>5125</v>
      </c>
      <c r="F289" s="140">
        <v>233514896</v>
      </c>
    </row>
    <row r="290" spans="1:6" x14ac:dyDescent="0.25">
      <c r="A290" s="144" t="s">
        <v>611</v>
      </c>
      <c r="B290" s="137" t="s">
        <v>559</v>
      </c>
      <c r="C290" s="140">
        <v>29555</v>
      </c>
      <c r="D290" s="140">
        <v>923</v>
      </c>
      <c r="E290" s="140">
        <v>43170</v>
      </c>
      <c r="F290" s="140">
        <v>7034090</v>
      </c>
    </row>
    <row r="291" spans="1:6" x14ac:dyDescent="0.25">
      <c r="A291" s="144" t="s">
        <v>640</v>
      </c>
      <c r="B291" s="137" t="s">
        <v>559</v>
      </c>
      <c r="C291" s="140">
        <v>287847</v>
      </c>
      <c r="D291" s="140">
        <v>14418</v>
      </c>
      <c r="E291" s="140">
        <v>546118</v>
      </c>
      <c r="F291" s="140">
        <v>61887052</v>
      </c>
    </row>
    <row r="292" spans="1:6" x14ac:dyDescent="0.25">
      <c r="A292" s="144" t="s">
        <v>872</v>
      </c>
      <c r="B292" s="137" t="s">
        <v>559</v>
      </c>
      <c r="C292" s="140">
        <v>187218</v>
      </c>
      <c r="D292" s="140">
        <v>653</v>
      </c>
      <c r="E292" s="140">
        <v>4426398</v>
      </c>
      <c r="F292" s="140">
        <v>59535324</v>
      </c>
    </row>
    <row r="293" spans="1:6" x14ac:dyDescent="0.25">
      <c r="A293" s="144" t="s">
        <v>924</v>
      </c>
      <c r="B293" s="137" t="s">
        <v>535</v>
      </c>
      <c r="C293" s="140">
        <v>3097</v>
      </c>
      <c r="D293" s="140">
        <v>2077</v>
      </c>
      <c r="E293" s="140">
        <v>4953</v>
      </c>
      <c r="F293" s="140">
        <v>103600576</v>
      </c>
    </row>
    <row r="294" spans="1:6" x14ac:dyDescent="0.25">
      <c r="A294" s="144" t="s">
        <v>1060</v>
      </c>
      <c r="B294" s="137" t="s">
        <v>559</v>
      </c>
      <c r="C294" s="140">
        <v>5190420</v>
      </c>
      <c r="D294" s="140">
        <v>5134226</v>
      </c>
      <c r="E294" s="140">
        <v>5233923</v>
      </c>
      <c r="F294" s="140">
        <v>36332944</v>
      </c>
    </row>
    <row r="295" spans="1:6" x14ac:dyDescent="0.25">
      <c r="A295" s="144" t="s">
        <v>1151</v>
      </c>
      <c r="B295" s="137" t="s">
        <v>535</v>
      </c>
      <c r="C295" s="140">
        <v>5242006</v>
      </c>
      <c r="D295" s="140">
        <v>5198525</v>
      </c>
      <c r="E295" s="140">
        <v>5302030</v>
      </c>
      <c r="F295" s="140">
        <v>52420064</v>
      </c>
    </row>
    <row r="296" spans="1:6" x14ac:dyDescent="0.25">
      <c r="A296" s="144" t="s">
        <v>676</v>
      </c>
      <c r="B296" s="137" t="s">
        <v>559</v>
      </c>
      <c r="C296" s="140">
        <v>3021690</v>
      </c>
      <c r="D296" s="140">
        <v>718661</v>
      </c>
      <c r="E296" s="140">
        <v>4730751</v>
      </c>
      <c r="F296" s="140">
        <v>18130140</v>
      </c>
    </row>
    <row r="297" spans="1:6" x14ac:dyDescent="0.25">
      <c r="A297" s="144" t="s">
        <v>1768</v>
      </c>
      <c r="B297" s="137" t="s">
        <v>700</v>
      </c>
      <c r="C297" s="140">
        <v>22836964</v>
      </c>
      <c r="D297" s="140">
        <v>1167081</v>
      </c>
      <c r="E297" s="140">
        <v>44506848</v>
      </c>
      <c r="F297" s="140">
        <v>45673928</v>
      </c>
    </row>
    <row r="298" spans="1:6" x14ac:dyDescent="0.25">
      <c r="A298" s="144" t="s">
        <v>777</v>
      </c>
      <c r="B298" s="137" t="s">
        <v>559</v>
      </c>
      <c r="C298" s="140">
        <v>19777</v>
      </c>
      <c r="D298" s="140">
        <v>842</v>
      </c>
      <c r="E298" s="140">
        <v>214551</v>
      </c>
      <c r="F298" s="140">
        <v>276878.94</v>
      </c>
    </row>
    <row r="299" spans="1:6" x14ac:dyDescent="0.25">
      <c r="A299" s="144" t="s">
        <v>1045</v>
      </c>
      <c r="B299" s="137" t="s">
        <v>559</v>
      </c>
      <c r="C299" s="140">
        <v>3926592</v>
      </c>
      <c r="D299" s="140">
        <v>3926592</v>
      </c>
      <c r="E299" s="140">
        <v>3926592</v>
      </c>
      <c r="F299" s="140">
        <v>3926592</v>
      </c>
    </row>
    <row r="300" spans="1:6" x14ac:dyDescent="0.25">
      <c r="A300" s="144" t="s">
        <v>1095</v>
      </c>
      <c r="B300" s="137" t="s">
        <v>535</v>
      </c>
      <c r="C300" s="140">
        <v>1745778</v>
      </c>
      <c r="D300" s="140">
        <v>314</v>
      </c>
      <c r="E300" s="140">
        <v>1948464</v>
      </c>
      <c r="F300" s="140">
        <v>82051576</v>
      </c>
    </row>
    <row r="301" spans="1:6" x14ac:dyDescent="0.25">
      <c r="A301" s="144" t="s">
        <v>1282</v>
      </c>
      <c r="B301" s="137" t="s">
        <v>559</v>
      </c>
      <c r="C301" s="140">
        <v>9168</v>
      </c>
      <c r="D301" s="140">
        <v>9168</v>
      </c>
      <c r="E301" s="140">
        <v>9168</v>
      </c>
      <c r="F301" s="140">
        <v>9168</v>
      </c>
    </row>
    <row r="302" spans="1:6" x14ac:dyDescent="0.25">
      <c r="A302" s="144" t="s">
        <v>1768</v>
      </c>
      <c r="B302" s="137" t="s">
        <v>700</v>
      </c>
      <c r="C302" s="140">
        <v>22836964</v>
      </c>
      <c r="D302" s="140">
        <v>1167081</v>
      </c>
      <c r="E302" s="140">
        <v>44506848</v>
      </c>
      <c r="F302" s="140">
        <v>45673928</v>
      </c>
    </row>
    <row r="303" spans="1:6" x14ac:dyDescent="0.25">
      <c r="A303" s="144" t="s">
        <v>1045</v>
      </c>
      <c r="B303" s="137" t="s">
        <v>559</v>
      </c>
      <c r="C303" s="140">
        <v>3926592</v>
      </c>
      <c r="D303" s="140">
        <v>3926592</v>
      </c>
      <c r="E303" s="140">
        <v>3926592</v>
      </c>
      <c r="F303" s="140">
        <v>3926592</v>
      </c>
    </row>
    <row r="304" spans="1:6" x14ac:dyDescent="0.25">
      <c r="A304" s="144" t="s">
        <v>1769</v>
      </c>
      <c r="B304" s="138" t="s">
        <v>559</v>
      </c>
      <c r="C304" s="141">
        <v>82969</v>
      </c>
      <c r="D304" s="141">
        <v>43421</v>
      </c>
      <c r="E304" s="141">
        <v>135301</v>
      </c>
      <c r="F304" s="141">
        <v>663752</v>
      </c>
    </row>
    <row r="305" spans="1:6" x14ac:dyDescent="0.25">
      <c r="A305" s="144" t="s">
        <v>1360</v>
      </c>
      <c r="B305" s="138" t="s">
        <v>559</v>
      </c>
      <c r="C305" s="141">
        <v>1194</v>
      </c>
      <c r="D305" s="141">
        <v>1189</v>
      </c>
      <c r="E305" s="141">
        <v>1200</v>
      </c>
      <c r="F305" s="141">
        <v>14328</v>
      </c>
    </row>
    <row r="306" spans="1:6" x14ac:dyDescent="0.25">
      <c r="A306" s="144" t="s">
        <v>1231</v>
      </c>
      <c r="B306" s="138" t="s">
        <v>559</v>
      </c>
      <c r="C306" s="141">
        <v>2170</v>
      </c>
      <c r="D306" s="141">
        <v>2057</v>
      </c>
      <c r="E306" s="141">
        <v>2247</v>
      </c>
      <c r="F306" s="141">
        <v>4381230</v>
      </c>
    </row>
    <row r="307" spans="1:6" x14ac:dyDescent="0.25">
      <c r="A307" t="s">
        <v>940</v>
      </c>
      <c r="B307" s="138" t="s">
        <v>559</v>
      </c>
      <c r="C307" s="141">
        <v>1261</v>
      </c>
      <c r="D307" s="141">
        <v>1028</v>
      </c>
      <c r="E307" s="141">
        <v>2197</v>
      </c>
      <c r="F307" s="141">
        <v>75660</v>
      </c>
    </row>
    <row r="308" spans="1:6" x14ac:dyDescent="0.25">
      <c r="A308" s="144" t="s">
        <v>945</v>
      </c>
      <c r="B308" s="137" t="s">
        <v>559</v>
      </c>
      <c r="C308" s="140">
        <v>7500</v>
      </c>
      <c r="D308" s="140">
        <v>1213</v>
      </c>
      <c r="E308" s="140">
        <v>43900</v>
      </c>
      <c r="F308" s="140">
        <v>142500</v>
      </c>
    </row>
    <row r="309" spans="1:6" x14ac:dyDescent="0.25">
      <c r="A309" s="144" t="s">
        <v>854</v>
      </c>
      <c r="B309" s="137" t="s">
        <v>559</v>
      </c>
      <c r="C309" s="140">
        <v>34287</v>
      </c>
      <c r="D309" s="140">
        <v>23048</v>
      </c>
      <c r="E309" s="140">
        <v>255940</v>
      </c>
      <c r="F309" s="140">
        <v>19646451</v>
      </c>
    </row>
    <row r="310" spans="1:6" ht="14.4" x14ac:dyDescent="0.3">
      <c r="A310" s="150" t="s">
        <v>1077</v>
      </c>
      <c r="B310" s="151" t="s">
        <v>559</v>
      </c>
      <c r="C310" s="151">
        <v>339047424</v>
      </c>
      <c r="D310" s="151">
        <v>339047424</v>
      </c>
      <c r="E310" s="151">
        <v>339047424</v>
      </c>
      <c r="F310" s="151">
        <v>339047424</v>
      </c>
    </row>
    <row r="311" spans="1:6" ht="14.4" x14ac:dyDescent="0.3">
      <c r="A311" s="150" t="s">
        <v>901</v>
      </c>
      <c r="B311" s="152" t="s">
        <v>559</v>
      </c>
      <c r="C311" s="152">
        <v>3826916</v>
      </c>
      <c r="D311" s="152">
        <v>3826916</v>
      </c>
      <c r="E311" s="152">
        <v>3826916</v>
      </c>
      <c r="F311" s="152">
        <v>3826916</v>
      </c>
    </row>
  </sheetData>
  <autoFilter ref="A5:F311" xr:uid="{D704B725-0DE2-44FE-8C00-B2B0CE68546C}"/>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10D5-BECC-44D0-958D-5A6352560145}">
  <dimension ref="A5:D230"/>
  <sheetViews>
    <sheetView topLeftCell="A70" workbookViewId="0">
      <selection activeCell="A70" sqref="A70"/>
    </sheetView>
  </sheetViews>
  <sheetFormatPr baseColWidth="10" defaultColWidth="11.44140625" defaultRowHeight="13.2" x14ac:dyDescent="0.25"/>
  <cols>
    <col min="1" max="1" width="34.44140625" customWidth="1"/>
    <col min="2" max="2" width="48.33203125" customWidth="1"/>
    <col min="3" max="3" width="26.5546875" customWidth="1"/>
    <col min="4" max="4" width="14.6640625" customWidth="1"/>
  </cols>
  <sheetData>
    <row r="5" spans="1:4" x14ac:dyDescent="0.25">
      <c r="A5" t="s">
        <v>1107</v>
      </c>
      <c r="B5" t="s">
        <v>1106</v>
      </c>
      <c r="C5" t="s">
        <v>551</v>
      </c>
      <c r="D5">
        <v>348</v>
      </c>
    </row>
    <row r="6" spans="1:4" x14ac:dyDescent="0.25">
      <c r="A6" t="s">
        <v>898</v>
      </c>
      <c r="B6" t="s">
        <v>627</v>
      </c>
      <c r="C6" t="s">
        <v>900</v>
      </c>
      <c r="D6">
        <v>23</v>
      </c>
    </row>
    <row r="7" spans="1:4" x14ac:dyDescent="0.25">
      <c r="A7" t="s">
        <v>1179</v>
      </c>
      <c r="B7" t="s">
        <v>627</v>
      </c>
      <c r="C7" t="s">
        <v>1181</v>
      </c>
      <c r="D7">
        <v>1868</v>
      </c>
    </row>
    <row r="8" spans="1:4" x14ac:dyDescent="0.25">
      <c r="A8" t="s">
        <v>628</v>
      </c>
      <c r="B8" t="s">
        <v>627</v>
      </c>
      <c r="C8" t="s">
        <v>631</v>
      </c>
      <c r="D8">
        <v>365</v>
      </c>
    </row>
    <row r="9" spans="1:4" x14ac:dyDescent="0.25">
      <c r="A9" t="s">
        <v>1085</v>
      </c>
      <c r="B9" t="s">
        <v>627</v>
      </c>
      <c r="C9" t="s">
        <v>716</v>
      </c>
      <c r="D9">
        <v>364</v>
      </c>
    </row>
    <row r="10" spans="1:4" x14ac:dyDescent="0.25">
      <c r="A10" t="s">
        <v>852</v>
      </c>
      <c r="B10" t="s">
        <v>627</v>
      </c>
      <c r="C10" t="s">
        <v>853</v>
      </c>
      <c r="D10">
        <v>44497</v>
      </c>
    </row>
    <row r="11" spans="1:4" x14ac:dyDescent="0.25">
      <c r="A11" t="s">
        <v>891</v>
      </c>
      <c r="B11" t="s">
        <v>627</v>
      </c>
      <c r="C11" t="s">
        <v>892</v>
      </c>
      <c r="D11">
        <v>367</v>
      </c>
    </row>
    <row r="12" spans="1:4" x14ac:dyDescent="0.25">
      <c r="A12" t="s">
        <v>974</v>
      </c>
      <c r="B12" t="s">
        <v>973</v>
      </c>
      <c r="C12" t="s">
        <v>551</v>
      </c>
      <c r="D12">
        <v>66268</v>
      </c>
    </row>
    <row r="13" spans="1:4" x14ac:dyDescent="0.25">
      <c r="A13" t="s">
        <v>981</v>
      </c>
      <c r="B13" t="s">
        <v>973</v>
      </c>
      <c r="C13" t="s">
        <v>551</v>
      </c>
      <c r="D13">
        <v>64039</v>
      </c>
    </row>
    <row r="14" spans="1:4" x14ac:dyDescent="0.25">
      <c r="A14" t="s">
        <v>987</v>
      </c>
      <c r="B14" t="s">
        <v>973</v>
      </c>
      <c r="C14" t="s">
        <v>551</v>
      </c>
      <c r="D14">
        <v>58732</v>
      </c>
    </row>
    <row r="15" spans="1:4" x14ac:dyDescent="0.25">
      <c r="A15" t="s">
        <v>990</v>
      </c>
      <c r="B15" t="s">
        <v>973</v>
      </c>
      <c r="C15" t="s">
        <v>551</v>
      </c>
      <c r="D15">
        <v>186617</v>
      </c>
    </row>
    <row r="16" spans="1:4" x14ac:dyDescent="0.25">
      <c r="A16" t="s">
        <v>993</v>
      </c>
      <c r="B16" t="s">
        <v>973</v>
      </c>
      <c r="C16" t="s">
        <v>551</v>
      </c>
      <c r="D16">
        <v>875624</v>
      </c>
    </row>
    <row r="17" spans="1:4" x14ac:dyDescent="0.25">
      <c r="A17" t="s">
        <v>1259</v>
      </c>
      <c r="B17" t="s">
        <v>973</v>
      </c>
      <c r="C17" t="s">
        <v>551</v>
      </c>
      <c r="D17">
        <v>260</v>
      </c>
    </row>
    <row r="18" spans="1:4" x14ac:dyDescent="0.25">
      <c r="A18" t="s">
        <v>1297</v>
      </c>
      <c r="B18" t="s">
        <v>973</v>
      </c>
      <c r="C18" t="s">
        <v>551</v>
      </c>
      <c r="D18">
        <v>24004</v>
      </c>
    </row>
    <row r="19" spans="1:4" x14ac:dyDescent="0.25">
      <c r="A19" t="s">
        <v>1410</v>
      </c>
      <c r="B19" t="s">
        <v>973</v>
      </c>
      <c r="C19" t="s">
        <v>551</v>
      </c>
      <c r="D19">
        <v>66542</v>
      </c>
    </row>
    <row r="20" spans="1:4" x14ac:dyDescent="0.25">
      <c r="A20" t="s">
        <v>1415</v>
      </c>
      <c r="B20" t="s">
        <v>973</v>
      </c>
      <c r="C20" t="s">
        <v>551</v>
      </c>
      <c r="D20">
        <v>94339</v>
      </c>
    </row>
    <row r="21" spans="1:4" x14ac:dyDescent="0.25">
      <c r="A21" t="s">
        <v>1420</v>
      </c>
      <c r="B21" t="s">
        <v>973</v>
      </c>
      <c r="C21" t="s">
        <v>551</v>
      </c>
      <c r="D21">
        <v>64285</v>
      </c>
    </row>
    <row r="22" spans="1:4" x14ac:dyDescent="0.25">
      <c r="A22" t="s">
        <v>1163</v>
      </c>
      <c r="B22" t="s">
        <v>1162</v>
      </c>
      <c r="C22" t="s">
        <v>1162</v>
      </c>
      <c r="D22">
        <v>14187</v>
      </c>
    </row>
    <row r="23" spans="1:4" x14ac:dyDescent="0.25">
      <c r="A23" t="s">
        <v>1163</v>
      </c>
      <c r="B23" t="s">
        <v>1162</v>
      </c>
      <c r="C23" t="s">
        <v>551</v>
      </c>
      <c r="D23">
        <v>14187</v>
      </c>
    </row>
    <row r="24" spans="1:4" x14ac:dyDescent="0.25">
      <c r="A24" t="s">
        <v>1210</v>
      </c>
      <c r="B24" t="s">
        <v>1634</v>
      </c>
      <c r="C24" t="s">
        <v>551</v>
      </c>
      <c r="D24">
        <v>145</v>
      </c>
    </row>
    <row r="25" spans="1:4" x14ac:dyDescent="0.25">
      <c r="A25" t="s">
        <v>1210</v>
      </c>
      <c r="B25" t="s">
        <v>1636</v>
      </c>
      <c r="C25" t="s">
        <v>551</v>
      </c>
      <c r="D25">
        <v>252</v>
      </c>
    </row>
    <row r="26" spans="1:4" x14ac:dyDescent="0.25">
      <c r="A26" t="s">
        <v>1210</v>
      </c>
      <c r="B26" t="s">
        <v>1637</v>
      </c>
      <c r="C26" t="s">
        <v>551</v>
      </c>
      <c r="D26">
        <v>185</v>
      </c>
    </row>
    <row r="27" spans="1:4" x14ac:dyDescent="0.25">
      <c r="A27" t="s">
        <v>1210</v>
      </c>
      <c r="B27" t="s">
        <v>1638</v>
      </c>
      <c r="C27" t="s">
        <v>551</v>
      </c>
      <c r="D27">
        <v>48</v>
      </c>
    </row>
    <row r="28" spans="1:4" x14ac:dyDescent="0.25">
      <c r="A28" t="s">
        <v>1210</v>
      </c>
      <c r="B28" t="s">
        <v>1639</v>
      </c>
      <c r="C28" t="s">
        <v>551</v>
      </c>
      <c r="D28">
        <v>20</v>
      </c>
    </row>
    <row r="29" spans="1:4" x14ac:dyDescent="0.25">
      <c r="A29" t="s">
        <v>1210</v>
      </c>
      <c r="B29" t="s">
        <v>1640</v>
      </c>
      <c r="C29" t="s">
        <v>551</v>
      </c>
      <c r="D29">
        <v>249</v>
      </c>
    </row>
    <row r="30" spans="1:4" x14ac:dyDescent="0.25">
      <c r="A30" t="s">
        <v>1210</v>
      </c>
      <c r="B30" t="s">
        <v>1641</v>
      </c>
      <c r="C30" t="s">
        <v>551</v>
      </c>
      <c r="D30">
        <v>3954</v>
      </c>
    </row>
    <row r="31" spans="1:4" x14ac:dyDescent="0.25">
      <c r="A31" t="s">
        <v>1210</v>
      </c>
      <c r="B31" t="s">
        <v>1642</v>
      </c>
      <c r="C31" t="s">
        <v>551</v>
      </c>
      <c r="D31">
        <v>4385</v>
      </c>
    </row>
    <row r="32" spans="1:4" x14ac:dyDescent="0.25">
      <c r="A32" t="s">
        <v>1210</v>
      </c>
      <c r="B32" t="s">
        <v>1643</v>
      </c>
      <c r="C32" t="s">
        <v>551</v>
      </c>
      <c r="D32">
        <v>642</v>
      </c>
    </row>
    <row r="33" spans="1:4" x14ac:dyDescent="0.25">
      <c r="A33" t="s">
        <v>1210</v>
      </c>
      <c r="B33" t="s">
        <v>1644</v>
      </c>
      <c r="C33" t="s">
        <v>551</v>
      </c>
      <c r="D33">
        <v>5095</v>
      </c>
    </row>
    <row r="34" spans="1:4" x14ac:dyDescent="0.25">
      <c r="A34" t="s">
        <v>1210</v>
      </c>
      <c r="B34" t="s">
        <v>1645</v>
      </c>
      <c r="C34" t="s">
        <v>551</v>
      </c>
      <c r="D34">
        <v>3633</v>
      </c>
    </row>
    <row r="35" spans="1:4" x14ac:dyDescent="0.25">
      <c r="A35" t="s">
        <v>1210</v>
      </c>
      <c r="B35" t="s">
        <v>1646</v>
      </c>
      <c r="C35" t="s">
        <v>551</v>
      </c>
      <c r="D35">
        <v>4899</v>
      </c>
    </row>
    <row r="36" spans="1:4" x14ac:dyDescent="0.25">
      <c r="A36" t="s">
        <v>1210</v>
      </c>
      <c r="B36" t="s">
        <v>1647</v>
      </c>
      <c r="C36" t="s">
        <v>551</v>
      </c>
      <c r="D36">
        <v>2255</v>
      </c>
    </row>
    <row r="37" spans="1:4" x14ac:dyDescent="0.25">
      <c r="A37" t="s">
        <v>1210</v>
      </c>
      <c r="B37" t="s">
        <v>1648</v>
      </c>
      <c r="C37" t="s">
        <v>551</v>
      </c>
      <c r="D37">
        <v>5338</v>
      </c>
    </row>
    <row r="38" spans="1:4" x14ac:dyDescent="0.25">
      <c r="A38" t="s">
        <v>907</v>
      </c>
      <c r="B38" t="s">
        <v>906</v>
      </c>
      <c r="C38" t="s">
        <v>627</v>
      </c>
      <c r="D38">
        <v>261</v>
      </c>
    </row>
    <row r="39" spans="1:4" x14ac:dyDescent="0.25">
      <c r="A39" t="s">
        <v>907</v>
      </c>
      <c r="B39" t="s">
        <v>906</v>
      </c>
      <c r="C39" t="s">
        <v>551</v>
      </c>
      <c r="D39">
        <v>261</v>
      </c>
    </row>
    <row r="40" spans="1:4" x14ac:dyDescent="0.25">
      <c r="A40" t="s">
        <v>907</v>
      </c>
      <c r="B40" t="s">
        <v>906</v>
      </c>
      <c r="C40" t="s">
        <v>917</v>
      </c>
      <c r="D40">
        <v>261</v>
      </c>
    </row>
    <row r="41" spans="1:4" x14ac:dyDescent="0.25">
      <c r="A41" t="s">
        <v>697</v>
      </c>
      <c r="B41" t="s">
        <v>675</v>
      </c>
      <c r="C41" t="s">
        <v>551</v>
      </c>
      <c r="D41">
        <v>13156</v>
      </c>
    </row>
    <row r="42" spans="1:4" x14ac:dyDescent="0.25">
      <c r="A42" t="s">
        <v>666</v>
      </c>
      <c r="B42" t="s">
        <v>662</v>
      </c>
      <c r="C42" t="s">
        <v>551</v>
      </c>
      <c r="D42">
        <v>786</v>
      </c>
    </row>
    <row r="43" spans="1:4" x14ac:dyDescent="0.25">
      <c r="A43" t="s">
        <v>680</v>
      </c>
      <c r="B43" t="s">
        <v>662</v>
      </c>
      <c r="C43" t="s">
        <v>551</v>
      </c>
      <c r="D43">
        <v>24</v>
      </c>
    </row>
    <row r="44" spans="1:4" x14ac:dyDescent="0.25">
      <c r="A44" t="s">
        <v>751</v>
      </c>
      <c r="B44" t="s">
        <v>662</v>
      </c>
      <c r="C44" t="s">
        <v>551</v>
      </c>
      <c r="D44">
        <v>4071</v>
      </c>
    </row>
    <row r="45" spans="1:4" x14ac:dyDescent="0.25">
      <c r="A45" t="s">
        <v>756</v>
      </c>
      <c r="B45" t="s">
        <v>662</v>
      </c>
      <c r="C45" t="s">
        <v>551</v>
      </c>
      <c r="D45">
        <v>3691</v>
      </c>
    </row>
    <row r="46" spans="1:4" x14ac:dyDescent="0.25">
      <c r="A46" t="s">
        <v>1081</v>
      </c>
      <c r="B46" t="s">
        <v>662</v>
      </c>
      <c r="C46" t="s">
        <v>631</v>
      </c>
      <c r="D46">
        <v>2908</v>
      </c>
    </row>
    <row r="47" spans="1:4" x14ac:dyDescent="0.25">
      <c r="A47" t="s">
        <v>1277</v>
      </c>
      <c r="B47" t="s">
        <v>662</v>
      </c>
      <c r="C47" t="s">
        <v>631</v>
      </c>
      <c r="D47">
        <v>1960</v>
      </c>
    </row>
    <row r="48" spans="1:4" x14ac:dyDescent="0.25">
      <c r="A48" t="s">
        <v>715</v>
      </c>
      <c r="B48" t="s">
        <v>662</v>
      </c>
      <c r="C48" t="s">
        <v>716</v>
      </c>
      <c r="D48">
        <v>364</v>
      </c>
    </row>
    <row r="49" spans="1:4" x14ac:dyDescent="0.25">
      <c r="A49" t="s">
        <v>933</v>
      </c>
      <c r="B49" t="s">
        <v>706</v>
      </c>
      <c r="C49" t="s">
        <v>551</v>
      </c>
      <c r="D49">
        <v>16845</v>
      </c>
    </row>
    <row r="50" spans="1:4" x14ac:dyDescent="0.25">
      <c r="A50" t="s">
        <v>652</v>
      </c>
      <c r="B50" t="s">
        <v>651</v>
      </c>
      <c r="C50" t="s">
        <v>551</v>
      </c>
      <c r="D50">
        <v>726</v>
      </c>
    </row>
    <row r="51" spans="1:4" x14ac:dyDescent="0.25">
      <c r="A51" t="s">
        <v>765</v>
      </c>
      <c r="B51" t="s">
        <v>651</v>
      </c>
      <c r="C51" t="s">
        <v>551</v>
      </c>
      <c r="D51">
        <v>363</v>
      </c>
    </row>
    <row r="52" spans="1:4" x14ac:dyDescent="0.25">
      <c r="A52" t="s">
        <v>1142</v>
      </c>
      <c r="B52" t="s">
        <v>651</v>
      </c>
      <c r="C52" t="s">
        <v>551</v>
      </c>
      <c r="D52">
        <v>358</v>
      </c>
    </row>
    <row r="53" spans="1:4" x14ac:dyDescent="0.25">
      <c r="A53" t="s">
        <v>1146</v>
      </c>
      <c r="B53" t="s">
        <v>651</v>
      </c>
      <c r="C53" t="s">
        <v>551</v>
      </c>
      <c r="D53">
        <v>359</v>
      </c>
    </row>
    <row r="54" spans="1:4" x14ac:dyDescent="0.25">
      <c r="A54" t="s">
        <v>1156</v>
      </c>
      <c r="B54" t="s">
        <v>651</v>
      </c>
      <c r="C54" t="s">
        <v>551</v>
      </c>
      <c r="D54">
        <v>97</v>
      </c>
    </row>
    <row r="55" spans="1:4" x14ac:dyDescent="0.25">
      <c r="A55" t="s">
        <v>1136</v>
      </c>
      <c r="B55" t="s">
        <v>1135</v>
      </c>
      <c r="C55" t="s">
        <v>627</v>
      </c>
      <c r="D55">
        <v>303</v>
      </c>
    </row>
    <row r="56" spans="1:4" x14ac:dyDescent="0.25">
      <c r="A56" t="s">
        <v>1136</v>
      </c>
      <c r="B56" t="s">
        <v>1135</v>
      </c>
      <c r="C56" t="s">
        <v>1665</v>
      </c>
      <c r="D56">
        <v>303</v>
      </c>
    </row>
    <row r="57" spans="1:4" x14ac:dyDescent="0.25">
      <c r="A57" t="s">
        <v>724</v>
      </c>
      <c r="B57" t="s">
        <v>723</v>
      </c>
      <c r="C57" t="s">
        <v>706</v>
      </c>
      <c r="D57">
        <v>5599</v>
      </c>
    </row>
    <row r="58" spans="1:4" x14ac:dyDescent="0.25">
      <c r="A58" t="s">
        <v>728</v>
      </c>
      <c r="B58" t="s">
        <v>723</v>
      </c>
      <c r="C58" t="s">
        <v>706</v>
      </c>
      <c r="D58">
        <v>3014</v>
      </c>
    </row>
    <row r="59" spans="1:4" x14ac:dyDescent="0.25">
      <c r="A59" t="s">
        <v>1770</v>
      </c>
      <c r="B59" t="s">
        <v>723</v>
      </c>
      <c r="C59" t="s">
        <v>1019</v>
      </c>
      <c r="D59">
        <v>461</v>
      </c>
    </row>
    <row r="60" spans="1:4" x14ac:dyDescent="0.25">
      <c r="A60" t="s">
        <v>1018</v>
      </c>
      <c r="B60" t="s">
        <v>723</v>
      </c>
      <c r="C60" t="s">
        <v>1019</v>
      </c>
      <c r="D60">
        <v>329</v>
      </c>
    </row>
    <row r="61" spans="1:4" x14ac:dyDescent="0.25">
      <c r="A61" t="s">
        <v>1771</v>
      </c>
      <c r="B61" t="s">
        <v>723</v>
      </c>
      <c r="C61" t="s">
        <v>1019</v>
      </c>
      <c r="D61">
        <v>6</v>
      </c>
    </row>
    <row r="62" spans="1:4" x14ac:dyDescent="0.25">
      <c r="A62" t="s">
        <v>1450</v>
      </c>
      <c r="B62" t="s">
        <v>551</v>
      </c>
      <c r="C62" t="s">
        <v>1612</v>
      </c>
      <c r="D62">
        <v>7434</v>
      </c>
    </row>
    <row r="63" spans="1:4" x14ac:dyDescent="0.25">
      <c r="A63" t="s">
        <v>801</v>
      </c>
      <c r="B63" t="s">
        <v>551</v>
      </c>
      <c r="C63" t="s">
        <v>804</v>
      </c>
      <c r="D63">
        <v>18921</v>
      </c>
    </row>
    <row r="64" spans="1:4" x14ac:dyDescent="0.25">
      <c r="A64" t="s">
        <v>1772</v>
      </c>
      <c r="B64" t="s">
        <v>551</v>
      </c>
      <c r="C64" t="s">
        <v>973</v>
      </c>
      <c r="D64">
        <v>66268</v>
      </c>
    </row>
    <row r="65" spans="1:4" x14ac:dyDescent="0.25">
      <c r="A65" t="s">
        <v>1332</v>
      </c>
      <c r="B65" t="s">
        <v>551</v>
      </c>
      <c r="C65" t="s">
        <v>973</v>
      </c>
      <c r="D65">
        <v>64039</v>
      </c>
    </row>
    <row r="66" spans="1:4" x14ac:dyDescent="0.25">
      <c r="A66" t="s">
        <v>1773</v>
      </c>
      <c r="B66" t="s">
        <v>551</v>
      </c>
      <c r="C66" t="s">
        <v>973</v>
      </c>
      <c r="D66">
        <v>58732</v>
      </c>
    </row>
    <row r="67" spans="1:4" x14ac:dyDescent="0.25">
      <c r="A67" t="s">
        <v>1774</v>
      </c>
      <c r="B67" t="s">
        <v>551</v>
      </c>
      <c r="C67" t="s">
        <v>973</v>
      </c>
      <c r="D67">
        <v>186617</v>
      </c>
    </row>
    <row r="68" spans="1:4" x14ac:dyDescent="0.25">
      <c r="A68" t="s">
        <v>1377</v>
      </c>
      <c r="B68" t="s">
        <v>551</v>
      </c>
      <c r="C68" t="s">
        <v>973</v>
      </c>
      <c r="D68">
        <v>875623</v>
      </c>
    </row>
    <row r="69" spans="1:4" x14ac:dyDescent="0.25">
      <c r="A69" t="s">
        <v>1326</v>
      </c>
      <c r="B69" t="s">
        <v>551</v>
      </c>
      <c r="C69" t="s">
        <v>1162</v>
      </c>
      <c r="D69">
        <v>46372</v>
      </c>
    </row>
    <row r="70" spans="1:4" x14ac:dyDescent="0.25">
      <c r="A70" s="202" t="s">
        <v>1404</v>
      </c>
      <c r="B70" t="s">
        <v>551</v>
      </c>
      <c r="C70" t="s">
        <v>1162</v>
      </c>
      <c r="D70">
        <v>64998</v>
      </c>
    </row>
    <row r="71" spans="1:4" x14ac:dyDescent="0.25">
      <c r="A71" t="s">
        <v>1397</v>
      </c>
      <c r="B71" t="s">
        <v>551</v>
      </c>
      <c r="C71" t="s">
        <v>1400</v>
      </c>
      <c r="D71">
        <v>29198</v>
      </c>
    </row>
    <row r="72" spans="1:4" x14ac:dyDescent="0.25">
      <c r="A72" t="s">
        <v>1194</v>
      </c>
      <c r="B72" t="s">
        <v>551</v>
      </c>
      <c r="C72" t="s">
        <v>1679</v>
      </c>
      <c r="D72">
        <v>636</v>
      </c>
    </row>
    <row r="73" spans="1:4" x14ac:dyDescent="0.25">
      <c r="A73" t="s">
        <v>846</v>
      </c>
      <c r="B73" t="s">
        <v>551</v>
      </c>
      <c r="C73" t="s">
        <v>1634</v>
      </c>
      <c r="D73">
        <v>157</v>
      </c>
    </row>
    <row r="74" spans="1:4" x14ac:dyDescent="0.25">
      <c r="A74" t="s">
        <v>1207</v>
      </c>
      <c r="B74" t="s">
        <v>551</v>
      </c>
      <c r="C74" t="s">
        <v>1634</v>
      </c>
      <c r="D74">
        <v>51</v>
      </c>
    </row>
    <row r="75" spans="1:4" x14ac:dyDescent="0.25">
      <c r="A75" t="s">
        <v>846</v>
      </c>
      <c r="B75" t="s">
        <v>551</v>
      </c>
      <c r="C75" t="s">
        <v>1636</v>
      </c>
      <c r="D75">
        <v>266</v>
      </c>
    </row>
    <row r="76" spans="1:4" x14ac:dyDescent="0.25">
      <c r="A76" t="s">
        <v>1207</v>
      </c>
      <c r="B76" t="s">
        <v>551</v>
      </c>
      <c r="C76" t="s">
        <v>1636</v>
      </c>
      <c r="D76">
        <v>111</v>
      </c>
    </row>
    <row r="77" spans="1:4" x14ac:dyDescent="0.25">
      <c r="A77" t="s">
        <v>846</v>
      </c>
      <c r="B77" t="s">
        <v>551</v>
      </c>
      <c r="C77" t="s">
        <v>1637</v>
      </c>
      <c r="D77">
        <v>350</v>
      </c>
    </row>
    <row r="78" spans="1:4" x14ac:dyDescent="0.25">
      <c r="A78" t="s">
        <v>1207</v>
      </c>
      <c r="B78" t="s">
        <v>551</v>
      </c>
      <c r="C78" t="s">
        <v>1637</v>
      </c>
      <c r="D78">
        <v>17</v>
      </c>
    </row>
    <row r="79" spans="1:4" x14ac:dyDescent="0.25">
      <c r="A79" t="s">
        <v>846</v>
      </c>
      <c r="B79" t="s">
        <v>551</v>
      </c>
      <c r="C79" t="s">
        <v>1638</v>
      </c>
      <c r="D79">
        <v>61</v>
      </c>
    </row>
    <row r="80" spans="1:4" x14ac:dyDescent="0.25">
      <c r="A80" t="s">
        <v>1207</v>
      </c>
      <c r="B80" t="s">
        <v>551</v>
      </c>
      <c r="C80" t="s">
        <v>1638</v>
      </c>
      <c r="D80">
        <v>6</v>
      </c>
    </row>
    <row r="81" spans="1:4" x14ac:dyDescent="0.25">
      <c r="A81" t="s">
        <v>846</v>
      </c>
      <c r="B81" t="s">
        <v>551</v>
      </c>
      <c r="C81" t="s">
        <v>1639</v>
      </c>
      <c r="D81">
        <v>29</v>
      </c>
    </row>
    <row r="82" spans="1:4" x14ac:dyDescent="0.25">
      <c r="A82" t="s">
        <v>1207</v>
      </c>
      <c r="B82" t="s">
        <v>551</v>
      </c>
      <c r="C82" t="s">
        <v>1639</v>
      </c>
      <c r="D82">
        <v>4</v>
      </c>
    </row>
    <row r="83" spans="1:4" x14ac:dyDescent="0.25">
      <c r="A83" t="s">
        <v>846</v>
      </c>
      <c r="B83" t="s">
        <v>551</v>
      </c>
      <c r="C83" t="s">
        <v>1640</v>
      </c>
      <c r="D83">
        <v>20574</v>
      </c>
    </row>
    <row r="84" spans="1:4" x14ac:dyDescent="0.25">
      <c r="A84" t="s">
        <v>1125</v>
      </c>
      <c r="B84" t="s">
        <v>551</v>
      </c>
      <c r="C84" t="s">
        <v>1683</v>
      </c>
      <c r="D84">
        <v>742</v>
      </c>
    </row>
    <row r="85" spans="1:4" x14ac:dyDescent="0.25">
      <c r="A85" t="s">
        <v>846</v>
      </c>
      <c r="B85" t="s">
        <v>551</v>
      </c>
      <c r="C85" t="s">
        <v>1641</v>
      </c>
      <c r="D85">
        <v>5986</v>
      </c>
    </row>
    <row r="86" spans="1:4" x14ac:dyDescent="0.25">
      <c r="A86" t="s">
        <v>1207</v>
      </c>
      <c r="B86" t="s">
        <v>551</v>
      </c>
      <c r="C86" t="s">
        <v>1641</v>
      </c>
      <c r="D86">
        <v>679</v>
      </c>
    </row>
    <row r="87" spans="1:4" x14ac:dyDescent="0.25">
      <c r="A87" t="s">
        <v>846</v>
      </c>
      <c r="B87" t="s">
        <v>551</v>
      </c>
      <c r="C87" t="s">
        <v>1642</v>
      </c>
      <c r="D87">
        <v>7865</v>
      </c>
    </row>
    <row r="88" spans="1:4" x14ac:dyDescent="0.25">
      <c r="A88" t="s">
        <v>1207</v>
      </c>
      <c r="B88" t="s">
        <v>551</v>
      </c>
      <c r="C88" t="s">
        <v>1642</v>
      </c>
      <c r="D88">
        <v>1094</v>
      </c>
    </row>
    <row r="89" spans="1:4" x14ac:dyDescent="0.25">
      <c r="A89" t="s">
        <v>846</v>
      </c>
      <c r="B89" t="s">
        <v>551</v>
      </c>
      <c r="C89" t="s">
        <v>1643</v>
      </c>
      <c r="D89">
        <v>624</v>
      </c>
    </row>
    <row r="90" spans="1:4" x14ac:dyDescent="0.25">
      <c r="A90" t="s">
        <v>1207</v>
      </c>
      <c r="B90" t="s">
        <v>551</v>
      </c>
      <c r="C90" t="s">
        <v>1643</v>
      </c>
      <c r="D90">
        <v>129</v>
      </c>
    </row>
    <row r="91" spans="1:4" x14ac:dyDescent="0.25">
      <c r="A91" t="s">
        <v>846</v>
      </c>
      <c r="B91" t="s">
        <v>551</v>
      </c>
      <c r="C91" t="s">
        <v>1644</v>
      </c>
      <c r="D91">
        <v>11734</v>
      </c>
    </row>
    <row r="92" spans="1:4" x14ac:dyDescent="0.25">
      <c r="A92" t="s">
        <v>1207</v>
      </c>
      <c r="B92" t="s">
        <v>551</v>
      </c>
      <c r="C92" t="s">
        <v>1644</v>
      </c>
      <c r="D92">
        <v>1097</v>
      </c>
    </row>
    <row r="93" spans="1:4" x14ac:dyDescent="0.25">
      <c r="A93" t="s">
        <v>846</v>
      </c>
      <c r="B93" t="s">
        <v>551</v>
      </c>
      <c r="C93" t="s">
        <v>1645</v>
      </c>
      <c r="D93">
        <v>6409</v>
      </c>
    </row>
    <row r="94" spans="1:4" x14ac:dyDescent="0.25">
      <c r="A94" t="s">
        <v>1207</v>
      </c>
      <c r="B94" t="s">
        <v>551</v>
      </c>
      <c r="C94" t="s">
        <v>1645</v>
      </c>
      <c r="D94">
        <v>788</v>
      </c>
    </row>
    <row r="95" spans="1:4" x14ac:dyDescent="0.25">
      <c r="A95" t="s">
        <v>846</v>
      </c>
      <c r="B95" t="s">
        <v>551</v>
      </c>
      <c r="C95" t="s">
        <v>1646</v>
      </c>
      <c r="D95">
        <v>10936</v>
      </c>
    </row>
    <row r="96" spans="1:4" x14ac:dyDescent="0.25">
      <c r="A96" t="s">
        <v>1207</v>
      </c>
      <c r="B96" t="s">
        <v>551</v>
      </c>
      <c r="C96" t="s">
        <v>1646</v>
      </c>
      <c r="D96">
        <v>1101</v>
      </c>
    </row>
    <row r="97" spans="1:4" x14ac:dyDescent="0.25">
      <c r="A97" t="s">
        <v>846</v>
      </c>
      <c r="B97" t="s">
        <v>551</v>
      </c>
      <c r="C97" t="s">
        <v>1647</v>
      </c>
      <c r="D97">
        <v>4070</v>
      </c>
    </row>
    <row r="98" spans="1:4" x14ac:dyDescent="0.25">
      <c r="A98" t="s">
        <v>1207</v>
      </c>
      <c r="B98" t="s">
        <v>551</v>
      </c>
      <c r="C98" t="s">
        <v>1647</v>
      </c>
      <c r="D98">
        <v>220</v>
      </c>
    </row>
    <row r="99" spans="1:4" x14ac:dyDescent="0.25">
      <c r="A99" t="s">
        <v>846</v>
      </c>
      <c r="B99" t="s">
        <v>551</v>
      </c>
      <c r="C99" t="s">
        <v>1648</v>
      </c>
      <c r="D99">
        <v>10781</v>
      </c>
    </row>
    <row r="100" spans="1:4" x14ac:dyDescent="0.25">
      <c r="A100" t="s">
        <v>1207</v>
      </c>
      <c r="B100" t="s">
        <v>551</v>
      </c>
      <c r="C100" t="s">
        <v>1648</v>
      </c>
      <c r="D100">
        <v>1243</v>
      </c>
    </row>
    <row r="101" spans="1:4" x14ac:dyDescent="0.25">
      <c r="A101" t="s">
        <v>846</v>
      </c>
      <c r="B101" t="s">
        <v>551</v>
      </c>
      <c r="C101" t="s">
        <v>1685</v>
      </c>
      <c r="D101">
        <v>30</v>
      </c>
    </row>
    <row r="102" spans="1:4" x14ac:dyDescent="0.25">
      <c r="A102" t="s">
        <v>1207</v>
      </c>
      <c r="B102" t="s">
        <v>551</v>
      </c>
      <c r="C102" t="s">
        <v>1685</v>
      </c>
      <c r="D102">
        <v>13</v>
      </c>
    </row>
    <row r="103" spans="1:4" x14ac:dyDescent="0.25">
      <c r="A103" t="s">
        <v>877</v>
      </c>
      <c r="B103" t="s">
        <v>551</v>
      </c>
      <c r="C103" t="s">
        <v>879</v>
      </c>
      <c r="D103">
        <v>21472</v>
      </c>
    </row>
    <row r="104" spans="1:4" x14ac:dyDescent="0.25">
      <c r="A104" t="s">
        <v>884</v>
      </c>
      <c r="B104" t="s">
        <v>551</v>
      </c>
      <c r="C104" t="s">
        <v>879</v>
      </c>
      <c r="D104">
        <v>20746</v>
      </c>
    </row>
    <row r="105" spans="1:4" x14ac:dyDescent="0.25">
      <c r="A105" t="s">
        <v>674</v>
      </c>
      <c r="B105" t="s">
        <v>551</v>
      </c>
      <c r="C105" t="s">
        <v>675</v>
      </c>
      <c r="D105">
        <v>392</v>
      </c>
    </row>
    <row r="106" spans="1:4" x14ac:dyDescent="0.25">
      <c r="A106" t="s">
        <v>776</v>
      </c>
      <c r="B106" t="s">
        <v>551</v>
      </c>
      <c r="C106" t="s">
        <v>675</v>
      </c>
      <c r="D106">
        <v>1168</v>
      </c>
    </row>
    <row r="107" spans="1:4" x14ac:dyDescent="0.25">
      <c r="A107" t="s">
        <v>792</v>
      </c>
      <c r="B107" t="s">
        <v>551</v>
      </c>
      <c r="C107" t="s">
        <v>675</v>
      </c>
      <c r="D107">
        <v>643</v>
      </c>
    </row>
    <row r="108" spans="1:4" x14ac:dyDescent="0.25">
      <c r="A108" t="s">
        <v>1044</v>
      </c>
      <c r="B108" t="s">
        <v>551</v>
      </c>
      <c r="C108" t="s">
        <v>675</v>
      </c>
      <c r="D108">
        <v>60</v>
      </c>
    </row>
    <row r="109" spans="1:4" x14ac:dyDescent="0.25">
      <c r="A109" t="s">
        <v>1094</v>
      </c>
      <c r="B109" t="s">
        <v>551</v>
      </c>
      <c r="C109" t="s">
        <v>675</v>
      </c>
      <c r="D109">
        <v>4895</v>
      </c>
    </row>
    <row r="110" spans="1:4" x14ac:dyDescent="0.25">
      <c r="A110" t="s">
        <v>1150</v>
      </c>
      <c r="B110" t="s">
        <v>551</v>
      </c>
      <c r="C110" t="s">
        <v>675</v>
      </c>
      <c r="D110">
        <v>1968</v>
      </c>
    </row>
    <row r="111" spans="1:4" x14ac:dyDescent="0.25">
      <c r="A111" t="s">
        <v>1281</v>
      </c>
      <c r="B111" t="s">
        <v>551</v>
      </c>
      <c r="C111" t="s">
        <v>675</v>
      </c>
      <c r="D111">
        <v>51</v>
      </c>
    </row>
    <row r="112" spans="1:4" x14ac:dyDescent="0.25">
      <c r="A112" t="s">
        <v>1194</v>
      </c>
      <c r="B112" t="s">
        <v>551</v>
      </c>
      <c r="C112" t="s">
        <v>1195</v>
      </c>
      <c r="D112">
        <v>895</v>
      </c>
    </row>
    <row r="113" spans="1:4" x14ac:dyDescent="0.25">
      <c r="A113" t="s">
        <v>661</v>
      </c>
      <c r="B113" t="s">
        <v>551</v>
      </c>
      <c r="C113" t="s">
        <v>662</v>
      </c>
      <c r="D113">
        <v>785</v>
      </c>
    </row>
    <row r="114" spans="1:4" x14ac:dyDescent="0.25">
      <c r="A114" t="s">
        <v>684</v>
      </c>
      <c r="B114" t="s">
        <v>551</v>
      </c>
      <c r="C114" t="s">
        <v>662</v>
      </c>
      <c r="D114">
        <v>23</v>
      </c>
    </row>
    <row r="115" spans="1:4" x14ac:dyDescent="0.25">
      <c r="A115" t="s">
        <v>1243</v>
      </c>
      <c r="B115" t="s">
        <v>551</v>
      </c>
      <c r="C115" t="s">
        <v>662</v>
      </c>
      <c r="D115">
        <v>47310</v>
      </c>
    </row>
    <row r="116" spans="1:4" x14ac:dyDescent="0.25">
      <c r="A116" t="s">
        <v>705</v>
      </c>
      <c r="B116" t="s">
        <v>551</v>
      </c>
      <c r="C116" t="s">
        <v>706</v>
      </c>
      <c r="D116">
        <v>6748</v>
      </c>
    </row>
    <row r="117" spans="1:4" x14ac:dyDescent="0.25">
      <c r="A117" t="s">
        <v>1107</v>
      </c>
      <c r="B117" t="s">
        <v>551</v>
      </c>
      <c r="C117" t="s">
        <v>706</v>
      </c>
      <c r="D117">
        <v>53</v>
      </c>
    </row>
    <row r="118" spans="1:4" x14ac:dyDescent="0.25">
      <c r="A118" t="s">
        <v>1150</v>
      </c>
      <c r="B118" t="s">
        <v>551</v>
      </c>
      <c r="C118" t="s">
        <v>706</v>
      </c>
      <c r="D118">
        <v>4877</v>
      </c>
    </row>
    <row r="119" spans="1:4" x14ac:dyDescent="0.25">
      <c r="A119" t="s">
        <v>1306</v>
      </c>
      <c r="B119" t="s">
        <v>551</v>
      </c>
      <c r="C119" t="s">
        <v>706</v>
      </c>
      <c r="D119">
        <v>406188</v>
      </c>
    </row>
    <row r="120" spans="1:4" x14ac:dyDescent="0.25">
      <c r="A120" t="s">
        <v>1390</v>
      </c>
      <c r="B120" t="s">
        <v>551</v>
      </c>
      <c r="C120" t="s">
        <v>706</v>
      </c>
      <c r="D120">
        <v>2102515</v>
      </c>
    </row>
    <row r="121" spans="1:4" x14ac:dyDescent="0.25">
      <c r="A121" t="s">
        <v>792</v>
      </c>
      <c r="B121" t="s">
        <v>551</v>
      </c>
      <c r="C121" t="s">
        <v>651</v>
      </c>
      <c r="D121">
        <v>247</v>
      </c>
    </row>
    <row r="122" spans="1:4" x14ac:dyDescent="0.25">
      <c r="A122" t="s">
        <v>1291</v>
      </c>
      <c r="B122" t="s">
        <v>551</v>
      </c>
      <c r="C122" t="s">
        <v>651</v>
      </c>
      <c r="D122">
        <v>654</v>
      </c>
    </row>
    <row r="123" spans="1:4" x14ac:dyDescent="0.25">
      <c r="A123" t="s">
        <v>1125</v>
      </c>
      <c r="B123" t="s">
        <v>551</v>
      </c>
      <c r="C123" t="s">
        <v>551</v>
      </c>
      <c r="D123">
        <v>53</v>
      </c>
    </row>
    <row r="124" spans="1:4" x14ac:dyDescent="0.25">
      <c r="A124" t="s">
        <v>1442</v>
      </c>
      <c r="B124" t="s">
        <v>551</v>
      </c>
      <c r="C124" t="s">
        <v>1443</v>
      </c>
      <c r="D124">
        <v>25</v>
      </c>
    </row>
    <row r="125" spans="1:4" x14ac:dyDescent="0.25">
      <c r="A125" t="s">
        <v>1039</v>
      </c>
      <c r="B125" t="s">
        <v>551</v>
      </c>
      <c r="C125" t="s">
        <v>1040</v>
      </c>
      <c r="D125">
        <v>5704</v>
      </c>
    </row>
    <row r="126" spans="1:4" x14ac:dyDescent="0.25">
      <c r="A126" t="s">
        <v>783</v>
      </c>
      <c r="B126" t="s">
        <v>551</v>
      </c>
      <c r="C126" t="s">
        <v>631</v>
      </c>
      <c r="D126">
        <v>71537</v>
      </c>
    </row>
    <row r="127" spans="1:4" x14ac:dyDescent="0.25">
      <c r="A127" t="s">
        <v>860</v>
      </c>
      <c r="B127" t="s">
        <v>551</v>
      </c>
      <c r="C127" t="s">
        <v>631</v>
      </c>
      <c r="D127">
        <v>16032</v>
      </c>
    </row>
    <row r="128" spans="1:4" x14ac:dyDescent="0.25">
      <c r="A128" t="s">
        <v>1125</v>
      </c>
      <c r="B128" t="s">
        <v>551</v>
      </c>
      <c r="C128" t="s">
        <v>631</v>
      </c>
      <c r="D128">
        <v>209710</v>
      </c>
    </row>
    <row r="129" spans="1:4" x14ac:dyDescent="0.25">
      <c r="A129" t="s">
        <v>1186</v>
      </c>
      <c r="B129" t="s">
        <v>551</v>
      </c>
      <c r="C129" t="s">
        <v>631</v>
      </c>
      <c r="D129">
        <v>365</v>
      </c>
    </row>
    <row r="130" spans="1:4" x14ac:dyDescent="0.25">
      <c r="A130" t="s">
        <v>1118</v>
      </c>
      <c r="B130" t="s">
        <v>551</v>
      </c>
      <c r="C130" t="s">
        <v>1120</v>
      </c>
      <c r="D130">
        <v>595</v>
      </c>
    </row>
    <row r="131" spans="1:4" x14ac:dyDescent="0.25">
      <c r="A131" t="s">
        <v>1012</v>
      </c>
      <c r="B131" t="s">
        <v>551</v>
      </c>
      <c r="C131" t="s">
        <v>716</v>
      </c>
      <c r="D131">
        <v>282</v>
      </c>
    </row>
    <row r="132" spans="1:4" x14ac:dyDescent="0.25">
      <c r="A132" t="s">
        <v>1075</v>
      </c>
      <c r="B132" t="s">
        <v>551</v>
      </c>
      <c r="C132" t="s">
        <v>1076</v>
      </c>
      <c r="D132">
        <v>12</v>
      </c>
    </row>
    <row r="133" spans="1:4" x14ac:dyDescent="0.25">
      <c r="A133" t="s">
        <v>638</v>
      </c>
      <c r="B133" t="s">
        <v>551</v>
      </c>
      <c r="C133" t="s">
        <v>639</v>
      </c>
      <c r="D133">
        <v>20458</v>
      </c>
    </row>
    <row r="134" spans="1:4" x14ac:dyDescent="0.25">
      <c r="A134" t="s">
        <v>1775</v>
      </c>
      <c r="B134" t="s">
        <v>551</v>
      </c>
      <c r="C134" t="s">
        <v>639</v>
      </c>
      <c r="D134">
        <v>1600</v>
      </c>
    </row>
    <row r="135" spans="1:4" x14ac:dyDescent="0.25">
      <c r="A135" t="s">
        <v>1385</v>
      </c>
      <c r="B135" t="s">
        <v>551</v>
      </c>
      <c r="C135" t="s">
        <v>639</v>
      </c>
      <c r="D135">
        <v>44258</v>
      </c>
    </row>
    <row r="136" spans="1:4" x14ac:dyDescent="0.25">
      <c r="A136" t="s">
        <v>1215</v>
      </c>
      <c r="B136" t="s">
        <v>551</v>
      </c>
      <c r="C136" t="s">
        <v>1216</v>
      </c>
      <c r="D136">
        <v>11364</v>
      </c>
    </row>
    <row r="137" spans="1:4" x14ac:dyDescent="0.25">
      <c r="A137" t="s">
        <v>801</v>
      </c>
      <c r="B137" t="s">
        <v>551</v>
      </c>
      <c r="C137" t="s">
        <v>1712</v>
      </c>
      <c r="D137">
        <v>449425</v>
      </c>
    </row>
    <row r="138" spans="1:4" x14ac:dyDescent="0.25">
      <c r="A138" t="s">
        <v>1776</v>
      </c>
      <c r="B138" t="s">
        <v>551</v>
      </c>
      <c r="C138" t="s">
        <v>1712</v>
      </c>
      <c r="D138">
        <v>8009</v>
      </c>
    </row>
    <row r="139" spans="1:4" x14ac:dyDescent="0.25">
      <c r="A139" t="s">
        <v>1048</v>
      </c>
      <c r="B139" t="s">
        <v>551</v>
      </c>
      <c r="C139" t="s">
        <v>1712</v>
      </c>
      <c r="D139">
        <v>417374</v>
      </c>
    </row>
    <row r="140" spans="1:4" x14ac:dyDescent="0.25">
      <c r="A140" t="s">
        <v>1207</v>
      </c>
      <c r="B140" t="s">
        <v>551</v>
      </c>
      <c r="C140" t="s">
        <v>1712</v>
      </c>
      <c r="D140">
        <v>7341</v>
      </c>
    </row>
    <row r="141" spans="1:4" x14ac:dyDescent="0.25">
      <c r="A141" t="s">
        <v>1234</v>
      </c>
      <c r="B141" t="s">
        <v>551</v>
      </c>
      <c r="C141" t="s">
        <v>1712</v>
      </c>
      <c r="D141">
        <v>28948</v>
      </c>
    </row>
    <row r="142" spans="1:4" x14ac:dyDescent="0.25">
      <c r="A142" t="s">
        <v>860</v>
      </c>
      <c r="B142" t="s">
        <v>551</v>
      </c>
      <c r="C142" t="s">
        <v>1716</v>
      </c>
      <c r="D142">
        <v>6</v>
      </c>
    </row>
    <row r="143" spans="1:4" x14ac:dyDescent="0.25">
      <c r="A143" t="s">
        <v>1243</v>
      </c>
      <c r="B143" t="s">
        <v>551</v>
      </c>
      <c r="C143" t="s">
        <v>1250</v>
      </c>
      <c r="D143">
        <v>221</v>
      </c>
    </row>
    <row r="144" spans="1:4" x14ac:dyDescent="0.25">
      <c r="A144" t="s">
        <v>1316</v>
      </c>
      <c r="B144" t="s">
        <v>551</v>
      </c>
      <c r="C144" t="s">
        <v>1717</v>
      </c>
      <c r="D144">
        <v>5</v>
      </c>
    </row>
    <row r="145" spans="1:4" x14ac:dyDescent="0.25">
      <c r="A145" t="s">
        <v>1777</v>
      </c>
      <c r="B145" t="s">
        <v>551</v>
      </c>
      <c r="C145" t="s">
        <v>1717</v>
      </c>
      <c r="D145">
        <v>3831</v>
      </c>
    </row>
    <row r="146" spans="1:4" x14ac:dyDescent="0.25">
      <c r="A146" t="s">
        <v>1316</v>
      </c>
      <c r="B146" t="s">
        <v>551</v>
      </c>
      <c r="C146" t="s">
        <v>1479</v>
      </c>
      <c r="D146">
        <v>1057</v>
      </c>
    </row>
    <row r="147" spans="1:4" x14ac:dyDescent="0.25">
      <c r="A147" t="s">
        <v>1778</v>
      </c>
      <c r="B147" t="s">
        <v>551</v>
      </c>
      <c r="C147" t="s">
        <v>1479</v>
      </c>
      <c r="D147">
        <v>58623</v>
      </c>
    </row>
    <row r="148" spans="1:4" x14ac:dyDescent="0.25">
      <c r="A148" t="s">
        <v>1316</v>
      </c>
      <c r="B148" t="s">
        <v>551</v>
      </c>
      <c r="C148" t="s">
        <v>827</v>
      </c>
      <c r="D148">
        <v>40381</v>
      </c>
    </row>
    <row r="149" spans="1:4" x14ac:dyDescent="0.25">
      <c r="A149" t="s">
        <v>1363</v>
      </c>
      <c r="B149" t="s">
        <v>551</v>
      </c>
      <c r="C149" t="s">
        <v>827</v>
      </c>
      <c r="D149">
        <v>218144</v>
      </c>
    </row>
    <row r="150" spans="1:4" x14ac:dyDescent="0.25">
      <c r="A150" t="s">
        <v>1098</v>
      </c>
      <c r="B150" t="s">
        <v>551</v>
      </c>
      <c r="C150" t="s">
        <v>926</v>
      </c>
      <c r="D150">
        <v>1347</v>
      </c>
    </row>
    <row r="151" spans="1:4" x14ac:dyDescent="0.25">
      <c r="A151" t="s">
        <v>1173</v>
      </c>
      <c r="B151" t="s">
        <v>551</v>
      </c>
      <c r="C151" t="s">
        <v>926</v>
      </c>
      <c r="D151">
        <v>17</v>
      </c>
    </row>
    <row r="152" spans="1:4" x14ac:dyDescent="0.25">
      <c r="A152" t="s">
        <v>860</v>
      </c>
      <c r="B152" t="s">
        <v>551</v>
      </c>
      <c r="C152" t="s">
        <v>861</v>
      </c>
      <c r="D152">
        <v>149975</v>
      </c>
    </row>
    <row r="153" spans="1:4" x14ac:dyDescent="0.25">
      <c r="A153" t="s">
        <v>585</v>
      </c>
      <c r="B153" t="s">
        <v>551</v>
      </c>
      <c r="C153" t="s">
        <v>568</v>
      </c>
      <c r="D153">
        <v>15980</v>
      </c>
    </row>
    <row r="154" spans="1:4" x14ac:dyDescent="0.25">
      <c r="A154" t="s">
        <v>593</v>
      </c>
      <c r="B154" t="s">
        <v>551</v>
      </c>
      <c r="C154" t="s">
        <v>568</v>
      </c>
      <c r="D154">
        <v>8933</v>
      </c>
    </row>
    <row r="155" spans="1:4" x14ac:dyDescent="0.25">
      <c r="A155" t="s">
        <v>601</v>
      </c>
      <c r="B155" t="s">
        <v>551</v>
      </c>
      <c r="C155" t="s">
        <v>568</v>
      </c>
      <c r="D155">
        <v>8039</v>
      </c>
    </row>
    <row r="156" spans="1:4" x14ac:dyDescent="0.25">
      <c r="A156" t="s">
        <v>1779</v>
      </c>
      <c r="B156" t="s">
        <v>551</v>
      </c>
      <c r="C156" t="s">
        <v>568</v>
      </c>
      <c r="D156">
        <v>14772</v>
      </c>
    </row>
    <row r="157" spans="1:4" x14ac:dyDescent="0.25">
      <c r="A157" t="s">
        <v>1780</v>
      </c>
      <c r="B157" t="s">
        <v>551</v>
      </c>
      <c r="C157" t="s">
        <v>568</v>
      </c>
      <c r="D157">
        <v>26382</v>
      </c>
    </row>
    <row r="158" spans="1:4" x14ac:dyDescent="0.25">
      <c r="A158" t="s">
        <v>1781</v>
      </c>
      <c r="B158" t="s">
        <v>551</v>
      </c>
      <c r="C158" t="s">
        <v>568</v>
      </c>
      <c r="D158">
        <v>296</v>
      </c>
    </row>
    <row r="159" spans="1:4" x14ac:dyDescent="0.25">
      <c r="A159" t="s">
        <v>801</v>
      </c>
      <c r="B159" t="s">
        <v>551</v>
      </c>
      <c r="C159" t="s">
        <v>1050</v>
      </c>
      <c r="D159">
        <v>7098</v>
      </c>
    </row>
    <row r="160" spans="1:4" x14ac:dyDescent="0.25">
      <c r="A160" t="s">
        <v>1048</v>
      </c>
      <c r="B160" t="s">
        <v>551</v>
      </c>
      <c r="C160" t="s">
        <v>1050</v>
      </c>
      <c r="D160">
        <v>520304</v>
      </c>
    </row>
    <row r="161" spans="1:4" x14ac:dyDescent="0.25">
      <c r="A161" t="s">
        <v>1285</v>
      </c>
      <c r="B161" t="s">
        <v>551</v>
      </c>
      <c r="C161" t="s">
        <v>1050</v>
      </c>
      <c r="D161">
        <v>44004</v>
      </c>
    </row>
    <row r="162" spans="1:4" x14ac:dyDescent="0.25">
      <c r="A162" t="s">
        <v>1342</v>
      </c>
      <c r="B162" t="s">
        <v>551</v>
      </c>
      <c r="C162" t="s">
        <v>1050</v>
      </c>
      <c r="D162">
        <v>9032</v>
      </c>
    </row>
    <row r="163" spans="1:4" x14ac:dyDescent="0.25">
      <c r="A163" t="s">
        <v>1243</v>
      </c>
      <c r="B163" t="s">
        <v>551</v>
      </c>
      <c r="C163" t="s">
        <v>1255</v>
      </c>
      <c r="D163">
        <v>75</v>
      </c>
    </row>
    <row r="164" spans="1:4" x14ac:dyDescent="0.25">
      <c r="A164" t="s">
        <v>1243</v>
      </c>
      <c r="B164" t="s">
        <v>551</v>
      </c>
      <c r="C164" t="s">
        <v>1724</v>
      </c>
      <c r="D164">
        <v>214</v>
      </c>
    </row>
    <row r="165" spans="1:4" x14ac:dyDescent="0.25">
      <c r="A165" t="s">
        <v>1243</v>
      </c>
      <c r="B165" t="s">
        <v>551</v>
      </c>
      <c r="C165" t="s">
        <v>1725</v>
      </c>
      <c r="D165">
        <v>145</v>
      </c>
    </row>
    <row r="166" spans="1:4" x14ac:dyDescent="0.25">
      <c r="A166" t="s">
        <v>1207</v>
      </c>
      <c r="B166" t="s">
        <v>551</v>
      </c>
      <c r="C166" t="s">
        <v>1726</v>
      </c>
      <c r="D166">
        <v>7447</v>
      </c>
    </row>
    <row r="167" spans="1:4" x14ac:dyDescent="0.25">
      <c r="A167" t="s">
        <v>839</v>
      </c>
      <c r="B167" t="s">
        <v>551</v>
      </c>
      <c r="C167" t="s">
        <v>840</v>
      </c>
      <c r="D167">
        <v>19962</v>
      </c>
    </row>
    <row r="168" spans="1:4" x14ac:dyDescent="0.25">
      <c r="A168" t="s">
        <v>1008</v>
      </c>
      <c r="B168" t="s">
        <v>551</v>
      </c>
      <c r="C168" t="s">
        <v>840</v>
      </c>
      <c r="D168">
        <v>12878</v>
      </c>
    </row>
    <row r="169" spans="1:4" x14ac:dyDescent="0.25">
      <c r="A169" t="s">
        <v>1068</v>
      </c>
      <c r="B169" t="s">
        <v>551</v>
      </c>
      <c r="C169" t="s">
        <v>840</v>
      </c>
      <c r="D169">
        <v>5254</v>
      </c>
    </row>
    <row r="170" spans="1:4" x14ac:dyDescent="0.25">
      <c r="A170" t="s">
        <v>1782</v>
      </c>
      <c r="B170" t="s">
        <v>551</v>
      </c>
      <c r="C170" t="s">
        <v>1454</v>
      </c>
      <c r="D170">
        <v>1988</v>
      </c>
    </row>
    <row r="171" spans="1:4" x14ac:dyDescent="0.25">
      <c r="A171" t="s">
        <v>1783</v>
      </c>
      <c r="B171" t="s">
        <v>551</v>
      </c>
      <c r="C171" t="s">
        <v>1454</v>
      </c>
      <c r="D171">
        <v>965</v>
      </c>
    </row>
    <row r="172" spans="1:4" x14ac:dyDescent="0.25">
      <c r="A172" t="s">
        <v>1316</v>
      </c>
      <c r="B172" t="s">
        <v>551</v>
      </c>
      <c r="C172" t="s">
        <v>833</v>
      </c>
      <c r="D172">
        <v>12867</v>
      </c>
    </row>
    <row r="173" spans="1:4" x14ac:dyDescent="0.25">
      <c r="A173" t="s">
        <v>734</v>
      </c>
      <c r="B173" t="s">
        <v>551</v>
      </c>
      <c r="C173" t="s">
        <v>736</v>
      </c>
      <c r="D173">
        <v>366</v>
      </c>
    </row>
    <row r="174" spans="1:4" x14ac:dyDescent="0.25">
      <c r="A174" t="s">
        <v>1347</v>
      </c>
      <c r="B174" t="s">
        <v>551</v>
      </c>
      <c r="C174" t="s">
        <v>736</v>
      </c>
      <c r="D174">
        <v>94549</v>
      </c>
    </row>
    <row r="175" spans="1:4" x14ac:dyDescent="0.25">
      <c r="A175" t="s">
        <v>1323</v>
      </c>
      <c r="B175" t="s">
        <v>551</v>
      </c>
      <c r="C175" t="s">
        <v>818</v>
      </c>
      <c r="D175">
        <v>15076</v>
      </c>
    </row>
    <row r="176" spans="1:4" x14ac:dyDescent="0.25">
      <c r="A176" t="s">
        <v>1368</v>
      </c>
      <c r="B176" t="s">
        <v>551</v>
      </c>
      <c r="C176" t="s">
        <v>818</v>
      </c>
      <c r="D176">
        <v>297331</v>
      </c>
    </row>
    <row r="177" spans="1:4" x14ac:dyDescent="0.25">
      <c r="A177" t="s">
        <v>744</v>
      </c>
      <c r="B177" t="s">
        <v>631</v>
      </c>
      <c r="C177" t="s">
        <v>551</v>
      </c>
      <c r="D177">
        <v>3</v>
      </c>
    </row>
    <row r="178" spans="1:4" x14ac:dyDescent="0.25">
      <c r="A178" t="s">
        <v>760</v>
      </c>
      <c r="B178" t="s">
        <v>631</v>
      </c>
      <c r="C178" t="s">
        <v>551</v>
      </c>
      <c r="D178">
        <v>357</v>
      </c>
    </row>
    <row r="179" spans="1:4" x14ac:dyDescent="0.25">
      <c r="A179" t="s">
        <v>1230</v>
      </c>
      <c r="B179" t="s">
        <v>631</v>
      </c>
      <c r="C179" t="s">
        <v>551</v>
      </c>
      <c r="D179">
        <v>864518</v>
      </c>
    </row>
    <row r="180" spans="1:4" x14ac:dyDescent="0.25">
      <c r="A180" t="s">
        <v>1577</v>
      </c>
      <c r="B180" t="s">
        <v>631</v>
      </c>
      <c r="C180" t="s">
        <v>551</v>
      </c>
      <c r="D180">
        <v>191453</v>
      </c>
    </row>
    <row r="181" spans="1:4" x14ac:dyDescent="0.25">
      <c r="A181" t="s">
        <v>1580</v>
      </c>
      <c r="B181" t="s">
        <v>631</v>
      </c>
      <c r="C181" t="s">
        <v>551</v>
      </c>
      <c r="D181">
        <v>35669</v>
      </c>
    </row>
    <row r="182" spans="1:4" x14ac:dyDescent="0.25">
      <c r="A182" t="s">
        <v>860</v>
      </c>
      <c r="B182" t="s">
        <v>631</v>
      </c>
      <c r="C182" t="s">
        <v>861</v>
      </c>
      <c r="D182">
        <v>2006</v>
      </c>
    </row>
    <row r="183" spans="1:4" x14ac:dyDescent="0.25">
      <c r="A183" t="s">
        <v>1541</v>
      </c>
      <c r="B183" t="s">
        <v>716</v>
      </c>
      <c r="C183" t="s">
        <v>1461</v>
      </c>
      <c r="D183">
        <v>58</v>
      </c>
    </row>
    <row r="184" spans="1:4" x14ac:dyDescent="0.25">
      <c r="A184" t="s">
        <v>1537</v>
      </c>
      <c r="B184" t="s">
        <v>716</v>
      </c>
      <c r="C184" t="s">
        <v>1461</v>
      </c>
      <c r="D184">
        <v>92</v>
      </c>
    </row>
    <row r="185" spans="1:4" x14ac:dyDescent="0.25">
      <c r="A185" t="s">
        <v>1025</v>
      </c>
      <c r="B185" t="s">
        <v>1024</v>
      </c>
      <c r="C185" t="s">
        <v>1027</v>
      </c>
      <c r="D185">
        <v>2199</v>
      </c>
    </row>
    <row r="186" spans="1:4" x14ac:dyDescent="0.25">
      <c r="A186" t="s">
        <v>547</v>
      </c>
      <c r="B186" t="s">
        <v>1738</v>
      </c>
      <c r="C186" t="s">
        <v>551</v>
      </c>
      <c r="D186">
        <v>41</v>
      </c>
    </row>
    <row r="187" spans="1:4" x14ac:dyDescent="0.25">
      <c r="A187" t="s">
        <v>1273</v>
      </c>
      <c r="B187" t="s">
        <v>1201</v>
      </c>
      <c r="C187" t="s">
        <v>1135</v>
      </c>
      <c r="D187">
        <v>2101</v>
      </c>
    </row>
    <row r="188" spans="1:4" x14ac:dyDescent="0.25">
      <c r="A188" t="s">
        <v>1784</v>
      </c>
      <c r="B188" t="s">
        <v>1201</v>
      </c>
      <c r="C188" t="s">
        <v>1454</v>
      </c>
      <c r="D188">
        <v>44</v>
      </c>
    </row>
    <row r="189" spans="1:4" x14ac:dyDescent="0.25">
      <c r="A189" t="s">
        <v>1225</v>
      </c>
      <c r="B189" t="s">
        <v>1027</v>
      </c>
      <c r="C189" t="s">
        <v>551</v>
      </c>
      <c r="D189">
        <v>8263</v>
      </c>
    </row>
    <row r="190" spans="1:4" x14ac:dyDescent="0.25">
      <c r="A190" t="s">
        <v>922</v>
      </c>
      <c r="B190" t="s">
        <v>639</v>
      </c>
      <c r="C190" t="s">
        <v>551</v>
      </c>
      <c r="D190">
        <v>14202</v>
      </c>
    </row>
    <row r="191" spans="1:4" x14ac:dyDescent="0.25">
      <c r="A191" t="s">
        <v>871</v>
      </c>
      <c r="B191" t="s">
        <v>639</v>
      </c>
      <c r="C191" t="s">
        <v>551</v>
      </c>
      <c r="D191">
        <v>14898</v>
      </c>
    </row>
    <row r="192" spans="1:4" x14ac:dyDescent="0.25">
      <c r="A192" t="s">
        <v>1785</v>
      </c>
      <c r="B192" t="s">
        <v>639</v>
      </c>
      <c r="C192" t="s">
        <v>1024</v>
      </c>
      <c r="D192">
        <v>412</v>
      </c>
    </row>
    <row r="193" spans="1:4" x14ac:dyDescent="0.25">
      <c r="A193" t="s">
        <v>1301</v>
      </c>
      <c r="B193" t="s">
        <v>639</v>
      </c>
      <c r="C193" t="s">
        <v>1024</v>
      </c>
      <c r="D193">
        <v>24927</v>
      </c>
    </row>
    <row r="194" spans="1:4" x14ac:dyDescent="0.25">
      <c r="A194" t="s">
        <v>1439</v>
      </c>
      <c r="B194" t="s">
        <v>639</v>
      </c>
      <c r="C194" t="s">
        <v>1024</v>
      </c>
      <c r="D194">
        <v>791</v>
      </c>
    </row>
    <row r="195" spans="1:4" x14ac:dyDescent="0.25">
      <c r="A195" t="s">
        <v>1786</v>
      </c>
      <c r="B195" t="s">
        <v>1712</v>
      </c>
      <c r="C195" t="s">
        <v>551</v>
      </c>
      <c r="D195">
        <v>561502</v>
      </c>
    </row>
    <row r="196" spans="1:4" x14ac:dyDescent="0.25">
      <c r="A196" t="s">
        <v>1787</v>
      </c>
      <c r="B196" t="s">
        <v>1712</v>
      </c>
      <c r="C196" t="s">
        <v>551</v>
      </c>
      <c r="D196">
        <v>265</v>
      </c>
    </row>
    <row r="197" spans="1:4" x14ac:dyDescent="0.25">
      <c r="A197" t="s">
        <v>801</v>
      </c>
      <c r="B197" t="s">
        <v>1712</v>
      </c>
      <c r="C197" t="s">
        <v>551</v>
      </c>
      <c r="D197">
        <v>765072</v>
      </c>
    </row>
    <row r="198" spans="1:4" x14ac:dyDescent="0.25">
      <c r="A198" t="s">
        <v>1776</v>
      </c>
      <c r="B198" t="s">
        <v>1712</v>
      </c>
      <c r="C198" t="s">
        <v>551</v>
      </c>
      <c r="D198">
        <v>467226</v>
      </c>
    </row>
    <row r="199" spans="1:4" x14ac:dyDescent="0.25">
      <c r="A199" t="s">
        <v>1207</v>
      </c>
      <c r="B199" t="s">
        <v>1712</v>
      </c>
      <c r="C199" t="s">
        <v>551</v>
      </c>
      <c r="D199">
        <v>42450</v>
      </c>
    </row>
    <row r="200" spans="1:4" x14ac:dyDescent="0.25">
      <c r="A200" t="s">
        <v>1234</v>
      </c>
      <c r="B200" t="s">
        <v>1712</v>
      </c>
      <c r="C200" t="s">
        <v>551</v>
      </c>
      <c r="D200">
        <v>39656</v>
      </c>
    </row>
    <row r="201" spans="1:4" x14ac:dyDescent="0.25">
      <c r="A201" t="s">
        <v>1259</v>
      </c>
      <c r="B201" t="s">
        <v>1712</v>
      </c>
      <c r="C201" t="s">
        <v>551</v>
      </c>
      <c r="D201">
        <v>304</v>
      </c>
    </row>
    <row r="202" spans="1:4" x14ac:dyDescent="0.25">
      <c r="A202" t="s">
        <v>1788</v>
      </c>
      <c r="B202" t="s">
        <v>1712</v>
      </c>
      <c r="C202" t="s">
        <v>631</v>
      </c>
      <c r="D202">
        <v>776438</v>
      </c>
    </row>
    <row r="203" spans="1:4" x14ac:dyDescent="0.25">
      <c r="A203" t="s">
        <v>1234</v>
      </c>
      <c r="B203" t="s">
        <v>1717</v>
      </c>
      <c r="C203" t="s">
        <v>551</v>
      </c>
      <c r="D203">
        <v>2</v>
      </c>
    </row>
    <row r="204" spans="1:4" x14ac:dyDescent="0.25">
      <c r="A204" t="s">
        <v>801</v>
      </c>
      <c r="B204" t="s">
        <v>1479</v>
      </c>
      <c r="C204" t="s">
        <v>551</v>
      </c>
      <c r="D204">
        <v>2055</v>
      </c>
    </row>
    <row r="205" spans="1:4" x14ac:dyDescent="0.25">
      <c r="A205" t="s">
        <v>944</v>
      </c>
      <c r="B205" t="s">
        <v>1479</v>
      </c>
      <c r="C205" t="s">
        <v>551</v>
      </c>
      <c r="D205">
        <v>285</v>
      </c>
    </row>
    <row r="206" spans="1:4" x14ac:dyDescent="0.25">
      <c r="A206" t="s">
        <v>1234</v>
      </c>
      <c r="B206" t="s">
        <v>1479</v>
      </c>
      <c r="C206" t="s">
        <v>551</v>
      </c>
      <c r="D206">
        <v>1073</v>
      </c>
    </row>
    <row r="207" spans="1:4" x14ac:dyDescent="0.25">
      <c r="A207" t="s">
        <v>1259</v>
      </c>
      <c r="B207" t="s">
        <v>1479</v>
      </c>
      <c r="C207" t="s">
        <v>551</v>
      </c>
      <c r="D207">
        <v>34</v>
      </c>
    </row>
    <row r="208" spans="1:4" x14ac:dyDescent="0.25">
      <c r="A208" t="s">
        <v>801</v>
      </c>
      <c r="B208" t="s">
        <v>827</v>
      </c>
      <c r="C208" t="s">
        <v>551</v>
      </c>
      <c r="D208">
        <v>110303</v>
      </c>
    </row>
    <row r="209" spans="1:4" x14ac:dyDescent="0.25">
      <c r="A209" t="s">
        <v>944</v>
      </c>
      <c r="B209" t="s">
        <v>827</v>
      </c>
      <c r="C209" t="s">
        <v>551</v>
      </c>
      <c r="D209">
        <v>35872</v>
      </c>
    </row>
    <row r="210" spans="1:4" x14ac:dyDescent="0.25">
      <c r="A210" t="s">
        <v>1234</v>
      </c>
      <c r="B210" t="s">
        <v>827</v>
      </c>
      <c r="C210" t="s">
        <v>551</v>
      </c>
      <c r="D210">
        <v>46729</v>
      </c>
    </row>
    <row r="211" spans="1:4" x14ac:dyDescent="0.25">
      <c r="A211" t="s">
        <v>1259</v>
      </c>
      <c r="B211" t="s">
        <v>827</v>
      </c>
      <c r="C211" t="s">
        <v>551</v>
      </c>
      <c r="D211">
        <v>361</v>
      </c>
    </row>
    <row r="212" spans="1:4" x14ac:dyDescent="0.25">
      <c r="A212" t="s">
        <v>1789</v>
      </c>
      <c r="B212" t="s">
        <v>926</v>
      </c>
      <c r="C212" t="s">
        <v>551</v>
      </c>
      <c r="D212">
        <v>0</v>
      </c>
    </row>
    <row r="213" spans="1:4" x14ac:dyDescent="0.25">
      <c r="A213" t="s">
        <v>929</v>
      </c>
      <c r="B213" t="s">
        <v>926</v>
      </c>
      <c r="C213" t="s">
        <v>551</v>
      </c>
      <c r="D213">
        <v>0</v>
      </c>
    </row>
    <row r="214" spans="1:4" x14ac:dyDescent="0.25">
      <c r="A214" t="s">
        <v>1098</v>
      </c>
      <c r="B214" t="s">
        <v>926</v>
      </c>
      <c r="C214" t="s">
        <v>551</v>
      </c>
      <c r="D214">
        <v>0</v>
      </c>
    </row>
    <row r="215" spans="1:4" x14ac:dyDescent="0.25">
      <c r="A215" t="s">
        <v>1790</v>
      </c>
      <c r="B215" t="s">
        <v>926</v>
      </c>
      <c r="C215" t="s">
        <v>551</v>
      </c>
      <c r="D215">
        <v>17</v>
      </c>
    </row>
    <row r="216" spans="1:4" x14ac:dyDescent="0.25">
      <c r="A216" t="s">
        <v>939</v>
      </c>
      <c r="B216" t="s">
        <v>1050</v>
      </c>
      <c r="C216" t="s">
        <v>551</v>
      </c>
      <c r="D216">
        <v>42602</v>
      </c>
    </row>
    <row r="217" spans="1:4" x14ac:dyDescent="0.25">
      <c r="A217" t="s">
        <v>944</v>
      </c>
      <c r="B217" t="s">
        <v>1050</v>
      </c>
      <c r="C217" t="s">
        <v>551</v>
      </c>
      <c r="D217">
        <v>3569</v>
      </c>
    </row>
    <row r="218" spans="1:4" x14ac:dyDescent="0.25">
      <c r="A218" t="s">
        <v>1210</v>
      </c>
      <c r="B218" t="s">
        <v>1726</v>
      </c>
      <c r="C218" t="s">
        <v>551</v>
      </c>
      <c r="D218">
        <v>7447</v>
      </c>
    </row>
    <row r="219" spans="1:4" x14ac:dyDescent="0.25">
      <c r="A219" t="s">
        <v>1064</v>
      </c>
      <c r="B219" t="s">
        <v>840</v>
      </c>
      <c r="C219" t="s">
        <v>551</v>
      </c>
      <c r="D219">
        <v>5984</v>
      </c>
    </row>
    <row r="220" spans="1:4" x14ac:dyDescent="0.25">
      <c r="A220" t="s">
        <v>1462</v>
      </c>
      <c r="B220" t="s">
        <v>1461</v>
      </c>
      <c r="C220" t="s">
        <v>551</v>
      </c>
      <c r="D220">
        <v>1</v>
      </c>
    </row>
    <row r="221" spans="1:4" x14ac:dyDescent="0.25">
      <c r="A221" t="s">
        <v>1782</v>
      </c>
      <c r="B221" t="s">
        <v>1454</v>
      </c>
      <c r="C221" t="s">
        <v>551</v>
      </c>
      <c r="D221">
        <v>0</v>
      </c>
    </row>
    <row r="222" spans="1:4" x14ac:dyDescent="0.25">
      <c r="A222" t="s">
        <v>801</v>
      </c>
      <c r="B222" t="s">
        <v>833</v>
      </c>
      <c r="C222" t="s">
        <v>551</v>
      </c>
      <c r="D222">
        <v>31469</v>
      </c>
    </row>
    <row r="223" spans="1:4" x14ac:dyDescent="0.25">
      <c r="A223" t="s">
        <v>944</v>
      </c>
      <c r="B223" t="s">
        <v>833</v>
      </c>
      <c r="C223" t="s">
        <v>551</v>
      </c>
      <c r="D223">
        <v>2477</v>
      </c>
    </row>
    <row r="224" spans="1:4" x14ac:dyDescent="0.25">
      <c r="A224" t="s">
        <v>1234</v>
      </c>
      <c r="B224" t="s">
        <v>833</v>
      </c>
      <c r="C224" t="s">
        <v>551</v>
      </c>
      <c r="D224">
        <v>12875</v>
      </c>
    </row>
    <row r="225" spans="1:4" x14ac:dyDescent="0.25">
      <c r="A225" t="s">
        <v>1259</v>
      </c>
      <c r="B225" t="s">
        <v>833</v>
      </c>
      <c r="C225" t="s">
        <v>551</v>
      </c>
      <c r="D225">
        <v>349</v>
      </c>
    </row>
    <row r="226" spans="1:4" x14ac:dyDescent="0.25">
      <c r="A226" t="s">
        <v>801</v>
      </c>
      <c r="B226" t="s">
        <v>818</v>
      </c>
      <c r="C226" t="s">
        <v>551</v>
      </c>
      <c r="D226">
        <v>37579</v>
      </c>
    </row>
    <row r="227" spans="1:4" x14ac:dyDescent="0.25">
      <c r="A227" t="s">
        <v>944</v>
      </c>
      <c r="B227" t="s">
        <v>818</v>
      </c>
      <c r="C227" t="s">
        <v>551</v>
      </c>
      <c r="D227">
        <v>2889</v>
      </c>
    </row>
    <row r="228" spans="1:4" x14ac:dyDescent="0.25">
      <c r="A228" t="s">
        <v>1234</v>
      </c>
      <c r="B228" t="s">
        <v>818</v>
      </c>
      <c r="C228" t="s">
        <v>551</v>
      </c>
      <c r="D228">
        <v>14950</v>
      </c>
    </row>
    <row r="229" spans="1:4" x14ac:dyDescent="0.25">
      <c r="A229" t="s">
        <v>1259</v>
      </c>
      <c r="B229" t="s">
        <v>818</v>
      </c>
      <c r="C229" t="s">
        <v>551</v>
      </c>
      <c r="D229">
        <v>365</v>
      </c>
    </row>
    <row r="230" spans="1:4" x14ac:dyDescent="0.25">
      <c r="D230" s="232">
        <f>SUM(D5:D229)</f>
        <v>12857107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3163-BC46-4EE1-87E7-40B4C1FAA946}">
  <sheetPr filterMode="1"/>
  <dimension ref="A1:AH204"/>
  <sheetViews>
    <sheetView topLeftCell="H1" zoomScaleNormal="100" workbookViewId="0">
      <pane ySplit="4" topLeftCell="A5" activePane="bottomLeft" state="frozen"/>
      <selection pane="bottomLeft" activeCell="E211" sqref="E211"/>
    </sheetView>
  </sheetViews>
  <sheetFormatPr baseColWidth="10" defaultColWidth="11.44140625" defaultRowHeight="13.2" x14ac:dyDescent="0.25"/>
  <cols>
    <col min="1" max="1" width="7.44140625" customWidth="1"/>
    <col min="2" max="2" width="3.88671875" customWidth="1"/>
    <col min="3" max="3" width="3" customWidth="1"/>
    <col min="4" max="4" width="20" customWidth="1"/>
    <col min="5" max="5" width="14.109375" bestFit="1" customWidth="1"/>
    <col min="6" max="6" width="54.44140625" customWidth="1"/>
    <col min="7" max="7" width="4.88671875" customWidth="1"/>
    <col min="8" max="8" width="11.88671875" customWidth="1"/>
    <col min="9" max="9" width="13.44140625" customWidth="1"/>
    <col min="10" max="10" width="11.44140625" customWidth="1"/>
    <col min="11" max="11" width="8.44140625" customWidth="1"/>
    <col min="12" max="12" width="18.44140625" customWidth="1"/>
    <col min="13" max="13" width="39.109375" customWidth="1"/>
    <col min="14" max="14" width="26.44140625" customWidth="1"/>
    <col min="15" max="15" width="6.44140625" customWidth="1"/>
    <col min="16" max="16" width="7.44140625" customWidth="1"/>
    <col min="17" max="17" width="8" customWidth="1"/>
    <col min="18" max="18" width="18.44140625" customWidth="1"/>
    <col min="19" max="19" width="31.88671875" customWidth="1"/>
    <col min="20" max="20" width="32.109375" customWidth="1"/>
    <col min="21" max="21" width="13.44140625" customWidth="1"/>
    <col min="22" max="22" width="12.44140625" customWidth="1"/>
  </cols>
  <sheetData>
    <row r="1" spans="1:22" s="1" customFormat="1" ht="22.8" x14ac:dyDescent="0.3">
      <c r="A1" s="40">
        <f>MAX($A$3:$A$9598)</f>
        <v>182</v>
      </c>
      <c r="B1" s="391"/>
      <c r="C1" s="392"/>
      <c r="D1" s="393"/>
      <c r="E1" s="20"/>
      <c r="F1" s="11" t="s">
        <v>475</v>
      </c>
      <c r="G1" s="10"/>
      <c r="H1" s="10"/>
      <c r="I1" s="10"/>
      <c r="J1" s="10"/>
      <c r="K1" s="10"/>
      <c r="L1" s="10"/>
      <c r="M1" s="13"/>
      <c r="N1" s="13"/>
      <c r="O1" s="10"/>
      <c r="P1" s="10"/>
      <c r="Q1" s="10"/>
      <c r="R1" s="10"/>
      <c r="S1" s="394" t="s">
        <v>1791</v>
      </c>
      <c r="T1" s="395"/>
      <c r="U1" s="395"/>
      <c r="V1" s="396"/>
    </row>
    <row r="2" spans="1:22" s="5" customFormat="1" ht="15.6" customHeight="1" x14ac:dyDescent="0.3">
      <c r="A2" s="397" t="s">
        <v>477</v>
      </c>
      <c r="B2" s="399" t="s">
        <v>478</v>
      </c>
      <c r="C2" s="401" t="s">
        <v>479</v>
      </c>
      <c r="D2" s="402"/>
      <c r="E2" s="402"/>
      <c r="F2" s="393"/>
      <c r="G2" s="3"/>
      <c r="H2" s="403" t="s">
        <v>480</v>
      </c>
      <c r="I2" s="403"/>
      <c r="J2" s="29"/>
      <c r="K2" s="404" t="s">
        <v>481</v>
      </c>
      <c r="L2" s="405"/>
      <c r="M2" s="405"/>
      <c r="N2" s="406"/>
      <c r="O2" s="29" t="s">
        <v>482</v>
      </c>
      <c r="P2" s="29"/>
      <c r="Q2" s="407" t="s">
        <v>483</v>
      </c>
      <c r="R2" s="405"/>
      <c r="S2" s="405"/>
      <c r="T2" s="406"/>
      <c r="U2" s="20"/>
      <c r="V2" s="12" t="s">
        <v>1792</v>
      </c>
    </row>
    <row r="3" spans="1:22" s="1" customFormat="1" ht="27.6" x14ac:dyDescent="0.3">
      <c r="A3" s="398"/>
      <c r="B3" s="400"/>
      <c r="C3" s="3" t="s">
        <v>486</v>
      </c>
      <c r="D3" s="18" t="s">
        <v>487</v>
      </c>
      <c r="E3" s="3" t="s">
        <v>488</v>
      </c>
      <c r="F3" s="2" t="s">
        <v>23</v>
      </c>
      <c r="G3" s="3" t="s">
        <v>490</v>
      </c>
      <c r="H3" s="2" t="s">
        <v>491</v>
      </c>
      <c r="I3" s="2" t="s">
        <v>1793</v>
      </c>
      <c r="J3" s="31" t="s">
        <v>492</v>
      </c>
      <c r="K3" s="2" t="s">
        <v>28</v>
      </c>
      <c r="L3" s="2" t="s">
        <v>1794</v>
      </c>
      <c r="M3" s="14" t="s">
        <v>1795</v>
      </c>
      <c r="N3" s="14" t="s">
        <v>495</v>
      </c>
      <c r="O3" s="30" t="s">
        <v>496</v>
      </c>
      <c r="P3" s="31" t="s">
        <v>497</v>
      </c>
      <c r="Q3" s="2" t="s">
        <v>28</v>
      </c>
      <c r="R3" s="2" t="s">
        <v>1794</v>
      </c>
      <c r="S3" s="106" t="s">
        <v>498</v>
      </c>
      <c r="T3" s="14" t="s">
        <v>499</v>
      </c>
      <c r="U3" s="102" t="s">
        <v>500</v>
      </c>
      <c r="V3" s="2"/>
    </row>
    <row r="4" spans="1:22" s="4" customFormat="1" ht="39.6" hidden="1" x14ac:dyDescent="0.25">
      <c r="A4" s="158">
        <v>72</v>
      </c>
      <c r="B4" s="158" t="s">
        <v>537</v>
      </c>
      <c r="C4" s="159" t="s">
        <v>553</v>
      </c>
      <c r="D4" s="81" t="s">
        <v>1796</v>
      </c>
      <c r="E4" s="82" t="s">
        <v>657</v>
      </c>
      <c r="F4" s="160" t="s">
        <v>1797</v>
      </c>
      <c r="G4" s="162" t="s">
        <v>960</v>
      </c>
      <c r="H4" s="85" t="s">
        <v>1798</v>
      </c>
      <c r="I4" s="85" t="s">
        <v>1799</v>
      </c>
      <c r="J4" s="85" t="s">
        <v>625</v>
      </c>
      <c r="K4" s="83" t="s">
        <v>657</v>
      </c>
      <c r="L4" s="83" t="s">
        <v>662</v>
      </c>
      <c r="M4" s="85" t="s">
        <v>1800</v>
      </c>
      <c r="N4" s="164" t="s">
        <v>1801</v>
      </c>
      <c r="O4" s="167" t="s">
        <v>1802</v>
      </c>
      <c r="P4" s="168" t="s">
        <v>625</v>
      </c>
      <c r="Q4" s="83" t="s">
        <v>145</v>
      </c>
      <c r="R4" s="83" t="s">
        <v>551</v>
      </c>
      <c r="S4" s="85" t="s">
        <v>1803</v>
      </c>
      <c r="T4" s="85" t="s">
        <v>1804</v>
      </c>
      <c r="U4" s="85"/>
      <c r="V4" s="171" t="s">
        <v>1805</v>
      </c>
    </row>
    <row r="5" spans="1:22" s="35" customFormat="1" ht="26.4" hidden="1" x14ac:dyDescent="0.25">
      <c r="A5" s="58">
        <v>71</v>
      </c>
      <c r="B5" s="58" t="s">
        <v>537</v>
      </c>
      <c r="C5" s="59" t="s">
        <v>553</v>
      </c>
      <c r="D5" s="63" t="s">
        <v>1796</v>
      </c>
      <c r="E5" s="64" t="s">
        <v>657</v>
      </c>
      <c r="F5" s="64" t="s">
        <v>1806</v>
      </c>
      <c r="G5" s="60" t="s">
        <v>960</v>
      </c>
      <c r="H5" s="61" t="s">
        <v>1798</v>
      </c>
      <c r="I5" s="61" t="s">
        <v>1799</v>
      </c>
      <c r="J5" s="61" t="s">
        <v>625</v>
      </c>
      <c r="K5" s="62" t="s">
        <v>657</v>
      </c>
      <c r="L5" s="62" t="s">
        <v>662</v>
      </c>
      <c r="M5" s="61" t="s">
        <v>1800</v>
      </c>
      <c r="N5" s="61" t="s">
        <v>1807</v>
      </c>
      <c r="O5" s="61" t="s">
        <v>1802</v>
      </c>
      <c r="P5" s="61" t="s">
        <v>625</v>
      </c>
      <c r="Q5" s="62" t="s">
        <v>145</v>
      </c>
      <c r="R5" s="62" t="s">
        <v>551</v>
      </c>
      <c r="S5" s="61" t="s">
        <v>1803</v>
      </c>
      <c r="T5" s="61" t="s">
        <v>1808</v>
      </c>
      <c r="U5" s="61"/>
      <c r="V5" s="94" t="s">
        <v>1805</v>
      </c>
    </row>
    <row r="6" spans="1:22" s="35" customFormat="1" ht="26.4" hidden="1" x14ac:dyDescent="0.25">
      <c r="A6" s="58">
        <v>15</v>
      </c>
      <c r="B6" s="58" t="s">
        <v>537</v>
      </c>
      <c r="C6" s="59" t="s">
        <v>644</v>
      </c>
      <c r="D6" s="63" t="s">
        <v>903</v>
      </c>
      <c r="E6" s="64" t="s">
        <v>904</v>
      </c>
      <c r="F6" s="63" t="s">
        <v>1809</v>
      </c>
      <c r="G6" s="60" t="s">
        <v>565</v>
      </c>
      <c r="H6" s="61" t="s">
        <v>1798</v>
      </c>
      <c r="I6" s="80"/>
      <c r="J6" s="64" t="s">
        <v>625</v>
      </c>
      <c r="K6" s="64" t="s">
        <v>904</v>
      </c>
      <c r="L6" s="64" t="s">
        <v>906</v>
      </c>
      <c r="M6" s="61" t="s">
        <v>1649</v>
      </c>
      <c r="N6" s="63" t="s">
        <v>908</v>
      </c>
      <c r="O6" s="61" t="s">
        <v>1802</v>
      </c>
      <c r="P6" s="64" t="s">
        <v>549</v>
      </c>
      <c r="Q6" s="63" t="s">
        <v>626</v>
      </c>
      <c r="R6" s="63" t="s">
        <v>627</v>
      </c>
      <c r="S6" s="63" t="s">
        <v>1810</v>
      </c>
      <c r="T6" s="79" t="s">
        <v>1811</v>
      </c>
      <c r="U6" s="79"/>
      <c r="V6" s="66" t="s">
        <v>1805</v>
      </c>
    </row>
    <row r="7" spans="1:22" s="78" customFormat="1" ht="26.4" hidden="1" x14ac:dyDescent="0.25">
      <c r="A7" s="58">
        <v>16</v>
      </c>
      <c r="B7" s="58" t="s">
        <v>537</v>
      </c>
      <c r="C7" s="59" t="s">
        <v>644</v>
      </c>
      <c r="D7" s="63" t="s">
        <v>903</v>
      </c>
      <c r="E7" s="64" t="s">
        <v>904</v>
      </c>
      <c r="F7" s="63" t="s">
        <v>1809</v>
      </c>
      <c r="G7" s="60" t="s">
        <v>565</v>
      </c>
      <c r="H7" s="61" t="s">
        <v>1798</v>
      </c>
      <c r="I7" s="80"/>
      <c r="J7" s="64" t="s">
        <v>625</v>
      </c>
      <c r="K7" s="64" t="s">
        <v>904</v>
      </c>
      <c r="L7" s="64" t="s">
        <v>906</v>
      </c>
      <c r="M7" s="61" t="s">
        <v>1649</v>
      </c>
      <c r="N7" s="63" t="s">
        <v>908</v>
      </c>
      <c r="O7" s="61" t="s">
        <v>1802</v>
      </c>
      <c r="P7" s="64" t="s">
        <v>549</v>
      </c>
      <c r="Q7" s="63" t="s">
        <v>913</v>
      </c>
      <c r="R7" s="64" t="s">
        <v>551</v>
      </c>
      <c r="S7" s="63" t="s">
        <v>1810</v>
      </c>
      <c r="T7" s="79" t="s">
        <v>1811</v>
      </c>
      <c r="U7" s="79"/>
      <c r="V7" s="66" t="s">
        <v>1805</v>
      </c>
    </row>
    <row r="8" spans="1:22" s="78" customFormat="1" ht="26.4" hidden="1" x14ac:dyDescent="0.25">
      <c r="A8" s="58">
        <v>76</v>
      </c>
      <c r="B8" s="58" t="s">
        <v>537</v>
      </c>
      <c r="C8" s="59" t="s">
        <v>553</v>
      </c>
      <c r="D8" s="63" t="s">
        <v>790</v>
      </c>
      <c r="E8" s="64" t="s">
        <v>1812</v>
      </c>
      <c r="F8" s="64" t="s">
        <v>1813</v>
      </c>
      <c r="G8" s="60"/>
      <c r="H8" s="61" t="s">
        <v>781</v>
      </c>
      <c r="I8" s="61" t="s">
        <v>289</v>
      </c>
      <c r="J8" s="61" t="s">
        <v>625</v>
      </c>
      <c r="K8" s="62" t="s">
        <v>44</v>
      </c>
      <c r="L8" s="62" t="s">
        <v>551</v>
      </c>
      <c r="M8" s="61" t="s">
        <v>1814</v>
      </c>
      <c r="N8" s="61" t="s">
        <v>289</v>
      </c>
      <c r="O8" s="61" t="s">
        <v>1802</v>
      </c>
      <c r="P8" s="61" t="s">
        <v>625</v>
      </c>
      <c r="Q8" s="62" t="s">
        <v>1812</v>
      </c>
      <c r="R8" s="62" t="s">
        <v>1812</v>
      </c>
      <c r="S8" s="61" t="s">
        <v>1815</v>
      </c>
      <c r="T8" s="61" t="s">
        <v>289</v>
      </c>
      <c r="U8" s="61"/>
      <c r="V8" s="94" t="s">
        <v>1805</v>
      </c>
    </row>
    <row r="9" spans="1:22" s="78" customFormat="1" hidden="1" x14ac:dyDescent="0.25">
      <c r="A9" s="58">
        <v>35</v>
      </c>
      <c r="B9" s="58" t="s">
        <v>537</v>
      </c>
      <c r="C9" s="59" t="s">
        <v>538</v>
      </c>
      <c r="D9" s="63" t="s">
        <v>1816</v>
      </c>
      <c r="E9" s="64" t="s">
        <v>1817</v>
      </c>
      <c r="F9" s="61" t="s">
        <v>1818</v>
      </c>
      <c r="G9" s="59"/>
      <c r="H9" s="62" t="s">
        <v>1038</v>
      </c>
      <c r="I9" s="62" t="s">
        <v>289</v>
      </c>
      <c r="J9" s="62" t="s">
        <v>549</v>
      </c>
      <c r="K9" s="62" t="s">
        <v>44</v>
      </c>
      <c r="L9" s="62" t="s">
        <v>551</v>
      </c>
      <c r="M9" s="61" t="s">
        <v>1819</v>
      </c>
      <c r="N9" s="61" t="s">
        <v>289</v>
      </c>
      <c r="O9" s="61" t="s">
        <v>1820</v>
      </c>
      <c r="P9" s="62" t="s">
        <v>625</v>
      </c>
      <c r="Q9" s="62" t="s">
        <v>1821</v>
      </c>
      <c r="R9" s="62" t="s">
        <v>1822</v>
      </c>
      <c r="S9" s="61" t="s">
        <v>1823</v>
      </c>
      <c r="T9" s="72" t="s">
        <v>1824</v>
      </c>
      <c r="U9" s="72"/>
      <c r="V9" s="66" t="s">
        <v>1825</v>
      </c>
    </row>
    <row r="10" spans="1:22" s="78" customFormat="1" hidden="1" x14ac:dyDescent="0.25">
      <c r="A10" s="58">
        <v>36</v>
      </c>
      <c r="B10" s="58" t="s">
        <v>537</v>
      </c>
      <c r="C10" s="59" t="s">
        <v>538</v>
      </c>
      <c r="D10" s="63" t="s">
        <v>1816</v>
      </c>
      <c r="E10" s="64" t="s">
        <v>1817</v>
      </c>
      <c r="F10" s="61" t="s">
        <v>1826</v>
      </c>
      <c r="G10" s="59"/>
      <c r="H10" s="62" t="s">
        <v>1038</v>
      </c>
      <c r="I10" s="62" t="s">
        <v>289</v>
      </c>
      <c r="J10" s="62" t="s">
        <v>549</v>
      </c>
      <c r="K10" s="62" t="s">
        <v>44</v>
      </c>
      <c r="L10" s="62" t="s">
        <v>551</v>
      </c>
      <c r="M10" s="61" t="s">
        <v>1827</v>
      </c>
      <c r="N10" s="61" t="s">
        <v>289</v>
      </c>
      <c r="O10" s="61" t="s">
        <v>1820</v>
      </c>
      <c r="P10" s="62" t="s">
        <v>625</v>
      </c>
      <c r="Q10" s="62" t="s">
        <v>1821</v>
      </c>
      <c r="R10" s="62" t="s">
        <v>1822</v>
      </c>
      <c r="S10" s="61" t="s">
        <v>1828</v>
      </c>
      <c r="T10" s="72" t="s">
        <v>1829</v>
      </c>
      <c r="U10" s="72"/>
      <c r="V10" s="66" t="s">
        <v>1825</v>
      </c>
    </row>
    <row r="11" spans="1:22" s="78" customFormat="1" ht="26.4" hidden="1" x14ac:dyDescent="0.25">
      <c r="A11" s="58">
        <v>19</v>
      </c>
      <c r="B11" s="58" t="s">
        <v>537</v>
      </c>
      <c r="C11" s="59" t="s">
        <v>538</v>
      </c>
      <c r="D11" s="63" t="s">
        <v>1830</v>
      </c>
      <c r="E11" s="64" t="s">
        <v>1831</v>
      </c>
      <c r="F11" s="61" t="s">
        <v>1832</v>
      </c>
      <c r="G11" s="59"/>
      <c r="H11" s="62" t="s">
        <v>1833</v>
      </c>
      <c r="I11" s="62"/>
      <c r="J11" s="62" t="s">
        <v>899</v>
      </c>
      <c r="K11" s="62" t="s">
        <v>1831</v>
      </c>
      <c r="L11" s="62" t="s">
        <v>1834</v>
      </c>
      <c r="M11" s="65" t="s">
        <v>1835</v>
      </c>
      <c r="N11" s="61"/>
      <c r="O11" s="62" t="s">
        <v>1836</v>
      </c>
      <c r="P11" s="62" t="s">
        <v>549</v>
      </c>
      <c r="Q11" s="64" t="s">
        <v>145</v>
      </c>
      <c r="R11" s="62" t="s">
        <v>551</v>
      </c>
      <c r="S11" s="61" t="s">
        <v>1837</v>
      </c>
      <c r="T11" s="61"/>
      <c r="U11" s="61"/>
      <c r="V11" s="66" t="s">
        <v>1825</v>
      </c>
    </row>
    <row r="12" spans="1:22" s="78" customFormat="1" hidden="1" x14ac:dyDescent="0.25">
      <c r="A12" s="58">
        <v>91</v>
      </c>
      <c r="B12" s="58" t="s">
        <v>537</v>
      </c>
      <c r="C12" s="24" t="s">
        <v>538</v>
      </c>
      <c r="D12" s="23" t="s">
        <v>748</v>
      </c>
      <c r="E12" s="27" t="s">
        <v>1838</v>
      </c>
      <c r="F12" s="21" t="s">
        <v>1839</v>
      </c>
      <c r="G12" s="22" t="s">
        <v>565</v>
      </c>
      <c r="H12" s="22" t="s">
        <v>1840</v>
      </c>
      <c r="I12" s="22"/>
      <c r="J12" s="22" t="s">
        <v>549</v>
      </c>
      <c r="K12" s="22" t="s">
        <v>44</v>
      </c>
      <c r="L12" s="22" t="s">
        <v>551</v>
      </c>
      <c r="M12" s="21" t="s">
        <v>1841</v>
      </c>
      <c r="N12" s="21"/>
      <c r="O12" s="113" t="s">
        <v>1820</v>
      </c>
      <c r="P12" s="112" t="s">
        <v>625</v>
      </c>
      <c r="Q12" s="22" t="s">
        <v>1842</v>
      </c>
      <c r="R12" s="22" t="s">
        <v>1843</v>
      </c>
      <c r="S12" s="21" t="s">
        <v>1844</v>
      </c>
      <c r="T12" s="21"/>
      <c r="U12" s="21"/>
      <c r="V12" s="28"/>
    </row>
    <row r="13" spans="1:22" s="78" customFormat="1" ht="22.8" hidden="1" x14ac:dyDescent="0.25">
      <c r="A13" s="58">
        <v>4</v>
      </c>
      <c r="B13" s="58" t="s">
        <v>537</v>
      </c>
      <c r="C13" s="73" t="s">
        <v>553</v>
      </c>
      <c r="D13" s="74" t="s">
        <v>1062</v>
      </c>
      <c r="E13" s="75" t="s">
        <v>1845</v>
      </c>
      <c r="F13" s="65" t="s">
        <v>1846</v>
      </c>
      <c r="G13" s="65" t="s">
        <v>1847</v>
      </c>
      <c r="H13" s="65" t="s">
        <v>1848</v>
      </c>
      <c r="I13" s="65" t="s">
        <v>1849</v>
      </c>
      <c r="J13" s="65" t="s">
        <v>571</v>
      </c>
      <c r="K13" s="77" t="s">
        <v>44</v>
      </c>
      <c r="L13" s="77" t="s">
        <v>551</v>
      </c>
      <c r="M13" s="76" t="s">
        <v>1850</v>
      </c>
      <c r="N13" s="65" t="s">
        <v>1851</v>
      </c>
      <c r="O13" s="61" t="s">
        <v>1802</v>
      </c>
      <c r="P13" s="62" t="s">
        <v>899</v>
      </c>
      <c r="Q13" s="77" t="s">
        <v>1852</v>
      </c>
      <c r="R13" s="77" t="s">
        <v>1853</v>
      </c>
      <c r="S13" s="65" t="s">
        <v>1854</v>
      </c>
      <c r="T13" s="65" t="s">
        <v>1851</v>
      </c>
      <c r="U13" s="65"/>
    </row>
    <row r="14" spans="1:22" s="78" customFormat="1" ht="22.8" hidden="1" x14ac:dyDescent="0.25">
      <c r="A14" s="58">
        <v>12</v>
      </c>
      <c r="B14" s="58" t="s">
        <v>537</v>
      </c>
      <c r="C14" s="73"/>
      <c r="D14" s="74" t="s">
        <v>1855</v>
      </c>
      <c r="E14" s="75" t="s">
        <v>1845</v>
      </c>
      <c r="F14" s="76" t="s">
        <v>1856</v>
      </c>
      <c r="G14" s="65" t="s">
        <v>1847</v>
      </c>
      <c r="H14" s="65" t="s">
        <v>1857</v>
      </c>
      <c r="I14" s="65" t="s">
        <v>1849</v>
      </c>
      <c r="J14" s="65" t="s">
        <v>571</v>
      </c>
      <c r="K14" s="77" t="s">
        <v>44</v>
      </c>
      <c r="L14" s="77" t="s">
        <v>551</v>
      </c>
      <c r="M14" s="76" t="s">
        <v>1850</v>
      </c>
      <c r="N14" s="65"/>
      <c r="O14" s="61" t="s">
        <v>1802</v>
      </c>
      <c r="P14" s="62" t="s">
        <v>1858</v>
      </c>
      <c r="Q14" s="77"/>
      <c r="R14" s="77" t="s">
        <v>1859</v>
      </c>
      <c r="S14" s="65" t="s">
        <v>1860</v>
      </c>
      <c r="T14" s="65"/>
      <c r="U14" s="65"/>
    </row>
    <row r="15" spans="1:22" s="78" customFormat="1" ht="22.8" hidden="1" x14ac:dyDescent="0.25">
      <c r="A15" s="58">
        <v>10</v>
      </c>
      <c r="B15" s="58" t="s">
        <v>537</v>
      </c>
      <c r="C15" s="73"/>
      <c r="D15" s="74" t="s">
        <v>1855</v>
      </c>
      <c r="E15" s="75" t="s">
        <v>1845</v>
      </c>
      <c r="F15" s="65" t="s">
        <v>1861</v>
      </c>
      <c r="G15" s="65" t="s">
        <v>1847</v>
      </c>
      <c r="H15" s="65" t="s">
        <v>1862</v>
      </c>
      <c r="I15" s="65" t="s">
        <v>1849</v>
      </c>
      <c r="J15" s="65" t="s">
        <v>571</v>
      </c>
      <c r="K15" s="77" t="s">
        <v>44</v>
      </c>
      <c r="L15" s="77" t="s">
        <v>551</v>
      </c>
      <c r="M15" s="76" t="s">
        <v>1863</v>
      </c>
      <c r="N15" s="65"/>
      <c r="O15" s="61" t="s">
        <v>1802</v>
      </c>
      <c r="P15" s="62" t="s">
        <v>1858</v>
      </c>
      <c r="Q15" s="77"/>
      <c r="R15" s="77" t="s">
        <v>1859</v>
      </c>
      <c r="S15" s="65" t="s">
        <v>1864</v>
      </c>
      <c r="T15" s="65"/>
      <c r="U15" s="65"/>
    </row>
    <row r="16" spans="1:22" s="78" customFormat="1" ht="22.8" hidden="1" x14ac:dyDescent="0.25">
      <c r="A16" s="58">
        <v>13</v>
      </c>
      <c r="B16" s="58" t="s">
        <v>537</v>
      </c>
      <c r="C16" s="73"/>
      <c r="D16" s="74" t="s">
        <v>1855</v>
      </c>
      <c r="E16" s="75" t="s">
        <v>1845</v>
      </c>
      <c r="F16" s="65" t="s">
        <v>1865</v>
      </c>
      <c r="G16" s="65" t="s">
        <v>1847</v>
      </c>
      <c r="H16" s="65" t="s">
        <v>1857</v>
      </c>
      <c r="I16" s="65" t="s">
        <v>1849</v>
      </c>
      <c r="J16" s="65" t="s">
        <v>899</v>
      </c>
      <c r="K16" s="77" t="s">
        <v>1852</v>
      </c>
      <c r="L16" s="77" t="s">
        <v>1853</v>
      </c>
      <c r="M16" s="76" t="s">
        <v>1866</v>
      </c>
      <c r="N16" s="65"/>
      <c r="O16" s="61" t="s">
        <v>1802</v>
      </c>
      <c r="P16" s="62" t="s">
        <v>1858</v>
      </c>
      <c r="Q16" s="77"/>
      <c r="R16" s="77" t="s">
        <v>1859</v>
      </c>
      <c r="S16" s="65" t="s">
        <v>1867</v>
      </c>
      <c r="T16" s="65"/>
      <c r="U16" s="65"/>
    </row>
    <row r="17" spans="1:22" s="78" customFormat="1" ht="22.8" hidden="1" x14ac:dyDescent="0.25">
      <c r="A17" s="58">
        <v>11</v>
      </c>
      <c r="B17" s="58" t="s">
        <v>537</v>
      </c>
      <c r="C17" s="73"/>
      <c r="D17" s="74" t="s">
        <v>1855</v>
      </c>
      <c r="E17" s="75" t="s">
        <v>1845</v>
      </c>
      <c r="F17" s="76" t="s">
        <v>1868</v>
      </c>
      <c r="G17" s="65" t="s">
        <v>1847</v>
      </c>
      <c r="H17" s="65" t="s">
        <v>1857</v>
      </c>
      <c r="I17" s="65" t="s">
        <v>1849</v>
      </c>
      <c r="J17" s="65" t="s">
        <v>899</v>
      </c>
      <c r="K17" s="77" t="s">
        <v>1852</v>
      </c>
      <c r="L17" s="77" t="s">
        <v>1853</v>
      </c>
      <c r="M17" s="76" t="s">
        <v>1869</v>
      </c>
      <c r="N17" s="65"/>
      <c r="O17" s="61" t="s">
        <v>1802</v>
      </c>
      <c r="P17" s="62" t="s">
        <v>1858</v>
      </c>
      <c r="Q17" s="77"/>
      <c r="R17" s="77" t="s">
        <v>1859</v>
      </c>
      <c r="S17" s="65" t="s">
        <v>1867</v>
      </c>
      <c r="T17" s="65"/>
      <c r="U17" s="65"/>
    </row>
    <row r="18" spans="1:22" s="35" customFormat="1" ht="26.4" hidden="1" x14ac:dyDescent="0.25">
      <c r="A18" s="58">
        <v>14</v>
      </c>
      <c r="B18" s="58" t="s">
        <v>537</v>
      </c>
      <c r="C18" s="59" t="s">
        <v>644</v>
      </c>
      <c r="D18" s="63" t="s">
        <v>739</v>
      </c>
      <c r="E18" s="64" t="s">
        <v>1870</v>
      </c>
      <c r="F18" s="61" t="s">
        <v>1871</v>
      </c>
      <c r="G18" s="59"/>
      <c r="H18" s="62" t="s">
        <v>544</v>
      </c>
      <c r="I18" s="62" t="s">
        <v>1872</v>
      </c>
      <c r="J18" s="62" t="s">
        <v>899</v>
      </c>
      <c r="K18" s="62" t="s">
        <v>722</v>
      </c>
      <c r="L18" s="62" t="s">
        <v>1873</v>
      </c>
      <c r="M18" s="61" t="s">
        <v>1874</v>
      </c>
      <c r="N18" s="61"/>
      <c r="O18" s="61" t="s">
        <v>1802</v>
      </c>
      <c r="P18" s="62" t="s">
        <v>549</v>
      </c>
      <c r="Q18" s="64" t="s">
        <v>44</v>
      </c>
      <c r="R18" s="62" t="s">
        <v>551</v>
      </c>
      <c r="S18" s="61" t="s">
        <v>1875</v>
      </c>
      <c r="T18" s="61"/>
      <c r="U18" s="61"/>
      <c r="V18" s="66" t="s">
        <v>1805</v>
      </c>
    </row>
    <row r="19" spans="1:22" s="35" customFormat="1" ht="26.4" hidden="1" x14ac:dyDescent="0.25">
      <c r="A19" s="58">
        <v>73</v>
      </c>
      <c r="B19" s="58" t="s">
        <v>537</v>
      </c>
      <c r="C19" s="59"/>
      <c r="D19" s="63" t="s">
        <v>1796</v>
      </c>
      <c r="E19" s="64" t="s">
        <v>657</v>
      </c>
      <c r="F19" s="64" t="s">
        <v>1876</v>
      </c>
      <c r="G19" s="60"/>
      <c r="H19" s="61" t="s">
        <v>1798</v>
      </c>
      <c r="I19" s="61"/>
      <c r="J19" s="61" t="s">
        <v>549</v>
      </c>
      <c r="K19" s="62" t="s">
        <v>657</v>
      </c>
      <c r="L19" s="62" t="s">
        <v>662</v>
      </c>
      <c r="M19" s="61" t="s">
        <v>1877</v>
      </c>
      <c r="N19" s="61"/>
      <c r="O19" s="61" t="s">
        <v>1802</v>
      </c>
      <c r="P19" s="61" t="s">
        <v>549</v>
      </c>
      <c r="Q19" s="62" t="s">
        <v>145</v>
      </c>
      <c r="R19" s="62" t="s">
        <v>551</v>
      </c>
      <c r="S19" s="61" t="s">
        <v>1878</v>
      </c>
      <c r="T19" s="61"/>
      <c r="U19" s="61"/>
      <c r="V19" s="94" t="s">
        <v>1805</v>
      </c>
    </row>
    <row r="20" spans="1:22" s="35" customFormat="1" ht="22.8" hidden="1" x14ac:dyDescent="0.25">
      <c r="A20" s="58">
        <v>87</v>
      </c>
      <c r="B20" s="58" t="s">
        <v>537</v>
      </c>
      <c r="C20" s="24" t="s">
        <v>644</v>
      </c>
      <c r="D20" s="23" t="s">
        <v>656</v>
      </c>
      <c r="E20" s="27" t="s">
        <v>646</v>
      </c>
      <c r="F20" s="21" t="s">
        <v>1879</v>
      </c>
      <c r="G20" s="22" t="s">
        <v>565</v>
      </c>
      <c r="H20" s="22" t="s">
        <v>1880</v>
      </c>
      <c r="I20" s="22" t="s">
        <v>1881</v>
      </c>
      <c r="J20" s="22" t="s">
        <v>625</v>
      </c>
      <c r="K20" s="22" t="s">
        <v>646</v>
      </c>
      <c r="L20" s="22" t="s">
        <v>651</v>
      </c>
      <c r="M20" s="21" t="s">
        <v>1882</v>
      </c>
      <c r="N20" s="21" t="s">
        <v>1883</v>
      </c>
      <c r="O20" s="113" t="s">
        <v>1802</v>
      </c>
      <c r="P20" s="112" t="s">
        <v>625</v>
      </c>
      <c r="Q20" s="22" t="s">
        <v>145</v>
      </c>
      <c r="R20" s="22" t="s">
        <v>551</v>
      </c>
      <c r="S20" s="21" t="s">
        <v>1884</v>
      </c>
      <c r="T20" s="21" t="s">
        <v>1885</v>
      </c>
      <c r="U20" s="21"/>
      <c r="V20" s="28" t="s">
        <v>1805</v>
      </c>
    </row>
    <row r="21" spans="1:22" s="35" customFormat="1" ht="26.4" hidden="1" x14ac:dyDescent="0.25">
      <c r="A21" s="58">
        <v>74</v>
      </c>
      <c r="B21" s="58" t="s">
        <v>537</v>
      </c>
      <c r="C21" s="59" t="s">
        <v>538</v>
      </c>
      <c r="D21" s="63" t="s">
        <v>748</v>
      </c>
      <c r="E21" s="64" t="s">
        <v>1886</v>
      </c>
      <c r="F21" s="64" t="s">
        <v>1887</v>
      </c>
      <c r="G21" s="60" t="s">
        <v>565</v>
      </c>
      <c r="H21" s="61" t="s">
        <v>1888</v>
      </c>
      <c r="I21" s="61" t="s">
        <v>1889</v>
      </c>
      <c r="J21" s="61" t="s">
        <v>625</v>
      </c>
      <c r="K21" s="62" t="s">
        <v>743</v>
      </c>
      <c r="L21" s="62" t="s">
        <v>631</v>
      </c>
      <c r="M21" s="61" t="s">
        <v>1890</v>
      </c>
      <c r="N21" s="61" t="s">
        <v>1891</v>
      </c>
      <c r="O21" s="61" t="s">
        <v>1802</v>
      </c>
      <c r="P21" s="61" t="s">
        <v>625</v>
      </c>
      <c r="Q21" s="62" t="s">
        <v>145</v>
      </c>
      <c r="R21" s="62" t="s">
        <v>551</v>
      </c>
      <c r="S21" s="61" t="s">
        <v>1892</v>
      </c>
      <c r="T21" s="61" t="s">
        <v>1893</v>
      </c>
      <c r="U21" s="61"/>
      <c r="V21" s="94" t="s">
        <v>1805</v>
      </c>
    </row>
    <row r="22" spans="1:22" s="35" customFormat="1" hidden="1" x14ac:dyDescent="0.25">
      <c r="A22" s="58">
        <v>67</v>
      </c>
      <c r="B22" s="58" t="s">
        <v>537</v>
      </c>
      <c r="C22" s="59" t="s">
        <v>538</v>
      </c>
      <c r="D22" s="63" t="s">
        <v>748</v>
      </c>
      <c r="E22" s="64" t="s">
        <v>657</v>
      </c>
      <c r="F22" s="64" t="s">
        <v>1894</v>
      </c>
      <c r="G22" s="60" t="s">
        <v>565</v>
      </c>
      <c r="H22" s="61" t="s">
        <v>1880</v>
      </c>
      <c r="I22" s="61" t="s">
        <v>289</v>
      </c>
      <c r="J22" s="61" t="s">
        <v>625</v>
      </c>
      <c r="K22" s="62" t="s">
        <v>743</v>
      </c>
      <c r="L22" s="62" t="s">
        <v>631</v>
      </c>
      <c r="M22" s="61" t="s">
        <v>1731</v>
      </c>
      <c r="N22" s="61" t="s">
        <v>289</v>
      </c>
      <c r="O22" s="61" t="s">
        <v>1802</v>
      </c>
      <c r="P22" s="61" t="s">
        <v>549</v>
      </c>
      <c r="Q22" s="62" t="s">
        <v>657</v>
      </c>
      <c r="R22" s="62" t="s">
        <v>662</v>
      </c>
      <c r="S22" s="61" t="s">
        <v>1895</v>
      </c>
      <c r="T22" s="61" t="s">
        <v>289</v>
      </c>
      <c r="U22" s="61"/>
      <c r="V22" s="94"/>
    </row>
    <row r="23" spans="1:22" s="35" customFormat="1" hidden="1" x14ac:dyDescent="0.25">
      <c r="A23" s="58">
        <v>80</v>
      </c>
      <c r="B23" s="58" t="s">
        <v>537</v>
      </c>
      <c r="C23" s="24" t="s">
        <v>538</v>
      </c>
      <c r="D23" s="23" t="s">
        <v>1123</v>
      </c>
      <c r="E23" s="27" t="s">
        <v>657</v>
      </c>
      <c r="F23" s="21" t="s">
        <v>1896</v>
      </c>
      <c r="G23" s="22" t="s">
        <v>780</v>
      </c>
      <c r="H23" s="22" t="s">
        <v>1880</v>
      </c>
      <c r="I23" s="22" t="s">
        <v>289</v>
      </c>
      <c r="J23" s="22" t="s">
        <v>1897</v>
      </c>
      <c r="K23" s="22" t="s">
        <v>1858</v>
      </c>
      <c r="L23" s="22" t="s">
        <v>1898</v>
      </c>
      <c r="M23" s="21" t="s">
        <v>1899</v>
      </c>
      <c r="N23" s="21" t="s">
        <v>289</v>
      </c>
      <c r="O23" s="113" t="s">
        <v>1802</v>
      </c>
      <c r="P23" s="112" t="s">
        <v>549</v>
      </c>
      <c r="Q23" s="22" t="s">
        <v>1900</v>
      </c>
      <c r="R23" s="22" t="s">
        <v>662</v>
      </c>
      <c r="S23" s="21" t="s">
        <v>1901</v>
      </c>
      <c r="T23" s="21" t="s">
        <v>289</v>
      </c>
      <c r="U23" s="21"/>
      <c r="V23" s="28" t="s">
        <v>1805</v>
      </c>
    </row>
    <row r="24" spans="1:22" s="35" customFormat="1" hidden="1" x14ac:dyDescent="0.25">
      <c r="A24" s="58">
        <v>93</v>
      </c>
      <c r="B24" s="58" t="s">
        <v>537</v>
      </c>
      <c r="C24" s="24" t="s">
        <v>538</v>
      </c>
      <c r="D24" s="23" t="s">
        <v>1123</v>
      </c>
      <c r="E24" s="27" t="s">
        <v>657</v>
      </c>
      <c r="F24" s="21" t="s">
        <v>1902</v>
      </c>
      <c r="G24" s="22" t="s">
        <v>780</v>
      </c>
      <c r="H24" s="22" t="s">
        <v>1880</v>
      </c>
      <c r="I24" s="22">
        <v>1</v>
      </c>
      <c r="J24" s="22" t="s">
        <v>625</v>
      </c>
      <c r="K24" s="22" t="s">
        <v>743</v>
      </c>
      <c r="L24" s="22" t="s">
        <v>631</v>
      </c>
      <c r="M24" s="21" t="s">
        <v>1903</v>
      </c>
      <c r="N24" s="21" t="s">
        <v>1904</v>
      </c>
      <c r="O24" s="113" t="s">
        <v>1802</v>
      </c>
      <c r="P24" s="112" t="s">
        <v>1897</v>
      </c>
      <c r="Q24" s="22" t="s">
        <v>1858</v>
      </c>
      <c r="R24" s="22" t="s">
        <v>1898</v>
      </c>
      <c r="S24" s="21" t="s">
        <v>1899</v>
      </c>
      <c r="T24" s="21" t="s">
        <v>289</v>
      </c>
      <c r="U24" s="21"/>
      <c r="V24" s="28" t="s">
        <v>1805</v>
      </c>
    </row>
    <row r="25" spans="1:22" s="35" customFormat="1" hidden="1" x14ac:dyDescent="0.25">
      <c r="A25" s="58">
        <v>81</v>
      </c>
      <c r="B25" s="58" t="s">
        <v>537</v>
      </c>
      <c r="C25" s="24" t="s">
        <v>538</v>
      </c>
      <c r="D25" s="23" t="s">
        <v>1123</v>
      </c>
      <c r="E25" s="27" t="s">
        <v>657</v>
      </c>
      <c r="F25" s="21" t="s">
        <v>1905</v>
      </c>
      <c r="G25" s="22" t="s">
        <v>780</v>
      </c>
      <c r="H25" s="22" t="s">
        <v>1880</v>
      </c>
      <c r="I25" s="22" t="s">
        <v>289</v>
      </c>
      <c r="J25" s="22" t="s">
        <v>1897</v>
      </c>
      <c r="K25" s="22" t="s">
        <v>1858</v>
      </c>
      <c r="L25" s="22" t="s">
        <v>1898</v>
      </c>
      <c r="M25" s="21" t="s">
        <v>1906</v>
      </c>
      <c r="N25" s="21" t="s">
        <v>289</v>
      </c>
      <c r="O25" s="113" t="s">
        <v>1802</v>
      </c>
      <c r="P25" s="112" t="s">
        <v>549</v>
      </c>
      <c r="Q25" s="22" t="s">
        <v>1900</v>
      </c>
      <c r="R25" s="22" t="s">
        <v>662</v>
      </c>
      <c r="S25" s="21" t="s">
        <v>1907</v>
      </c>
      <c r="T25" s="21" t="s">
        <v>289</v>
      </c>
      <c r="U25" s="21"/>
      <c r="V25" s="28" t="s">
        <v>1805</v>
      </c>
    </row>
    <row r="26" spans="1:22" s="35" customFormat="1" ht="27.6" hidden="1" x14ac:dyDescent="0.3">
      <c r="A26" s="58">
        <v>138</v>
      </c>
      <c r="B26" s="42" t="s">
        <v>561</v>
      </c>
      <c r="C26" s="50" t="s">
        <v>538</v>
      </c>
      <c r="D26" s="68" t="s">
        <v>1908</v>
      </c>
      <c r="E26" s="44" t="s">
        <v>1909</v>
      </c>
      <c r="F26" s="96" t="s">
        <v>1910</v>
      </c>
      <c r="G26" s="50"/>
      <c r="H26" s="53" t="s">
        <v>624</v>
      </c>
      <c r="I26" s="53"/>
      <c r="J26" s="47" t="s">
        <v>625</v>
      </c>
      <c r="K26" s="53" t="s">
        <v>626</v>
      </c>
      <c r="L26" s="53" t="s">
        <v>627</v>
      </c>
      <c r="M26" s="51" t="s">
        <v>1911</v>
      </c>
      <c r="N26" s="71" t="s">
        <v>1912</v>
      </c>
      <c r="O26" s="70" t="s">
        <v>548</v>
      </c>
      <c r="P26" s="47" t="s">
        <v>625</v>
      </c>
      <c r="Q26" s="44" t="s">
        <v>1909</v>
      </c>
      <c r="R26" s="53" t="s">
        <v>1913</v>
      </c>
      <c r="S26" s="51" t="s">
        <v>1914</v>
      </c>
      <c r="T26" s="51"/>
      <c r="U26" s="46"/>
      <c r="V26" s="37" t="str">
        <f>J26&amp;" -&gt; "&amp;P26</f>
        <v>FTP -&gt; FTP</v>
      </c>
    </row>
    <row r="27" spans="1:22" s="35" customFormat="1" ht="26.4" hidden="1" x14ac:dyDescent="0.25">
      <c r="A27" s="58">
        <v>68</v>
      </c>
      <c r="B27" s="58" t="s">
        <v>537</v>
      </c>
      <c r="C27" s="59" t="s">
        <v>538</v>
      </c>
      <c r="D27" s="63" t="s">
        <v>1915</v>
      </c>
      <c r="E27" s="64" t="s">
        <v>1916</v>
      </c>
      <c r="F27" s="64" t="s">
        <v>1917</v>
      </c>
      <c r="G27" s="60" t="s">
        <v>565</v>
      </c>
      <c r="H27" s="61" t="s">
        <v>1918</v>
      </c>
      <c r="I27" s="61" t="s">
        <v>1193</v>
      </c>
      <c r="J27" s="61" t="s">
        <v>625</v>
      </c>
      <c r="K27" s="62" t="s">
        <v>117</v>
      </c>
      <c r="L27" s="62" t="s">
        <v>551</v>
      </c>
      <c r="M27" s="61" t="s">
        <v>1919</v>
      </c>
      <c r="N27" s="61" t="s">
        <v>1920</v>
      </c>
      <c r="O27" s="61" t="s">
        <v>1802</v>
      </c>
      <c r="P27" s="61" t="s">
        <v>625</v>
      </c>
      <c r="Q27" s="62"/>
      <c r="R27" s="62" t="s">
        <v>1921</v>
      </c>
      <c r="S27" s="61" t="s">
        <v>1922</v>
      </c>
      <c r="T27" s="61" t="s">
        <v>1923</v>
      </c>
      <c r="U27" s="61"/>
      <c r="V27" s="94" t="s">
        <v>1805</v>
      </c>
    </row>
    <row r="28" spans="1:22" s="35" customFormat="1" ht="26.4" hidden="1" x14ac:dyDescent="0.25">
      <c r="A28" s="58">
        <v>69</v>
      </c>
      <c r="B28" s="58" t="s">
        <v>537</v>
      </c>
      <c r="C28" s="59" t="s">
        <v>538</v>
      </c>
      <c r="D28" s="63" t="s">
        <v>1915</v>
      </c>
      <c r="E28" s="64" t="s">
        <v>1916</v>
      </c>
      <c r="F28" s="64" t="s">
        <v>1924</v>
      </c>
      <c r="G28" s="60" t="s">
        <v>565</v>
      </c>
      <c r="H28" s="61" t="s">
        <v>1918</v>
      </c>
      <c r="I28" s="61" t="s">
        <v>1193</v>
      </c>
      <c r="J28" s="61" t="s">
        <v>625</v>
      </c>
      <c r="K28" s="62" t="s">
        <v>117</v>
      </c>
      <c r="L28" s="62" t="s">
        <v>551</v>
      </c>
      <c r="M28" s="61" t="s">
        <v>1925</v>
      </c>
      <c r="N28" s="61" t="s">
        <v>1926</v>
      </c>
      <c r="O28" s="61" t="s">
        <v>1802</v>
      </c>
      <c r="P28" s="61" t="s">
        <v>625</v>
      </c>
      <c r="Q28" s="62"/>
      <c r="R28" s="62" t="s">
        <v>1921</v>
      </c>
      <c r="S28" s="61" t="s">
        <v>1927</v>
      </c>
      <c r="T28" s="61" t="s">
        <v>1928</v>
      </c>
      <c r="U28" s="61"/>
      <c r="V28" s="94" t="s">
        <v>1805</v>
      </c>
    </row>
    <row r="29" spans="1:22" s="35" customFormat="1" ht="26.4" hidden="1" x14ac:dyDescent="0.25">
      <c r="A29" s="58">
        <v>70</v>
      </c>
      <c r="B29" s="58" t="s">
        <v>537</v>
      </c>
      <c r="C29" s="59" t="s">
        <v>538</v>
      </c>
      <c r="D29" s="63" t="s">
        <v>1915</v>
      </c>
      <c r="E29" s="64" t="s">
        <v>1916</v>
      </c>
      <c r="F29" s="64" t="s">
        <v>1924</v>
      </c>
      <c r="G29" s="60" t="s">
        <v>565</v>
      </c>
      <c r="H29" s="61" t="s">
        <v>1918</v>
      </c>
      <c r="I29" s="61" t="s">
        <v>1193</v>
      </c>
      <c r="J29" s="61" t="s">
        <v>625</v>
      </c>
      <c r="K29" s="62" t="s">
        <v>117</v>
      </c>
      <c r="L29" s="62" t="s">
        <v>551</v>
      </c>
      <c r="M29" s="61" t="s">
        <v>1929</v>
      </c>
      <c r="N29" s="61" t="s">
        <v>1930</v>
      </c>
      <c r="O29" s="61" t="s">
        <v>1802</v>
      </c>
      <c r="P29" s="61" t="s">
        <v>625</v>
      </c>
      <c r="Q29" s="62"/>
      <c r="R29" s="62" t="s">
        <v>1921</v>
      </c>
      <c r="S29" s="61" t="s">
        <v>1931</v>
      </c>
      <c r="T29" s="61" t="s">
        <v>1932</v>
      </c>
      <c r="U29" s="61"/>
      <c r="V29" s="94" t="s">
        <v>1805</v>
      </c>
    </row>
    <row r="30" spans="1:22" s="35" customFormat="1" hidden="1" x14ac:dyDescent="0.25">
      <c r="A30" s="58">
        <v>89</v>
      </c>
      <c r="B30" s="58" t="s">
        <v>537</v>
      </c>
      <c r="C30" s="24" t="s">
        <v>538</v>
      </c>
      <c r="D30" s="23" t="s">
        <v>1933</v>
      </c>
      <c r="E30" s="27" t="s">
        <v>1934</v>
      </c>
      <c r="F30" s="21" t="s">
        <v>1935</v>
      </c>
      <c r="G30" s="22" t="s">
        <v>565</v>
      </c>
      <c r="H30" s="22" t="s">
        <v>1798</v>
      </c>
      <c r="I30" s="22" t="s">
        <v>1936</v>
      </c>
      <c r="J30" s="22" t="s">
        <v>1937</v>
      </c>
      <c r="K30" s="22" t="s">
        <v>1858</v>
      </c>
      <c r="L30" s="22" t="s">
        <v>1938</v>
      </c>
      <c r="M30" s="21" t="s">
        <v>1939</v>
      </c>
      <c r="N30" s="21" t="s">
        <v>289</v>
      </c>
      <c r="O30" s="113" t="s">
        <v>1820</v>
      </c>
      <c r="P30" s="112" t="s">
        <v>625</v>
      </c>
      <c r="Q30" s="22" t="s">
        <v>145</v>
      </c>
      <c r="R30" s="22" t="s">
        <v>551</v>
      </c>
      <c r="S30" s="21" t="s">
        <v>1940</v>
      </c>
      <c r="T30" s="21" t="s">
        <v>289</v>
      </c>
      <c r="U30" s="21"/>
      <c r="V30" s="28" t="s">
        <v>1792</v>
      </c>
    </row>
    <row r="31" spans="1:22" s="35" customFormat="1" hidden="1" x14ac:dyDescent="0.25">
      <c r="A31" s="58">
        <v>90</v>
      </c>
      <c r="B31" s="58" t="s">
        <v>537</v>
      </c>
      <c r="C31" s="24" t="s">
        <v>538</v>
      </c>
      <c r="D31" s="23" t="s">
        <v>1933</v>
      </c>
      <c r="E31" s="27" t="s">
        <v>1934</v>
      </c>
      <c r="F31" s="21" t="s">
        <v>1935</v>
      </c>
      <c r="G31" s="22" t="s">
        <v>565</v>
      </c>
      <c r="H31" s="22" t="s">
        <v>1798</v>
      </c>
      <c r="I31" s="22" t="s">
        <v>1936</v>
      </c>
      <c r="J31" s="22" t="s">
        <v>1937</v>
      </c>
      <c r="K31" s="22" t="s">
        <v>1858</v>
      </c>
      <c r="L31" s="22" t="s">
        <v>1938</v>
      </c>
      <c r="M31" s="21" t="s">
        <v>1939</v>
      </c>
      <c r="N31" s="21" t="s">
        <v>289</v>
      </c>
      <c r="O31" s="113" t="s">
        <v>1820</v>
      </c>
      <c r="P31" s="112" t="s">
        <v>549</v>
      </c>
      <c r="Q31" s="22" t="s">
        <v>145</v>
      </c>
      <c r="R31" s="22" t="s">
        <v>551</v>
      </c>
      <c r="S31" s="21" t="s">
        <v>1941</v>
      </c>
      <c r="T31" s="21" t="s">
        <v>289</v>
      </c>
      <c r="U31" s="21"/>
      <c r="V31" s="28" t="s">
        <v>1792</v>
      </c>
    </row>
    <row r="32" spans="1:22" s="35" customFormat="1" ht="26.4" hidden="1" x14ac:dyDescent="0.25">
      <c r="A32" s="58">
        <v>77</v>
      </c>
      <c r="B32" s="58" t="s">
        <v>537</v>
      </c>
      <c r="C32" s="107" t="s">
        <v>538</v>
      </c>
      <c r="D32" s="108" t="s">
        <v>1942</v>
      </c>
      <c r="E32" s="109" t="s">
        <v>1943</v>
      </c>
      <c r="F32" s="110" t="s">
        <v>1944</v>
      </c>
      <c r="G32" s="38" t="s">
        <v>960</v>
      </c>
      <c r="H32" s="111" t="s">
        <v>1945</v>
      </c>
      <c r="I32" s="110" t="s">
        <v>1946</v>
      </c>
      <c r="J32" s="112" t="s">
        <v>899</v>
      </c>
      <c r="K32" s="111" t="s">
        <v>626</v>
      </c>
      <c r="L32" s="22" t="s">
        <v>627</v>
      </c>
      <c r="M32" s="110" t="s">
        <v>1947</v>
      </c>
      <c r="N32" s="21"/>
      <c r="O32" s="113" t="s">
        <v>1802</v>
      </c>
      <c r="P32" s="112" t="s">
        <v>899</v>
      </c>
      <c r="Q32" s="111" t="s">
        <v>289</v>
      </c>
      <c r="R32" s="110" t="s">
        <v>1948</v>
      </c>
      <c r="S32" s="110" t="s">
        <v>1949</v>
      </c>
      <c r="T32" s="21"/>
      <c r="U32" s="21"/>
      <c r="V32" s="36" t="s">
        <v>1805</v>
      </c>
    </row>
    <row r="33" spans="1:22" s="35" customFormat="1" hidden="1" x14ac:dyDescent="0.25">
      <c r="A33" s="58">
        <v>61</v>
      </c>
      <c r="B33" s="58" t="s">
        <v>537</v>
      </c>
      <c r="C33" s="59"/>
      <c r="D33" s="63" t="s">
        <v>1950</v>
      </c>
      <c r="E33" s="64" t="s">
        <v>958</v>
      </c>
      <c r="F33" s="64" t="s">
        <v>1951</v>
      </c>
      <c r="G33" s="60" t="s">
        <v>960</v>
      </c>
      <c r="H33" s="61" t="s">
        <v>1945</v>
      </c>
      <c r="I33" s="61" t="s">
        <v>1946</v>
      </c>
      <c r="J33" s="61" t="s">
        <v>963</v>
      </c>
      <c r="K33" s="62" t="s">
        <v>626</v>
      </c>
      <c r="L33" s="62" t="s">
        <v>627</v>
      </c>
      <c r="M33" s="61" t="s">
        <v>1952</v>
      </c>
      <c r="N33" s="61"/>
      <c r="O33" s="61" t="s">
        <v>1802</v>
      </c>
      <c r="P33" s="61" t="s">
        <v>963</v>
      </c>
      <c r="Q33" s="62" t="s">
        <v>626</v>
      </c>
      <c r="R33" s="62" t="s">
        <v>627</v>
      </c>
      <c r="S33" s="61" t="s">
        <v>1953</v>
      </c>
      <c r="T33" s="61"/>
      <c r="U33" s="61"/>
      <c r="V33" s="94"/>
    </row>
    <row r="34" spans="1:22" s="86" customFormat="1" hidden="1" x14ac:dyDescent="0.25">
      <c r="A34" s="58">
        <v>62</v>
      </c>
      <c r="B34" s="58" t="s">
        <v>537</v>
      </c>
      <c r="C34" s="59"/>
      <c r="D34" s="81" t="s">
        <v>1950</v>
      </c>
      <c r="E34" s="82" t="s">
        <v>958</v>
      </c>
      <c r="F34" s="160" t="s">
        <v>1954</v>
      </c>
      <c r="G34" s="162" t="s">
        <v>960</v>
      </c>
      <c r="H34" s="88" t="s">
        <v>1945</v>
      </c>
      <c r="I34" s="85" t="s">
        <v>1946</v>
      </c>
      <c r="J34" s="61" t="s">
        <v>963</v>
      </c>
      <c r="K34" s="83" t="s">
        <v>626</v>
      </c>
      <c r="L34" s="62" t="s">
        <v>627</v>
      </c>
      <c r="M34" s="61" t="s">
        <v>1955</v>
      </c>
      <c r="N34" s="164"/>
      <c r="O34" s="61" t="s">
        <v>1802</v>
      </c>
      <c r="P34" s="168" t="s">
        <v>899</v>
      </c>
      <c r="Q34" s="83"/>
      <c r="R34" s="62" t="s">
        <v>1956</v>
      </c>
      <c r="S34" s="85" t="s">
        <v>1957</v>
      </c>
      <c r="T34" s="85"/>
      <c r="U34" s="85"/>
      <c r="V34" s="94"/>
    </row>
    <row r="35" spans="1:22" s="35" customFormat="1" hidden="1" x14ac:dyDescent="0.25">
      <c r="A35" s="58">
        <v>63</v>
      </c>
      <c r="B35" s="58" t="s">
        <v>537</v>
      </c>
      <c r="C35" s="59"/>
      <c r="D35" s="81" t="s">
        <v>1950</v>
      </c>
      <c r="E35" s="82" t="s">
        <v>958</v>
      </c>
      <c r="F35" s="64" t="s">
        <v>1954</v>
      </c>
      <c r="G35" s="60" t="s">
        <v>960</v>
      </c>
      <c r="H35" s="88" t="s">
        <v>1945</v>
      </c>
      <c r="I35" s="61" t="s">
        <v>1946</v>
      </c>
      <c r="J35" s="61" t="s">
        <v>963</v>
      </c>
      <c r="K35" s="62" t="s">
        <v>626</v>
      </c>
      <c r="L35" s="62" t="s">
        <v>627</v>
      </c>
      <c r="M35" s="61" t="s">
        <v>1955</v>
      </c>
      <c r="N35" s="166"/>
      <c r="O35" s="61" t="s">
        <v>1802</v>
      </c>
      <c r="P35" s="170" t="s">
        <v>899</v>
      </c>
      <c r="Q35" s="62"/>
      <c r="R35" s="62" t="s">
        <v>1956</v>
      </c>
      <c r="S35" s="61" t="s">
        <v>1958</v>
      </c>
      <c r="T35" s="61"/>
      <c r="U35" s="61"/>
      <c r="V35" s="94"/>
    </row>
    <row r="36" spans="1:22" s="89" customFormat="1" hidden="1" x14ac:dyDescent="0.25">
      <c r="A36" s="58">
        <v>64</v>
      </c>
      <c r="B36" s="58" t="s">
        <v>537</v>
      </c>
      <c r="C36" s="59"/>
      <c r="D36" s="81" t="s">
        <v>1950</v>
      </c>
      <c r="E36" s="82" t="s">
        <v>958</v>
      </c>
      <c r="F36" s="161" t="s">
        <v>1954</v>
      </c>
      <c r="G36" s="163" t="s">
        <v>960</v>
      </c>
      <c r="H36" s="88" t="s">
        <v>1945</v>
      </c>
      <c r="I36" s="88" t="s">
        <v>1946</v>
      </c>
      <c r="J36" s="61" t="s">
        <v>963</v>
      </c>
      <c r="K36" s="84" t="s">
        <v>626</v>
      </c>
      <c r="L36" s="62" t="s">
        <v>627</v>
      </c>
      <c r="M36" s="61" t="s">
        <v>1955</v>
      </c>
      <c r="N36" s="165"/>
      <c r="O36" s="61" t="s">
        <v>1802</v>
      </c>
      <c r="P36" s="169" t="s">
        <v>899</v>
      </c>
      <c r="Q36" s="84"/>
      <c r="R36" s="62" t="s">
        <v>1956</v>
      </c>
      <c r="S36" s="88" t="s">
        <v>1959</v>
      </c>
      <c r="T36" s="88"/>
      <c r="U36" s="88"/>
      <c r="V36" s="94"/>
    </row>
    <row r="37" spans="1:22" s="35" customFormat="1" hidden="1" x14ac:dyDescent="0.25">
      <c r="A37" s="58">
        <v>65</v>
      </c>
      <c r="B37" s="58" t="s">
        <v>537</v>
      </c>
      <c r="C37" s="59"/>
      <c r="D37" s="63" t="s">
        <v>1950</v>
      </c>
      <c r="E37" s="64" t="s">
        <v>958</v>
      </c>
      <c r="F37" s="64" t="s">
        <v>1954</v>
      </c>
      <c r="G37" s="60" t="s">
        <v>960</v>
      </c>
      <c r="H37" s="61" t="s">
        <v>1945</v>
      </c>
      <c r="I37" s="61" t="s">
        <v>1946</v>
      </c>
      <c r="J37" s="61" t="s">
        <v>963</v>
      </c>
      <c r="K37" s="62" t="s">
        <v>626</v>
      </c>
      <c r="L37" s="62" t="s">
        <v>627</v>
      </c>
      <c r="M37" s="61" t="s">
        <v>1955</v>
      </c>
      <c r="N37" s="61"/>
      <c r="O37" s="61" t="s">
        <v>1802</v>
      </c>
      <c r="P37" s="61" t="s">
        <v>899</v>
      </c>
      <c r="Q37" s="62"/>
      <c r="R37" s="62" t="s">
        <v>1956</v>
      </c>
      <c r="S37" s="61" t="s">
        <v>1960</v>
      </c>
      <c r="T37" s="61"/>
      <c r="U37" s="61"/>
      <c r="V37" s="94"/>
    </row>
    <row r="38" spans="1:22" s="35" customFormat="1" hidden="1" x14ac:dyDescent="0.25">
      <c r="A38" s="58">
        <v>66</v>
      </c>
      <c r="B38" s="58" t="s">
        <v>537</v>
      </c>
      <c r="C38" s="59"/>
      <c r="D38" s="63" t="s">
        <v>1950</v>
      </c>
      <c r="E38" s="82" t="s">
        <v>958</v>
      </c>
      <c r="F38" s="64" t="s">
        <v>1961</v>
      </c>
      <c r="G38" s="60" t="s">
        <v>960</v>
      </c>
      <c r="H38" s="61" t="s">
        <v>1945</v>
      </c>
      <c r="I38" s="61" t="s">
        <v>1946</v>
      </c>
      <c r="J38" s="61" t="s">
        <v>963</v>
      </c>
      <c r="K38" s="62" t="s">
        <v>626</v>
      </c>
      <c r="L38" s="62" t="s">
        <v>627</v>
      </c>
      <c r="M38" s="61" t="s">
        <v>1962</v>
      </c>
      <c r="N38" s="61"/>
      <c r="O38" s="61" t="s">
        <v>1802</v>
      </c>
      <c r="P38" s="61" t="s">
        <v>963</v>
      </c>
      <c r="Q38" s="62" t="s">
        <v>626</v>
      </c>
      <c r="R38" s="62" t="s">
        <v>627</v>
      </c>
      <c r="S38" s="61" t="s">
        <v>1963</v>
      </c>
      <c r="T38" s="61"/>
      <c r="U38" s="88"/>
      <c r="V38" s="172"/>
    </row>
    <row r="39" spans="1:22" s="35" customFormat="1" ht="26.4" hidden="1" x14ac:dyDescent="0.25">
      <c r="A39" s="58">
        <v>49</v>
      </c>
      <c r="B39" s="58" t="s">
        <v>537</v>
      </c>
      <c r="C39" s="59" t="s">
        <v>538</v>
      </c>
      <c r="D39" s="63" t="s">
        <v>763</v>
      </c>
      <c r="E39" s="82" t="s">
        <v>1964</v>
      </c>
      <c r="F39" s="64" t="s">
        <v>1965</v>
      </c>
      <c r="G39" s="60" t="s">
        <v>565</v>
      </c>
      <c r="H39" s="61" t="s">
        <v>1798</v>
      </c>
      <c r="I39" s="61" t="s">
        <v>1966</v>
      </c>
      <c r="J39" s="61" t="s">
        <v>650</v>
      </c>
      <c r="K39" s="62" t="s">
        <v>722</v>
      </c>
      <c r="L39" s="62" t="s">
        <v>1967</v>
      </c>
      <c r="M39" s="61" t="s">
        <v>1968</v>
      </c>
      <c r="N39" s="61" t="s">
        <v>289</v>
      </c>
      <c r="O39" s="61" t="s">
        <v>548</v>
      </c>
      <c r="P39" s="61" t="s">
        <v>571</v>
      </c>
      <c r="Q39" s="62" t="s">
        <v>145</v>
      </c>
      <c r="R39" s="62" t="s">
        <v>551</v>
      </c>
      <c r="S39" s="61" t="s">
        <v>1969</v>
      </c>
      <c r="T39" s="61" t="s">
        <v>1970</v>
      </c>
      <c r="U39" s="61"/>
      <c r="V39" s="94"/>
    </row>
    <row r="40" spans="1:22" s="35" customFormat="1" ht="26.4" hidden="1" x14ac:dyDescent="0.25">
      <c r="A40" s="58">
        <v>50</v>
      </c>
      <c r="B40" s="58" t="s">
        <v>537</v>
      </c>
      <c r="C40" s="59" t="s">
        <v>538</v>
      </c>
      <c r="D40" s="63" t="s">
        <v>763</v>
      </c>
      <c r="E40" s="82" t="s">
        <v>1964</v>
      </c>
      <c r="F40" s="64" t="s">
        <v>1965</v>
      </c>
      <c r="G40" s="60" t="s">
        <v>565</v>
      </c>
      <c r="H40" s="61" t="s">
        <v>1798</v>
      </c>
      <c r="I40" s="61" t="s">
        <v>1966</v>
      </c>
      <c r="J40" s="61" t="s">
        <v>650</v>
      </c>
      <c r="K40" s="62" t="s">
        <v>722</v>
      </c>
      <c r="L40" s="62" t="s">
        <v>1967</v>
      </c>
      <c r="M40" s="61" t="s">
        <v>1968</v>
      </c>
      <c r="N40" s="61" t="s">
        <v>289</v>
      </c>
      <c r="O40" s="61" t="s">
        <v>548</v>
      </c>
      <c r="P40" s="61" t="s">
        <v>571</v>
      </c>
      <c r="Q40" s="62" t="s">
        <v>145</v>
      </c>
      <c r="R40" s="62" t="s">
        <v>551</v>
      </c>
      <c r="S40" s="61" t="s">
        <v>1971</v>
      </c>
      <c r="T40" s="61" t="s">
        <v>1972</v>
      </c>
      <c r="U40" s="61"/>
      <c r="V40" s="94"/>
    </row>
    <row r="41" spans="1:22" s="35" customFormat="1" hidden="1" x14ac:dyDescent="0.25">
      <c r="A41" s="58">
        <v>51</v>
      </c>
      <c r="B41" s="58" t="s">
        <v>537</v>
      </c>
      <c r="C41" s="59" t="s">
        <v>538</v>
      </c>
      <c r="D41" s="63" t="s">
        <v>763</v>
      </c>
      <c r="E41" s="64" t="s">
        <v>1964</v>
      </c>
      <c r="F41" s="64" t="s">
        <v>1965</v>
      </c>
      <c r="G41" s="60" t="s">
        <v>565</v>
      </c>
      <c r="H41" s="61" t="s">
        <v>1798</v>
      </c>
      <c r="I41" s="61" t="s">
        <v>1966</v>
      </c>
      <c r="J41" s="61" t="s">
        <v>650</v>
      </c>
      <c r="K41" s="62" t="s">
        <v>722</v>
      </c>
      <c r="L41" s="62" t="s">
        <v>1967</v>
      </c>
      <c r="M41" s="61" t="s">
        <v>1968</v>
      </c>
      <c r="N41" s="61" t="s">
        <v>289</v>
      </c>
      <c r="O41" s="61" t="s">
        <v>548</v>
      </c>
      <c r="P41" s="61" t="s">
        <v>923</v>
      </c>
      <c r="Q41" s="62" t="s">
        <v>145</v>
      </c>
      <c r="R41" s="62" t="s">
        <v>551</v>
      </c>
      <c r="S41" s="61" t="s">
        <v>1973</v>
      </c>
      <c r="T41" s="61" t="s">
        <v>289</v>
      </c>
      <c r="U41" s="61"/>
      <c r="V41" s="94"/>
    </row>
    <row r="42" spans="1:22" s="95" customFormat="1" hidden="1" x14ac:dyDescent="0.25">
      <c r="A42" s="58">
        <v>52</v>
      </c>
      <c r="B42" s="58" t="s">
        <v>537</v>
      </c>
      <c r="C42" s="59" t="s">
        <v>538</v>
      </c>
      <c r="D42" s="63" t="s">
        <v>763</v>
      </c>
      <c r="E42" s="64" t="s">
        <v>1964</v>
      </c>
      <c r="F42" s="64" t="s">
        <v>1965</v>
      </c>
      <c r="G42" s="60" t="s">
        <v>565</v>
      </c>
      <c r="H42" s="61" t="s">
        <v>1798</v>
      </c>
      <c r="I42" s="61" t="s">
        <v>1966</v>
      </c>
      <c r="J42" s="61" t="s">
        <v>650</v>
      </c>
      <c r="K42" s="62" t="s">
        <v>722</v>
      </c>
      <c r="L42" s="62" t="s">
        <v>1967</v>
      </c>
      <c r="M42" s="61" t="s">
        <v>1968</v>
      </c>
      <c r="N42" s="61" t="s">
        <v>289</v>
      </c>
      <c r="O42" s="61" t="s">
        <v>548</v>
      </c>
      <c r="P42" s="61" t="s">
        <v>963</v>
      </c>
      <c r="Q42" s="62" t="s">
        <v>145</v>
      </c>
      <c r="R42" s="62" t="s">
        <v>551</v>
      </c>
      <c r="S42" s="61" t="s">
        <v>1974</v>
      </c>
      <c r="T42" s="61" t="s">
        <v>289</v>
      </c>
      <c r="U42" s="61"/>
      <c r="V42" s="94"/>
    </row>
    <row r="43" spans="1:22" s="35" customFormat="1" hidden="1" x14ac:dyDescent="0.25">
      <c r="A43" s="58">
        <v>53</v>
      </c>
      <c r="B43" s="58" t="s">
        <v>537</v>
      </c>
      <c r="C43" s="59" t="s">
        <v>538</v>
      </c>
      <c r="D43" s="63" t="s">
        <v>763</v>
      </c>
      <c r="E43" s="64" t="s">
        <v>1964</v>
      </c>
      <c r="F43" s="64" t="s">
        <v>1965</v>
      </c>
      <c r="G43" s="60" t="s">
        <v>565</v>
      </c>
      <c r="H43" s="61" t="s">
        <v>1798</v>
      </c>
      <c r="I43" s="61" t="s">
        <v>1966</v>
      </c>
      <c r="J43" s="61" t="s">
        <v>650</v>
      </c>
      <c r="K43" s="62" t="s">
        <v>722</v>
      </c>
      <c r="L43" s="62" t="s">
        <v>1967</v>
      </c>
      <c r="M43" s="61" t="s">
        <v>1968</v>
      </c>
      <c r="N43" s="61" t="s">
        <v>289</v>
      </c>
      <c r="O43" s="61" t="s">
        <v>548</v>
      </c>
      <c r="P43" s="61" t="s">
        <v>963</v>
      </c>
      <c r="Q43" s="62" t="s">
        <v>145</v>
      </c>
      <c r="R43" s="62" t="s">
        <v>551</v>
      </c>
      <c r="S43" s="61" t="s">
        <v>1975</v>
      </c>
      <c r="T43" s="61" t="s">
        <v>289</v>
      </c>
      <c r="U43" s="61"/>
      <c r="V43" s="94"/>
    </row>
    <row r="44" spans="1:22" s="35" customFormat="1" ht="26.4" hidden="1" x14ac:dyDescent="0.25">
      <c r="A44" s="58">
        <v>45</v>
      </c>
      <c r="B44" s="58" t="s">
        <v>537</v>
      </c>
      <c r="C44" s="59" t="s">
        <v>538</v>
      </c>
      <c r="D44" s="63" t="s">
        <v>763</v>
      </c>
      <c r="E44" s="64" t="s">
        <v>1964</v>
      </c>
      <c r="F44" s="64" t="s">
        <v>1976</v>
      </c>
      <c r="G44" s="60" t="s">
        <v>565</v>
      </c>
      <c r="H44" s="61" t="s">
        <v>1798</v>
      </c>
      <c r="I44" s="61" t="s">
        <v>1966</v>
      </c>
      <c r="J44" s="61" t="s">
        <v>650</v>
      </c>
      <c r="K44" s="62" t="s">
        <v>722</v>
      </c>
      <c r="L44" s="62" t="s">
        <v>1967</v>
      </c>
      <c r="M44" s="61" t="s">
        <v>1977</v>
      </c>
      <c r="N44" s="61" t="s">
        <v>289</v>
      </c>
      <c r="O44" s="61" t="s">
        <v>548</v>
      </c>
      <c r="P44" s="61" t="s">
        <v>571</v>
      </c>
      <c r="Q44" s="62" t="s">
        <v>145</v>
      </c>
      <c r="R44" s="62" t="s">
        <v>551</v>
      </c>
      <c r="S44" s="61" t="s">
        <v>1978</v>
      </c>
      <c r="T44" s="61" t="s">
        <v>1979</v>
      </c>
      <c r="U44" s="61"/>
      <c r="V44" s="94"/>
    </row>
    <row r="45" spans="1:22" s="35" customFormat="1" ht="26.4" hidden="1" x14ac:dyDescent="0.25">
      <c r="A45" s="58">
        <v>46</v>
      </c>
      <c r="B45" s="58" t="s">
        <v>537</v>
      </c>
      <c r="C45" s="59" t="s">
        <v>538</v>
      </c>
      <c r="D45" s="63" t="s">
        <v>763</v>
      </c>
      <c r="E45" s="64" t="s">
        <v>1964</v>
      </c>
      <c r="F45" s="64" t="s">
        <v>1976</v>
      </c>
      <c r="G45" s="60" t="s">
        <v>565</v>
      </c>
      <c r="H45" s="61" t="s">
        <v>1798</v>
      </c>
      <c r="I45" s="61" t="s">
        <v>1966</v>
      </c>
      <c r="J45" s="61" t="s">
        <v>650</v>
      </c>
      <c r="K45" s="62" t="s">
        <v>722</v>
      </c>
      <c r="L45" s="62" t="s">
        <v>1967</v>
      </c>
      <c r="M45" s="61" t="s">
        <v>1977</v>
      </c>
      <c r="N45" s="61" t="s">
        <v>289</v>
      </c>
      <c r="O45" s="61" t="s">
        <v>548</v>
      </c>
      <c r="P45" s="61" t="s">
        <v>571</v>
      </c>
      <c r="Q45" s="62" t="s">
        <v>145</v>
      </c>
      <c r="R45" s="62" t="s">
        <v>551</v>
      </c>
      <c r="S45" s="61" t="s">
        <v>1969</v>
      </c>
      <c r="T45" s="61" t="s">
        <v>1970</v>
      </c>
      <c r="U45" s="61"/>
      <c r="V45" s="94"/>
    </row>
    <row r="46" spans="1:22" s="35" customFormat="1" ht="26.4" hidden="1" x14ac:dyDescent="0.25">
      <c r="A46" s="58">
        <v>47</v>
      </c>
      <c r="B46" s="58" t="s">
        <v>537</v>
      </c>
      <c r="C46" s="59" t="s">
        <v>538</v>
      </c>
      <c r="D46" s="63" t="s">
        <v>763</v>
      </c>
      <c r="E46" s="64" t="s">
        <v>1964</v>
      </c>
      <c r="F46" s="64" t="s">
        <v>1976</v>
      </c>
      <c r="G46" s="60" t="s">
        <v>565</v>
      </c>
      <c r="H46" s="61" t="s">
        <v>1798</v>
      </c>
      <c r="I46" s="61" t="s">
        <v>1966</v>
      </c>
      <c r="J46" s="61" t="s">
        <v>650</v>
      </c>
      <c r="K46" s="62" t="s">
        <v>722</v>
      </c>
      <c r="L46" s="62" t="s">
        <v>1967</v>
      </c>
      <c r="M46" s="61" t="s">
        <v>1977</v>
      </c>
      <c r="N46" s="61" t="s">
        <v>289</v>
      </c>
      <c r="O46" s="61" t="s">
        <v>548</v>
      </c>
      <c r="P46" s="61" t="s">
        <v>571</v>
      </c>
      <c r="Q46" s="62" t="s">
        <v>145</v>
      </c>
      <c r="R46" s="62" t="s">
        <v>551</v>
      </c>
      <c r="S46" s="61" t="s">
        <v>1971</v>
      </c>
      <c r="T46" s="61" t="s">
        <v>1972</v>
      </c>
      <c r="U46" s="61"/>
      <c r="V46" s="94"/>
    </row>
    <row r="47" spans="1:22" s="35" customFormat="1" hidden="1" x14ac:dyDescent="0.25">
      <c r="A47" s="58">
        <v>48</v>
      </c>
      <c r="B47" s="58" t="s">
        <v>537</v>
      </c>
      <c r="C47" s="59" t="s">
        <v>538</v>
      </c>
      <c r="D47" s="63" t="s">
        <v>763</v>
      </c>
      <c r="E47" s="64" t="s">
        <v>1964</v>
      </c>
      <c r="F47" s="64" t="s">
        <v>1976</v>
      </c>
      <c r="G47" s="60" t="s">
        <v>565</v>
      </c>
      <c r="H47" s="61" t="s">
        <v>1798</v>
      </c>
      <c r="I47" s="61" t="s">
        <v>1966</v>
      </c>
      <c r="J47" s="61" t="s">
        <v>650</v>
      </c>
      <c r="K47" s="62" t="s">
        <v>722</v>
      </c>
      <c r="L47" s="62" t="s">
        <v>1967</v>
      </c>
      <c r="M47" s="61" t="s">
        <v>1977</v>
      </c>
      <c r="N47" s="61" t="s">
        <v>289</v>
      </c>
      <c r="O47" s="61" t="s">
        <v>548</v>
      </c>
      <c r="P47" s="61" t="s">
        <v>571</v>
      </c>
      <c r="Q47" s="62" t="s">
        <v>145</v>
      </c>
      <c r="R47" s="62" t="s">
        <v>551</v>
      </c>
      <c r="S47" s="61" t="s">
        <v>1980</v>
      </c>
      <c r="T47" s="61" t="s">
        <v>1981</v>
      </c>
      <c r="U47" s="61"/>
      <c r="V47" s="94"/>
    </row>
    <row r="48" spans="1:22" s="35" customFormat="1" hidden="1" x14ac:dyDescent="0.25">
      <c r="A48" s="58">
        <v>56</v>
      </c>
      <c r="B48" s="58" t="s">
        <v>537</v>
      </c>
      <c r="C48" s="59" t="s">
        <v>538</v>
      </c>
      <c r="D48" s="63" t="s">
        <v>1062</v>
      </c>
      <c r="E48" s="64" t="s">
        <v>1964</v>
      </c>
      <c r="F48" s="64" t="s">
        <v>1982</v>
      </c>
      <c r="G48" s="60" t="s">
        <v>565</v>
      </c>
      <c r="H48" s="61" t="s">
        <v>1798</v>
      </c>
      <c r="I48" s="61" t="s">
        <v>1966</v>
      </c>
      <c r="J48" s="61" t="s">
        <v>650</v>
      </c>
      <c r="K48" s="62" t="s">
        <v>722</v>
      </c>
      <c r="L48" s="62" t="s">
        <v>1967</v>
      </c>
      <c r="M48" s="61" t="s">
        <v>1983</v>
      </c>
      <c r="N48" s="61" t="s">
        <v>289</v>
      </c>
      <c r="O48" s="61" t="s">
        <v>548</v>
      </c>
      <c r="P48" s="61" t="s">
        <v>549</v>
      </c>
      <c r="Q48" s="62" t="s">
        <v>44</v>
      </c>
      <c r="R48" s="35" t="s">
        <v>551</v>
      </c>
      <c r="S48" s="61" t="s">
        <v>1984</v>
      </c>
      <c r="T48" s="61"/>
      <c r="U48" s="61"/>
      <c r="V48" s="94"/>
    </row>
    <row r="49" spans="1:22" s="35" customFormat="1" hidden="1" x14ac:dyDescent="0.25">
      <c r="A49" s="58">
        <v>54</v>
      </c>
      <c r="B49" s="58" t="s">
        <v>537</v>
      </c>
      <c r="C49" s="59" t="s">
        <v>538</v>
      </c>
      <c r="D49" s="63" t="s">
        <v>1062</v>
      </c>
      <c r="E49" s="64" t="s">
        <v>1964</v>
      </c>
      <c r="F49" s="64" t="s">
        <v>1985</v>
      </c>
      <c r="G49" s="60" t="s">
        <v>565</v>
      </c>
      <c r="H49" s="61" t="s">
        <v>1798</v>
      </c>
      <c r="I49" s="61" t="s">
        <v>1966</v>
      </c>
      <c r="J49" s="61" t="s">
        <v>650</v>
      </c>
      <c r="K49" s="62" t="s">
        <v>722</v>
      </c>
      <c r="L49" s="62" t="s">
        <v>1967</v>
      </c>
      <c r="M49" s="61" t="s">
        <v>1986</v>
      </c>
      <c r="N49" s="61" t="s">
        <v>289</v>
      </c>
      <c r="O49" s="61" t="s">
        <v>548</v>
      </c>
      <c r="P49" s="61" t="s">
        <v>549</v>
      </c>
      <c r="Q49" s="62" t="s">
        <v>44</v>
      </c>
      <c r="R49" s="35" t="s">
        <v>551</v>
      </c>
      <c r="S49" s="61" t="s">
        <v>1987</v>
      </c>
      <c r="T49" s="61"/>
      <c r="U49" s="61"/>
      <c r="V49" s="94"/>
    </row>
    <row r="50" spans="1:22" s="35" customFormat="1" hidden="1" x14ac:dyDescent="0.25">
      <c r="A50" s="58">
        <v>55</v>
      </c>
      <c r="B50" s="58" t="s">
        <v>537</v>
      </c>
      <c r="C50" s="59" t="s">
        <v>538</v>
      </c>
      <c r="D50" s="63" t="s">
        <v>1062</v>
      </c>
      <c r="E50" s="64" t="s">
        <v>1964</v>
      </c>
      <c r="F50" s="64" t="s">
        <v>1988</v>
      </c>
      <c r="G50" s="60" t="s">
        <v>565</v>
      </c>
      <c r="H50" s="61" t="s">
        <v>1798</v>
      </c>
      <c r="I50" s="61" t="s">
        <v>1966</v>
      </c>
      <c r="J50" s="61" t="s">
        <v>650</v>
      </c>
      <c r="K50" s="62" t="s">
        <v>722</v>
      </c>
      <c r="L50" s="62" t="s">
        <v>1967</v>
      </c>
      <c r="M50" s="61" t="s">
        <v>1989</v>
      </c>
      <c r="N50" s="61" t="s">
        <v>289</v>
      </c>
      <c r="O50" s="61" t="s">
        <v>548</v>
      </c>
      <c r="P50" s="61" t="s">
        <v>549</v>
      </c>
      <c r="Q50" s="62" t="s">
        <v>44</v>
      </c>
      <c r="R50" s="35" t="s">
        <v>551</v>
      </c>
      <c r="S50" s="61" t="s">
        <v>1990</v>
      </c>
      <c r="T50" s="61"/>
      <c r="U50" s="61"/>
      <c r="V50" s="94"/>
    </row>
    <row r="51" spans="1:22" s="35" customFormat="1" ht="39.6" hidden="1" x14ac:dyDescent="0.25">
      <c r="A51" s="58">
        <v>43</v>
      </c>
      <c r="B51" s="58" t="s">
        <v>537</v>
      </c>
      <c r="C51" s="59" t="s">
        <v>538</v>
      </c>
      <c r="D51" s="63" t="s">
        <v>1053</v>
      </c>
      <c r="E51" s="64" t="s">
        <v>1964</v>
      </c>
      <c r="F51" s="64" t="s">
        <v>1991</v>
      </c>
      <c r="G51" s="60" t="s">
        <v>565</v>
      </c>
      <c r="H51" s="61" t="s">
        <v>1992</v>
      </c>
      <c r="I51" s="61" t="s">
        <v>1966</v>
      </c>
      <c r="J51" s="61" t="s">
        <v>1384</v>
      </c>
      <c r="K51" s="62" t="s">
        <v>44</v>
      </c>
      <c r="L51" s="62" t="s">
        <v>551</v>
      </c>
      <c r="M51" s="61" t="s">
        <v>1993</v>
      </c>
      <c r="N51" s="61" t="s">
        <v>1994</v>
      </c>
      <c r="O51" s="61" t="s">
        <v>548</v>
      </c>
      <c r="P51" s="61" t="s">
        <v>650</v>
      </c>
      <c r="Q51" s="62" t="s">
        <v>722</v>
      </c>
      <c r="R51" s="62" t="s">
        <v>1967</v>
      </c>
      <c r="S51" s="61" t="s">
        <v>1995</v>
      </c>
      <c r="T51" s="61"/>
      <c r="U51" s="61"/>
      <c r="V51" s="94"/>
    </row>
    <row r="52" spans="1:22" s="35" customFormat="1" hidden="1" x14ac:dyDescent="0.25">
      <c r="A52" s="58">
        <v>102</v>
      </c>
      <c r="B52" s="58" t="s">
        <v>537</v>
      </c>
      <c r="C52" s="24" t="s">
        <v>644</v>
      </c>
      <c r="D52" s="23" t="s">
        <v>1796</v>
      </c>
      <c r="E52" s="27" t="s">
        <v>657</v>
      </c>
      <c r="F52" s="21" t="s">
        <v>1996</v>
      </c>
      <c r="G52" s="22" t="s">
        <v>960</v>
      </c>
      <c r="H52" s="22" t="s">
        <v>1798</v>
      </c>
      <c r="I52" s="22"/>
      <c r="J52" s="22" t="s">
        <v>549</v>
      </c>
      <c r="K52" s="22" t="s">
        <v>657</v>
      </c>
      <c r="L52" s="22" t="s">
        <v>662</v>
      </c>
      <c r="M52" s="21" t="s">
        <v>1997</v>
      </c>
      <c r="N52" s="21"/>
      <c r="O52" s="113" t="s">
        <v>1820</v>
      </c>
      <c r="P52" s="112" t="s">
        <v>549</v>
      </c>
      <c r="Q52" s="22" t="s">
        <v>145</v>
      </c>
      <c r="R52" s="22" t="s">
        <v>551</v>
      </c>
      <c r="S52" s="21" t="s">
        <v>1998</v>
      </c>
      <c r="T52" s="21"/>
      <c r="U52" s="21"/>
      <c r="V52" s="28" t="s">
        <v>1825</v>
      </c>
    </row>
    <row r="53" spans="1:22" s="35" customFormat="1" hidden="1" x14ac:dyDescent="0.25">
      <c r="A53" s="58">
        <v>82</v>
      </c>
      <c r="B53" s="58" t="s">
        <v>537</v>
      </c>
      <c r="C53" s="24" t="s">
        <v>644</v>
      </c>
      <c r="D53" s="23" t="s">
        <v>1796</v>
      </c>
      <c r="E53" s="27" t="s">
        <v>657</v>
      </c>
      <c r="F53" s="21" t="s">
        <v>1999</v>
      </c>
      <c r="G53" s="22" t="s">
        <v>960</v>
      </c>
      <c r="H53" s="22" t="s">
        <v>1798</v>
      </c>
      <c r="I53" s="22"/>
      <c r="J53" s="22" t="s">
        <v>549</v>
      </c>
      <c r="K53" s="22" t="s">
        <v>145</v>
      </c>
      <c r="L53" s="22" t="s">
        <v>551</v>
      </c>
      <c r="M53" s="21" t="s">
        <v>2000</v>
      </c>
      <c r="N53" s="21"/>
      <c r="O53" s="113" t="s">
        <v>1820</v>
      </c>
      <c r="P53" s="112" t="s">
        <v>549</v>
      </c>
      <c r="Q53" s="22" t="s">
        <v>657</v>
      </c>
      <c r="R53" s="22" t="s">
        <v>662</v>
      </c>
      <c r="S53" s="21" t="s">
        <v>2001</v>
      </c>
      <c r="T53" s="21"/>
      <c r="U53" s="21"/>
      <c r="V53" s="28" t="s">
        <v>1825</v>
      </c>
    </row>
    <row r="54" spans="1:22" s="35" customFormat="1" hidden="1" x14ac:dyDescent="0.25">
      <c r="A54" s="58">
        <v>78</v>
      </c>
      <c r="B54" s="58" t="s">
        <v>537</v>
      </c>
      <c r="C54" s="24" t="s">
        <v>553</v>
      </c>
      <c r="D54" s="23" t="s">
        <v>1796</v>
      </c>
      <c r="E54" s="27" t="s">
        <v>2002</v>
      </c>
      <c r="F54" s="21" t="s">
        <v>2003</v>
      </c>
      <c r="G54" s="39" t="s">
        <v>960</v>
      </c>
      <c r="H54" s="21" t="s">
        <v>2004</v>
      </c>
      <c r="I54" s="21" t="s">
        <v>2005</v>
      </c>
      <c r="J54" s="21" t="s">
        <v>625</v>
      </c>
      <c r="K54" s="22" t="s">
        <v>2006</v>
      </c>
      <c r="L54" s="21" t="s">
        <v>2007</v>
      </c>
      <c r="M54" s="25" t="s">
        <v>1800</v>
      </c>
      <c r="N54" s="21" t="s">
        <v>2008</v>
      </c>
      <c r="O54" s="113" t="s">
        <v>1802</v>
      </c>
      <c r="P54" s="112" t="s">
        <v>625</v>
      </c>
      <c r="Q54" s="22" t="s">
        <v>145</v>
      </c>
      <c r="R54" s="22" t="s">
        <v>551</v>
      </c>
      <c r="S54" s="21" t="s">
        <v>1803</v>
      </c>
      <c r="T54" s="21" t="s">
        <v>2009</v>
      </c>
      <c r="U54" s="21"/>
      <c r="V54" s="26"/>
    </row>
    <row r="55" spans="1:22" s="35" customFormat="1" hidden="1" x14ac:dyDescent="0.25">
      <c r="A55" s="58">
        <v>33</v>
      </c>
      <c r="B55" s="58" t="s">
        <v>537</v>
      </c>
      <c r="C55" s="59" t="s">
        <v>538</v>
      </c>
      <c r="D55" s="63" t="s">
        <v>763</v>
      </c>
      <c r="E55" s="64" t="s">
        <v>1817</v>
      </c>
      <c r="F55" s="61" t="s">
        <v>2010</v>
      </c>
      <c r="G55" s="60"/>
      <c r="H55" s="62" t="s">
        <v>1038</v>
      </c>
      <c r="I55" s="90" t="s">
        <v>289</v>
      </c>
      <c r="J55" s="62" t="s">
        <v>549</v>
      </c>
      <c r="K55" s="62" t="s">
        <v>44</v>
      </c>
      <c r="L55" s="62" t="s">
        <v>551</v>
      </c>
      <c r="M55" s="61" t="s">
        <v>2011</v>
      </c>
      <c r="N55" s="65"/>
      <c r="O55" s="61" t="s">
        <v>1820</v>
      </c>
      <c r="P55" s="61" t="s">
        <v>625</v>
      </c>
      <c r="Q55" s="62" t="s">
        <v>1821</v>
      </c>
      <c r="R55" s="62" t="s">
        <v>1822</v>
      </c>
      <c r="S55" s="61" t="s">
        <v>2012</v>
      </c>
      <c r="T55" s="72" t="s">
        <v>2013</v>
      </c>
      <c r="U55" s="72"/>
      <c r="V55" s="66" t="s">
        <v>1825</v>
      </c>
    </row>
    <row r="56" spans="1:22" s="35" customFormat="1" hidden="1" x14ac:dyDescent="0.25">
      <c r="A56" s="58">
        <v>17</v>
      </c>
      <c r="B56" s="58" t="s">
        <v>537</v>
      </c>
      <c r="C56" s="59" t="s">
        <v>538</v>
      </c>
      <c r="D56" s="63" t="s">
        <v>634</v>
      </c>
      <c r="E56" s="64" t="s">
        <v>646</v>
      </c>
      <c r="F56" s="61" t="s">
        <v>2014</v>
      </c>
      <c r="G56" s="60" t="s">
        <v>565</v>
      </c>
      <c r="H56" s="61" t="s">
        <v>1798</v>
      </c>
      <c r="I56" s="61" t="s">
        <v>2015</v>
      </c>
      <c r="J56" s="61" t="s">
        <v>625</v>
      </c>
      <c r="K56" s="62" t="s">
        <v>1831</v>
      </c>
      <c r="L56" s="62" t="s">
        <v>1834</v>
      </c>
      <c r="M56" s="61" t="s">
        <v>2016</v>
      </c>
      <c r="N56" s="61" t="s">
        <v>2017</v>
      </c>
      <c r="O56" s="62" t="s">
        <v>1820</v>
      </c>
      <c r="P56" s="61" t="s">
        <v>650</v>
      </c>
      <c r="Q56" s="62" t="s">
        <v>2018</v>
      </c>
      <c r="R56" s="62" t="s">
        <v>651</v>
      </c>
      <c r="S56" s="61" t="s">
        <v>2019</v>
      </c>
      <c r="T56" s="65" t="s">
        <v>289</v>
      </c>
      <c r="U56" s="65"/>
      <c r="V56" s="66" t="s">
        <v>1825</v>
      </c>
    </row>
    <row r="57" spans="1:22" s="35" customFormat="1" ht="26.4" hidden="1" x14ac:dyDescent="0.25">
      <c r="A57" s="58">
        <v>29</v>
      </c>
      <c r="B57" s="58" t="s">
        <v>537</v>
      </c>
      <c r="C57" s="59" t="s">
        <v>538</v>
      </c>
      <c r="D57" s="63" t="s">
        <v>634</v>
      </c>
      <c r="E57" s="64" t="s">
        <v>1831</v>
      </c>
      <c r="F57" s="61" t="s">
        <v>2020</v>
      </c>
      <c r="G57" s="60" t="s">
        <v>565</v>
      </c>
      <c r="H57" s="61" t="s">
        <v>672</v>
      </c>
      <c r="I57" s="61" t="s">
        <v>2015</v>
      </c>
      <c r="J57" s="61" t="s">
        <v>584</v>
      </c>
      <c r="K57" s="62" t="s">
        <v>145</v>
      </c>
      <c r="L57" s="62" t="s">
        <v>551</v>
      </c>
      <c r="M57" s="61" t="s">
        <v>1709</v>
      </c>
      <c r="N57" s="61" t="s">
        <v>2021</v>
      </c>
      <c r="O57" s="61" t="s">
        <v>1820</v>
      </c>
      <c r="P57" s="61" t="s">
        <v>625</v>
      </c>
      <c r="Q57" s="62" t="s">
        <v>1831</v>
      </c>
      <c r="R57" s="62" t="s">
        <v>1834</v>
      </c>
      <c r="S57" s="61" t="s">
        <v>2022</v>
      </c>
      <c r="T57" s="65" t="s">
        <v>2023</v>
      </c>
      <c r="U57" s="65"/>
      <c r="V57" s="66" t="s">
        <v>1825</v>
      </c>
    </row>
    <row r="58" spans="1:22" s="35" customFormat="1" ht="22.8" hidden="1" x14ac:dyDescent="0.25">
      <c r="A58" s="58">
        <v>3</v>
      </c>
      <c r="B58" s="58" t="s">
        <v>537</v>
      </c>
      <c r="C58" s="73" t="s">
        <v>553</v>
      </c>
      <c r="D58" s="74" t="s">
        <v>1062</v>
      </c>
      <c r="E58" s="75" t="s">
        <v>1845</v>
      </c>
      <c r="F58" s="76" t="s">
        <v>2024</v>
      </c>
      <c r="G58" s="65" t="s">
        <v>1847</v>
      </c>
      <c r="H58" s="65" t="s">
        <v>1848</v>
      </c>
      <c r="I58" s="65" t="s">
        <v>1849</v>
      </c>
      <c r="J58" s="65" t="s">
        <v>899</v>
      </c>
      <c r="K58" s="77" t="s">
        <v>1852</v>
      </c>
      <c r="L58" s="77" t="s">
        <v>1853</v>
      </c>
      <c r="M58" s="76" t="s">
        <v>2025</v>
      </c>
      <c r="N58" s="65" t="s">
        <v>2026</v>
      </c>
      <c r="O58" s="61" t="s">
        <v>1802</v>
      </c>
      <c r="P58" s="62" t="s">
        <v>571</v>
      </c>
      <c r="Q58" s="77" t="s">
        <v>44</v>
      </c>
      <c r="R58" s="77" t="s">
        <v>551</v>
      </c>
      <c r="S58" s="65" t="s">
        <v>2027</v>
      </c>
      <c r="T58" s="65" t="s">
        <v>2026</v>
      </c>
      <c r="U58" s="65"/>
      <c r="V58" s="78"/>
    </row>
    <row r="59" spans="1:22" s="35" customFormat="1" hidden="1" x14ac:dyDescent="0.25">
      <c r="A59" s="58">
        <v>30</v>
      </c>
      <c r="B59" s="58" t="s">
        <v>537</v>
      </c>
      <c r="C59" s="59" t="s">
        <v>538</v>
      </c>
      <c r="D59" s="63" t="s">
        <v>748</v>
      </c>
      <c r="E59" s="64" t="s">
        <v>1817</v>
      </c>
      <c r="F59" s="62" t="s">
        <v>2028</v>
      </c>
      <c r="G59" s="59"/>
      <c r="H59" s="62" t="s">
        <v>1880</v>
      </c>
      <c r="I59" s="62" t="s">
        <v>289</v>
      </c>
      <c r="J59" s="62" t="s">
        <v>549</v>
      </c>
      <c r="K59" s="62" t="s">
        <v>657</v>
      </c>
      <c r="L59" s="62" t="s">
        <v>662</v>
      </c>
      <c r="M59" s="61" t="s">
        <v>1882</v>
      </c>
      <c r="N59" s="65"/>
      <c r="O59" s="61" t="s">
        <v>1820</v>
      </c>
      <c r="P59" s="62" t="s">
        <v>625</v>
      </c>
      <c r="Q59" s="62" t="s">
        <v>1821</v>
      </c>
      <c r="R59" s="62" t="s">
        <v>1822</v>
      </c>
      <c r="S59" s="61" t="s">
        <v>1884</v>
      </c>
      <c r="T59" s="72" t="s">
        <v>2029</v>
      </c>
      <c r="U59" s="72"/>
      <c r="V59" s="66" t="s">
        <v>1825</v>
      </c>
    </row>
    <row r="60" spans="1:22" s="35" customFormat="1" hidden="1" x14ac:dyDescent="0.25">
      <c r="A60" s="58">
        <v>18</v>
      </c>
      <c r="B60" s="58" t="s">
        <v>537</v>
      </c>
      <c r="C60" s="59" t="s">
        <v>538</v>
      </c>
      <c r="D60" s="63" t="s">
        <v>634</v>
      </c>
      <c r="E60" s="64" t="s">
        <v>646</v>
      </c>
      <c r="F60" s="61" t="s">
        <v>2030</v>
      </c>
      <c r="G60" s="60" t="s">
        <v>565</v>
      </c>
      <c r="H60" s="61" t="s">
        <v>1798</v>
      </c>
      <c r="I60" s="61" t="s">
        <v>2015</v>
      </c>
      <c r="J60" s="61" t="s">
        <v>625</v>
      </c>
      <c r="K60" s="62" t="s">
        <v>1831</v>
      </c>
      <c r="L60" s="62" t="s">
        <v>1834</v>
      </c>
      <c r="M60" s="61" t="s">
        <v>2016</v>
      </c>
      <c r="N60" s="61" t="s">
        <v>2031</v>
      </c>
      <c r="O60" s="62" t="s">
        <v>1820</v>
      </c>
      <c r="P60" s="61" t="s">
        <v>650</v>
      </c>
      <c r="Q60" s="62" t="s">
        <v>2018</v>
      </c>
      <c r="R60" s="62" t="s">
        <v>651</v>
      </c>
      <c r="S60" s="61" t="s">
        <v>2032</v>
      </c>
      <c r="T60" s="65" t="s">
        <v>289</v>
      </c>
      <c r="U60" s="65"/>
      <c r="V60" s="66" t="s">
        <v>1825</v>
      </c>
    </row>
    <row r="61" spans="1:22" s="35" customFormat="1" ht="30.6" hidden="1" x14ac:dyDescent="0.25">
      <c r="A61" s="58">
        <v>20</v>
      </c>
      <c r="B61" s="58" t="s">
        <v>537</v>
      </c>
      <c r="C61" s="59" t="s">
        <v>538</v>
      </c>
      <c r="D61" s="63" t="s">
        <v>634</v>
      </c>
      <c r="E61" s="64" t="s">
        <v>1831</v>
      </c>
      <c r="F61" s="61" t="s">
        <v>2033</v>
      </c>
      <c r="G61" s="60" t="s">
        <v>565</v>
      </c>
      <c r="H61" s="61" t="s">
        <v>1798</v>
      </c>
      <c r="I61" s="61" t="s">
        <v>2015</v>
      </c>
      <c r="J61" s="61" t="s">
        <v>625</v>
      </c>
      <c r="K61" s="62" t="s">
        <v>1831</v>
      </c>
      <c r="L61" s="62" t="s">
        <v>1834</v>
      </c>
      <c r="M61" s="61" t="s">
        <v>2034</v>
      </c>
      <c r="N61" s="67" t="s">
        <v>2035</v>
      </c>
      <c r="O61" s="61" t="s">
        <v>1820</v>
      </c>
      <c r="P61" s="61" t="s">
        <v>549</v>
      </c>
      <c r="Q61" s="62" t="s">
        <v>145</v>
      </c>
      <c r="R61" s="62" t="s">
        <v>551</v>
      </c>
      <c r="S61" s="61" t="s">
        <v>2036</v>
      </c>
      <c r="T61" s="65" t="s">
        <v>289</v>
      </c>
      <c r="U61" s="65"/>
      <c r="V61" s="66" t="s">
        <v>1825</v>
      </c>
    </row>
    <row r="62" spans="1:22" s="35" customFormat="1" ht="22.8" hidden="1" x14ac:dyDescent="0.25">
      <c r="A62" s="58">
        <v>8</v>
      </c>
      <c r="B62" s="58" t="s">
        <v>537</v>
      </c>
      <c r="C62" s="73" t="s">
        <v>538</v>
      </c>
      <c r="D62" s="74" t="s">
        <v>634</v>
      </c>
      <c r="E62" s="75" t="s">
        <v>1845</v>
      </c>
      <c r="F62" s="65" t="s">
        <v>2037</v>
      </c>
      <c r="G62" s="65" t="s">
        <v>1847</v>
      </c>
      <c r="H62" s="65" t="s">
        <v>1862</v>
      </c>
      <c r="I62" s="65" t="s">
        <v>1849</v>
      </c>
      <c r="J62" s="65" t="s">
        <v>571</v>
      </c>
      <c r="K62" s="77" t="s">
        <v>145</v>
      </c>
      <c r="L62" s="77" t="s">
        <v>551</v>
      </c>
      <c r="M62" s="76" t="s">
        <v>2038</v>
      </c>
      <c r="N62" s="65" t="s">
        <v>2039</v>
      </c>
      <c r="O62" s="61" t="s">
        <v>1802</v>
      </c>
      <c r="P62" s="62" t="s">
        <v>899</v>
      </c>
      <c r="Q62" s="77" t="s">
        <v>1852</v>
      </c>
      <c r="R62" s="77" t="s">
        <v>1853</v>
      </c>
      <c r="S62" s="65" t="s">
        <v>2040</v>
      </c>
      <c r="T62" s="65" t="s">
        <v>289</v>
      </c>
      <c r="U62" s="65"/>
      <c r="V62" s="78"/>
    </row>
    <row r="63" spans="1:22" s="35" customFormat="1" hidden="1" x14ac:dyDescent="0.25">
      <c r="A63" s="58">
        <v>59</v>
      </c>
      <c r="B63" s="58" t="s">
        <v>537</v>
      </c>
      <c r="C63" s="59" t="s">
        <v>538</v>
      </c>
      <c r="D63" s="63" t="s">
        <v>634</v>
      </c>
      <c r="E63" s="64" t="s">
        <v>2041</v>
      </c>
      <c r="F63" s="64" t="s">
        <v>2042</v>
      </c>
      <c r="G63" s="60" t="s">
        <v>565</v>
      </c>
      <c r="H63" s="61" t="s">
        <v>2043</v>
      </c>
      <c r="I63" s="61" t="s">
        <v>1290</v>
      </c>
      <c r="J63" s="61" t="s">
        <v>549</v>
      </c>
      <c r="K63" s="62" t="s">
        <v>145</v>
      </c>
      <c r="L63" s="62" t="s">
        <v>551</v>
      </c>
      <c r="M63" s="61" t="s">
        <v>1714</v>
      </c>
      <c r="N63" s="61" t="s">
        <v>2044</v>
      </c>
      <c r="O63" s="61" t="s">
        <v>1802</v>
      </c>
      <c r="P63" s="61" t="s">
        <v>650</v>
      </c>
      <c r="Q63" s="62" t="s">
        <v>2041</v>
      </c>
      <c r="R63" s="62" t="s">
        <v>2045</v>
      </c>
      <c r="S63" s="61" t="s">
        <v>1051</v>
      </c>
      <c r="T63" s="61" t="s">
        <v>2044</v>
      </c>
      <c r="U63" s="61"/>
      <c r="V63" s="94"/>
    </row>
    <row r="64" spans="1:22" s="35" customFormat="1" ht="39.6" hidden="1" x14ac:dyDescent="0.25">
      <c r="A64" s="58">
        <v>22</v>
      </c>
      <c r="B64" s="58" t="s">
        <v>537</v>
      </c>
      <c r="C64" s="59" t="s">
        <v>538</v>
      </c>
      <c r="D64" s="63" t="s">
        <v>634</v>
      </c>
      <c r="E64" s="64" t="s">
        <v>1831</v>
      </c>
      <c r="F64" s="61" t="s">
        <v>2046</v>
      </c>
      <c r="G64" s="60" t="s">
        <v>565</v>
      </c>
      <c r="H64" s="61" t="s">
        <v>2047</v>
      </c>
      <c r="I64" s="61" t="s">
        <v>2015</v>
      </c>
      <c r="J64" s="61" t="s">
        <v>1384</v>
      </c>
      <c r="K64" s="62" t="s">
        <v>145</v>
      </c>
      <c r="L64" s="62" t="s">
        <v>551</v>
      </c>
      <c r="M64" s="65" t="s">
        <v>1710</v>
      </c>
      <c r="N64" s="61" t="s">
        <v>1386</v>
      </c>
      <c r="O64" s="61" t="s">
        <v>1820</v>
      </c>
      <c r="P64" s="61" t="s">
        <v>625</v>
      </c>
      <c r="Q64" s="62" t="s">
        <v>1831</v>
      </c>
      <c r="R64" s="62" t="s">
        <v>1834</v>
      </c>
      <c r="S64" s="61" t="s">
        <v>1051</v>
      </c>
      <c r="T64" s="61" t="s">
        <v>2048</v>
      </c>
      <c r="U64" s="61"/>
      <c r="V64" s="66" t="s">
        <v>1825</v>
      </c>
    </row>
    <row r="65" spans="1:22" s="35" customFormat="1" ht="39.6" hidden="1" x14ac:dyDescent="0.25">
      <c r="A65" s="58">
        <v>23</v>
      </c>
      <c r="B65" s="58" t="s">
        <v>537</v>
      </c>
      <c r="C65" s="59" t="s">
        <v>538</v>
      </c>
      <c r="D65" s="63" t="s">
        <v>634</v>
      </c>
      <c r="E65" s="64" t="s">
        <v>1831</v>
      </c>
      <c r="F65" s="61" t="s">
        <v>2046</v>
      </c>
      <c r="G65" s="60" t="s">
        <v>565</v>
      </c>
      <c r="H65" s="61" t="s">
        <v>2047</v>
      </c>
      <c r="I65" s="61" t="s">
        <v>2015</v>
      </c>
      <c r="J65" s="61" t="s">
        <v>1384</v>
      </c>
      <c r="K65" s="62" t="s">
        <v>145</v>
      </c>
      <c r="L65" s="62" t="s">
        <v>551</v>
      </c>
      <c r="M65" s="65" t="s">
        <v>1710</v>
      </c>
      <c r="N65" s="61" t="s">
        <v>1386</v>
      </c>
      <c r="O65" s="61" t="s">
        <v>1820</v>
      </c>
      <c r="P65" s="61" t="s">
        <v>625</v>
      </c>
      <c r="Q65" s="62" t="s">
        <v>1831</v>
      </c>
      <c r="R65" s="62" t="s">
        <v>1834</v>
      </c>
      <c r="S65" s="61" t="s">
        <v>2049</v>
      </c>
      <c r="T65" s="61" t="s">
        <v>2050</v>
      </c>
      <c r="U65" s="61"/>
      <c r="V65" s="66" t="s">
        <v>1825</v>
      </c>
    </row>
    <row r="66" spans="1:22" s="35" customFormat="1" ht="39.6" hidden="1" x14ac:dyDescent="0.25">
      <c r="A66" s="58">
        <v>24</v>
      </c>
      <c r="B66" s="58" t="s">
        <v>537</v>
      </c>
      <c r="C66" s="59" t="s">
        <v>538</v>
      </c>
      <c r="D66" s="63" t="s">
        <v>634</v>
      </c>
      <c r="E66" s="64" t="s">
        <v>1831</v>
      </c>
      <c r="F66" s="61" t="s">
        <v>2046</v>
      </c>
      <c r="G66" s="60" t="s">
        <v>565</v>
      </c>
      <c r="H66" s="61" t="s">
        <v>2047</v>
      </c>
      <c r="I66" s="61" t="s">
        <v>2015</v>
      </c>
      <c r="J66" s="61" t="s">
        <v>1384</v>
      </c>
      <c r="K66" s="62" t="s">
        <v>145</v>
      </c>
      <c r="L66" s="62" t="s">
        <v>551</v>
      </c>
      <c r="M66" s="65" t="s">
        <v>1710</v>
      </c>
      <c r="N66" s="61" t="s">
        <v>1386</v>
      </c>
      <c r="O66" s="61" t="s">
        <v>1820</v>
      </c>
      <c r="P66" s="61" t="s">
        <v>625</v>
      </c>
      <c r="Q66" s="62" t="s">
        <v>1831</v>
      </c>
      <c r="R66" s="62" t="s">
        <v>1834</v>
      </c>
      <c r="S66" s="61" t="s">
        <v>2051</v>
      </c>
      <c r="T66" s="61" t="s">
        <v>2052</v>
      </c>
      <c r="U66" s="61"/>
      <c r="V66" s="66" t="s">
        <v>1825</v>
      </c>
    </row>
    <row r="67" spans="1:22" s="35" customFormat="1" ht="39.6" hidden="1" x14ac:dyDescent="0.25">
      <c r="A67" s="58">
        <v>25</v>
      </c>
      <c r="B67" s="58" t="s">
        <v>537</v>
      </c>
      <c r="C67" s="59" t="s">
        <v>538</v>
      </c>
      <c r="D67" s="63" t="s">
        <v>634</v>
      </c>
      <c r="E67" s="64" t="s">
        <v>1831</v>
      </c>
      <c r="F67" s="61" t="s">
        <v>2046</v>
      </c>
      <c r="G67" s="60" t="s">
        <v>565</v>
      </c>
      <c r="H67" s="61" t="s">
        <v>2047</v>
      </c>
      <c r="I67" s="61" t="s">
        <v>2015</v>
      </c>
      <c r="J67" s="61" t="s">
        <v>1384</v>
      </c>
      <c r="K67" s="62" t="s">
        <v>145</v>
      </c>
      <c r="L67" s="62" t="s">
        <v>551</v>
      </c>
      <c r="M67" s="65" t="s">
        <v>1710</v>
      </c>
      <c r="N67" s="61" t="s">
        <v>1386</v>
      </c>
      <c r="O67" s="61" t="s">
        <v>1820</v>
      </c>
      <c r="P67" s="61" t="s">
        <v>625</v>
      </c>
      <c r="Q67" s="62" t="s">
        <v>1831</v>
      </c>
      <c r="R67" s="62" t="s">
        <v>1834</v>
      </c>
      <c r="S67" s="61" t="s">
        <v>2053</v>
      </c>
      <c r="T67" s="61" t="s">
        <v>2054</v>
      </c>
      <c r="U67" s="61"/>
      <c r="V67" s="66" t="s">
        <v>1825</v>
      </c>
    </row>
    <row r="68" spans="1:22" s="35" customFormat="1" ht="39.6" hidden="1" x14ac:dyDescent="0.25">
      <c r="A68" s="58">
        <v>26</v>
      </c>
      <c r="B68" s="58" t="s">
        <v>537</v>
      </c>
      <c r="C68" s="59" t="s">
        <v>538</v>
      </c>
      <c r="D68" s="63" t="s">
        <v>634</v>
      </c>
      <c r="E68" s="64" t="s">
        <v>1831</v>
      </c>
      <c r="F68" s="61" t="s">
        <v>2046</v>
      </c>
      <c r="G68" s="60" t="s">
        <v>565</v>
      </c>
      <c r="H68" s="61" t="s">
        <v>2047</v>
      </c>
      <c r="I68" s="61" t="s">
        <v>2015</v>
      </c>
      <c r="J68" s="61" t="s">
        <v>1384</v>
      </c>
      <c r="K68" s="62" t="s">
        <v>145</v>
      </c>
      <c r="L68" s="62" t="s">
        <v>551</v>
      </c>
      <c r="M68" s="65" t="s">
        <v>1710</v>
      </c>
      <c r="N68" s="61" t="s">
        <v>1386</v>
      </c>
      <c r="O68" s="61" t="s">
        <v>1820</v>
      </c>
      <c r="P68" s="61" t="s">
        <v>625</v>
      </c>
      <c r="Q68" s="62" t="s">
        <v>1831</v>
      </c>
      <c r="R68" s="62" t="s">
        <v>1834</v>
      </c>
      <c r="S68" s="61" t="s">
        <v>2055</v>
      </c>
      <c r="T68" s="61" t="s">
        <v>2056</v>
      </c>
      <c r="U68" s="61"/>
      <c r="V68" s="66" t="s">
        <v>1825</v>
      </c>
    </row>
    <row r="69" spans="1:22" s="35" customFormat="1" ht="39.6" hidden="1" x14ac:dyDescent="0.25">
      <c r="A69" s="58">
        <v>27</v>
      </c>
      <c r="B69" s="58" t="s">
        <v>537</v>
      </c>
      <c r="C69" s="59" t="s">
        <v>538</v>
      </c>
      <c r="D69" s="63" t="s">
        <v>634</v>
      </c>
      <c r="E69" s="64" t="s">
        <v>1831</v>
      </c>
      <c r="F69" s="61" t="s">
        <v>2046</v>
      </c>
      <c r="G69" s="60" t="s">
        <v>565</v>
      </c>
      <c r="H69" s="61" t="s">
        <v>2047</v>
      </c>
      <c r="I69" s="61" t="s">
        <v>2015</v>
      </c>
      <c r="J69" s="61" t="s">
        <v>1384</v>
      </c>
      <c r="K69" s="62" t="s">
        <v>145</v>
      </c>
      <c r="L69" s="62" t="s">
        <v>551</v>
      </c>
      <c r="M69" s="65" t="s">
        <v>1710</v>
      </c>
      <c r="N69" s="61" t="s">
        <v>1386</v>
      </c>
      <c r="O69" s="61" t="s">
        <v>1820</v>
      </c>
      <c r="P69" s="61" t="s">
        <v>625</v>
      </c>
      <c r="Q69" s="62" t="s">
        <v>1831</v>
      </c>
      <c r="R69" s="62" t="s">
        <v>1834</v>
      </c>
      <c r="S69" s="61" t="s">
        <v>2057</v>
      </c>
      <c r="T69" s="61" t="s">
        <v>2058</v>
      </c>
      <c r="U69" s="61"/>
      <c r="V69" s="66" t="s">
        <v>1825</v>
      </c>
    </row>
    <row r="70" spans="1:22" s="35" customFormat="1" hidden="1" x14ac:dyDescent="0.25">
      <c r="A70" s="58">
        <v>34</v>
      </c>
      <c r="B70" s="58" t="s">
        <v>537</v>
      </c>
      <c r="C70" s="59" t="s">
        <v>538</v>
      </c>
      <c r="D70" s="63" t="s">
        <v>634</v>
      </c>
      <c r="E70" s="64" t="s">
        <v>1817</v>
      </c>
      <c r="F70" s="61" t="s">
        <v>2059</v>
      </c>
      <c r="G70" s="59"/>
      <c r="H70" s="62" t="s">
        <v>1038</v>
      </c>
      <c r="I70" s="62" t="s">
        <v>289</v>
      </c>
      <c r="J70" s="62" t="s">
        <v>549</v>
      </c>
      <c r="K70" s="62" t="s">
        <v>145</v>
      </c>
      <c r="L70" s="62" t="s">
        <v>551</v>
      </c>
      <c r="M70" s="61" t="s">
        <v>1714</v>
      </c>
      <c r="N70" s="61"/>
      <c r="O70" s="61" t="s">
        <v>1820</v>
      </c>
      <c r="P70" s="62" t="s">
        <v>625</v>
      </c>
      <c r="Q70" s="62" t="s">
        <v>1821</v>
      </c>
      <c r="R70" s="62" t="s">
        <v>1822</v>
      </c>
      <c r="S70" s="61" t="s">
        <v>1051</v>
      </c>
      <c r="T70" s="72" t="s">
        <v>2060</v>
      </c>
      <c r="U70" s="72"/>
      <c r="V70" s="66" t="s">
        <v>1825</v>
      </c>
    </row>
    <row r="71" spans="1:22" s="35" customFormat="1" hidden="1" x14ac:dyDescent="0.25">
      <c r="A71" s="58">
        <v>88</v>
      </c>
      <c r="B71" s="58" t="s">
        <v>537</v>
      </c>
      <c r="C71" s="24" t="s">
        <v>538</v>
      </c>
      <c r="D71" s="23" t="s">
        <v>1933</v>
      </c>
      <c r="E71" s="27" t="s">
        <v>1934</v>
      </c>
      <c r="F71" s="21" t="s">
        <v>2061</v>
      </c>
      <c r="G71" s="22" t="s">
        <v>565</v>
      </c>
      <c r="H71" s="22" t="s">
        <v>1798</v>
      </c>
      <c r="I71" s="22" t="s">
        <v>2062</v>
      </c>
      <c r="J71" s="22" t="s">
        <v>1937</v>
      </c>
      <c r="K71" s="22" t="s">
        <v>1858</v>
      </c>
      <c r="L71" s="22" t="s">
        <v>2063</v>
      </c>
      <c r="M71" s="21" t="s">
        <v>1939</v>
      </c>
      <c r="N71" s="21" t="s">
        <v>289</v>
      </c>
      <c r="O71" s="113" t="s">
        <v>1820</v>
      </c>
      <c r="P71" s="112" t="s">
        <v>549</v>
      </c>
      <c r="Q71" s="22" t="s">
        <v>145</v>
      </c>
      <c r="R71" s="22" t="s">
        <v>551</v>
      </c>
      <c r="S71" s="21" t="s">
        <v>2064</v>
      </c>
      <c r="T71" s="21" t="s">
        <v>289</v>
      </c>
      <c r="U71" s="21"/>
      <c r="V71" s="28" t="s">
        <v>1792</v>
      </c>
    </row>
    <row r="72" spans="1:22" s="35" customFormat="1" ht="22.8" hidden="1" x14ac:dyDescent="0.25">
      <c r="A72" s="58">
        <v>86</v>
      </c>
      <c r="B72" s="58" t="s">
        <v>537</v>
      </c>
      <c r="C72" s="24" t="s">
        <v>644</v>
      </c>
      <c r="D72" s="23" t="s">
        <v>634</v>
      </c>
      <c r="E72" s="27" t="s">
        <v>1831</v>
      </c>
      <c r="F72" s="21" t="s">
        <v>2065</v>
      </c>
      <c r="G72" s="22" t="s">
        <v>565</v>
      </c>
      <c r="H72" s="22" t="s">
        <v>1798</v>
      </c>
      <c r="I72" s="22" t="s">
        <v>2015</v>
      </c>
      <c r="J72" s="22" t="s">
        <v>625</v>
      </c>
      <c r="K72" s="22" t="s">
        <v>1831</v>
      </c>
      <c r="L72" s="22" t="s">
        <v>1834</v>
      </c>
      <c r="M72" s="21" t="s">
        <v>2066</v>
      </c>
      <c r="N72" s="21" t="s">
        <v>2067</v>
      </c>
      <c r="O72" s="113" t="s">
        <v>1820</v>
      </c>
      <c r="P72" s="112" t="s">
        <v>549</v>
      </c>
      <c r="Q72" s="22" t="s">
        <v>145</v>
      </c>
      <c r="R72" s="22" t="s">
        <v>551</v>
      </c>
      <c r="S72" s="21" t="s">
        <v>2068</v>
      </c>
      <c r="T72" s="21" t="s">
        <v>289</v>
      </c>
      <c r="U72" s="21"/>
      <c r="V72" s="28" t="s">
        <v>1825</v>
      </c>
    </row>
    <row r="73" spans="1:22" s="35" customFormat="1" ht="22.8" hidden="1" x14ac:dyDescent="0.25">
      <c r="A73" s="58">
        <v>106</v>
      </c>
      <c r="B73" s="58" t="s">
        <v>537</v>
      </c>
      <c r="C73" s="24" t="s">
        <v>644</v>
      </c>
      <c r="D73" s="23" t="s">
        <v>2069</v>
      </c>
      <c r="E73" s="27" t="s">
        <v>646</v>
      </c>
      <c r="F73" s="21" t="s">
        <v>2070</v>
      </c>
      <c r="G73" s="22" t="s">
        <v>565</v>
      </c>
      <c r="H73" s="22" t="s">
        <v>1798</v>
      </c>
      <c r="I73" s="22" t="s">
        <v>1290</v>
      </c>
      <c r="J73" s="22" t="s">
        <v>625</v>
      </c>
      <c r="K73" s="22" t="s">
        <v>550</v>
      </c>
      <c r="L73" s="22" t="s">
        <v>551</v>
      </c>
      <c r="M73" s="21" t="s">
        <v>2071</v>
      </c>
      <c r="N73" s="21" t="s">
        <v>2072</v>
      </c>
      <c r="O73" s="113" t="s">
        <v>548</v>
      </c>
      <c r="P73" s="112" t="s">
        <v>650</v>
      </c>
      <c r="Q73" s="22" t="s">
        <v>646</v>
      </c>
      <c r="R73" s="22" t="s">
        <v>651</v>
      </c>
      <c r="S73" s="21" t="s">
        <v>2073</v>
      </c>
      <c r="T73" s="21"/>
      <c r="U73" s="21"/>
      <c r="V73" s="28" t="s">
        <v>1792</v>
      </c>
    </row>
    <row r="74" spans="1:22" s="35" customFormat="1" ht="22.8" hidden="1" x14ac:dyDescent="0.25">
      <c r="A74" s="58">
        <v>6</v>
      </c>
      <c r="B74" s="58" t="s">
        <v>537</v>
      </c>
      <c r="C74" s="73" t="s">
        <v>553</v>
      </c>
      <c r="D74" s="79" t="s">
        <v>882</v>
      </c>
      <c r="E74" s="75" t="s">
        <v>1845</v>
      </c>
      <c r="F74" s="65" t="s">
        <v>2074</v>
      </c>
      <c r="G74" s="65" t="s">
        <v>1847</v>
      </c>
      <c r="H74" s="65" t="s">
        <v>1848</v>
      </c>
      <c r="I74" s="65" t="s">
        <v>1849</v>
      </c>
      <c r="J74" s="65" t="s">
        <v>571</v>
      </c>
      <c r="K74" s="77" t="s">
        <v>44</v>
      </c>
      <c r="L74" s="77" t="s">
        <v>551</v>
      </c>
      <c r="M74" s="76" t="s">
        <v>2075</v>
      </c>
      <c r="N74" s="65" t="s">
        <v>2076</v>
      </c>
      <c r="O74" s="61" t="s">
        <v>1802</v>
      </c>
      <c r="P74" s="62" t="s">
        <v>899</v>
      </c>
      <c r="Q74" s="77" t="s">
        <v>1852</v>
      </c>
      <c r="R74" s="77" t="s">
        <v>1853</v>
      </c>
      <c r="S74" s="65" t="s">
        <v>2077</v>
      </c>
      <c r="T74" s="65" t="s">
        <v>2076</v>
      </c>
      <c r="U74" s="65"/>
      <c r="V74" s="78"/>
    </row>
    <row r="75" spans="1:22" s="35" customFormat="1" hidden="1" x14ac:dyDescent="0.25">
      <c r="A75" s="58">
        <v>79</v>
      </c>
      <c r="B75" s="58" t="s">
        <v>537</v>
      </c>
      <c r="C75" s="24" t="s">
        <v>538</v>
      </c>
      <c r="D75" s="23" t="s">
        <v>748</v>
      </c>
      <c r="E75" s="27" t="s">
        <v>2078</v>
      </c>
      <c r="F75" s="21" t="s">
        <v>2079</v>
      </c>
      <c r="G75" s="22"/>
      <c r="H75" s="22" t="s">
        <v>2080</v>
      </c>
      <c r="I75" s="22" t="s">
        <v>2081</v>
      </c>
      <c r="J75" s="22" t="s">
        <v>549</v>
      </c>
      <c r="K75" s="22" t="s">
        <v>657</v>
      </c>
      <c r="L75" s="22" t="s">
        <v>662</v>
      </c>
      <c r="M75" s="21" t="s">
        <v>1882</v>
      </c>
      <c r="N75" s="21"/>
      <c r="O75" s="113" t="s">
        <v>1802</v>
      </c>
      <c r="P75" s="112" t="s">
        <v>650</v>
      </c>
      <c r="Q75" s="22" t="s">
        <v>2082</v>
      </c>
      <c r="R75" s="22" t="s">
        <v>2083</v>
      </c>
      <c r="S75" s="21" t="s">
        <v>1884</v>
      </c>
      <c r="T75" s="21"/>
      <c r="U75" s="21"/>
      <c r="V75" s="28"/>
    </row>
    <row r="76" spans="1:22" s="35" customFormat="1" hidden="1" x14ac:dyDescent="0.25">
      <c r="A76" s="58">
        <v>96</v>
      </c>
      <c r="B76" s="58" t="s">
        <v>537</v>
      </c>
      <c r="C76" s="24" t="s">
        <v>644</v>
      </c>
      <c r="D76" s="23" t="s">
        <v>903</v>
      </c>
      <c r="E76" s="27" t="s">
        <v>2084</v>
      </c>
      <c r="F76" s="21" t="s">
        <v>2085</v>
      </c>
      <c r="G76" s="22" t="s">
        <v>565</v>
      </c>
      <c r="H76" s="22" t="s">
        <v>1798</v>
      </c>
      <c r="I76" s="22" t="s">
        <v>2086</v>
      </c>
      <c r="J76" s="22" t="s">
        <v>549</v>
      </c>
      <c r="K76" s="22" t="s">
        <v>2087</v>
      </c>
      <c r="L76" s="22" t="s">
        <v>2088</v>
      </c>
      <c r="M76" s="21" t="s">
        <v>2089</v>
      </c>
      <c r="N76" s="21" t="s">
        <v>289</v>
      </c>
      <c r="O76" s="113" t="s">
        <v>1820</v>
      </c>
      <c r="P76" s="112" t="s">
        <v>650</v>
      </c>
      <c r="Q76" s="22" t="s">
        <v>2090</v>
      </c>
      <c r="R76" s="22" t="s">
        <v>2084</v>
      </c>
      <c r="S76" s="21" t="s">
        <v>2091</v>
      </c>
      <c r="T76" s="21" t="s">
        <v>289</v>
      </c>
      <c r="U76" s="21"/>
      <c r="V76" s="28" t="s">
        <v>1805</v>
      </c>
    </row>
    <row r="77" spans="1:22" s="35" customFormat="1" ht="26.4" hidden="1" x14ac:dyDescent="0.25">
      <c r="A77" s="58">
        <v>38</v>
      </c>
      <c r="B77" s="58" t="s">
        <v>537</v>
      </c>
      <c r="C77" s="59" t="s">
        <v>538</v>
      </c>
      <c r="D77" s="63" t="s">
        <v>1816</v>
      </c>
      <c r="E77" s="64" t="s">
        <v>2092</v>
      </c>
      <c r="F77" s="64" t="s">
        <v>2093</v>
      </c>
      <c r="G77" s="60" t="s">
        <v>565</v>
      </c>
      <c r="H77" s="61" t="s">
        <v>2094</v>
      </c>
      <c r="I77" s="61" t="s">
        <v>2095</v>
      </c>
      <c r="J77" s="61" t="s">
        <v>625</v>
      </c>
      <c r="K77" s="62" t="s">
        <v>2096</v>
      </c>
      <c r="L77" s="62" t="s">
        <v>2097</v>
      </c>
      <c r="M77" s="61" t="s">
        <v>2098</v>
      </c>
      <c r="N77" s="61" t="s">
        <v>2099</v>
      </c>
      <c r="O77" s="61" t="s">
        <v>548</v>
      </c>
      <c r="P77" s="61" t="s">
        <v>625</v>
      </c>
      <c r="Q77" s="62" t="s">
        <v>44</v>
      </c>
      <c r="R77" s="62" t="s">
        <v>551</v>
      </c>
      <c r="S77" s="93" t="s">
        <v>2100</v>
      </c>
      <c r="T77" s="61" t="s">
        <v>2101</v>
      </c>
      <c r="U77" s="61"/>
      <c r="V77" s="94"/>
    </row>
    <row r="78" spans="1:22" s="35" customFormat="1" hidden="1" x14ac:dyDescent="0.25">
      <c r="A78" s="58">
        <v>107</v>
      </c>
      <c r="B78" s="58" t="s">
        <v>537</v>
      </c>
      <c r="C78" s="24" t="s">
        <v>644</v>
      </c>
      <c r="D78" s="23" t="s">
        <v>1000</v>
      </c>
      <c r="E78" s="27" t="s">
        <v>2102</v>
      </c>
      <c r="F78" s="21" t="s">
        <v>2103</v>
      </c>
      <c r="G78" s="22" t="s">
        <v>565</v>
      </c>
      <c r="H78" s="22" t="s">
        <v>2104</v>
      </c>
      <c r="I78" s="22" t="s">
        <v>289</v>
      </c>
      <c r="J78" s="22" t="s">
        <v>549</v>
      </c>
      <c r="K78" s="22" t="s">
        <v>550</v>
      </c>
      <c r="L78" s="22" t="s">
        <v>551</v>
      </c>
      <c r="M78" s="21" t="s">
        <v>2105</v>
      </c>
      <c r="N78" s="21"/>
      <c r="O78" s="113" t="s">
        <v>548</v>
      </c>
      <c r="P78" s="112" t="s">
        <v>899</v>
      </c>
      <c r="Q78" s="22" t="s">
        <v>2102</v>
      </c>
      <c r="R78" s="22" t="s">
        <v>2106</v>
      </c>
      <c r="S78" s="21" t="s">
        <v>2107</v>
      </c>
      <c r="T78" s="21"/>
      <c r="U78" s="21"/>
      <c r="V78" s="28"/>
    </row>
    <row r="79" spans="1:22" s="35" customFormat="1" hidden="1" x14ac:dyDescent="0.25">
      <c r="A79" s="58">
        <v>94</v>
      </c>
      <c r="B79" s="58" t="s">
        <v>537</v>
      </c>
      <c r="C79" s="24" t="s">
        <v>538</v>
      </c>
      <c r="D79" s="23" t="s">
        <v>634</v>
      </c>
      <c r="E79" s="27" t="s">
        <v>2041</v>
      </c>
      <c r="F79" s="21" t="s">
        <v>2108</v>
      </c>
      <c r="G79" s="22" t="s">
        <v>565</v>
      </c>
      <c r="H79" s="22" t="s">
        <v>1798</v>
      </c>
      <c r="I79" s="22" t="s">
        <v>2043</v>
      </c>
      <c r="J79" s="22" t="s">
        <v>549</v>
      </c>
      <c r="K79" s="22" t="s">
        <v>145</v>
      </c>
      <c r="L79" s="22" t="s">
        <v>551</v>
      </c>
      <c r="M79" s="21" t="s">
        <v>2109</v>
      </c>
      <c r="N79" s="21" t="s">
        <v>289</v>
      </c>
      <c r="O79" s="113" t="s">
        <v>1820</v>
      </c>
      <c r="P79" s="112" t="s">
        <v>650</v>
      </c>
      <c r="Q79" s="22" t="s">
        <v>145</v>
      </c>
      <c r="R79" s="22" t="s">
        <v>2045</v>
      </c>
      <c r="S79" s="21" t="s">
        <v>2110</v>
      </c>
      <c r="T79" s="21" t="s">
        <v>289</v>
      </c>
      <c r="U79" s="21"/>
      <c r="V79" s="28" t="s">
        <v>1805</v>
      </c>
    </row>
    <row r="80" spans="1:22" s="35" customFormat="1" hidden="1" x14ac:dyDescent="0.25">
      <c r="A80" s="58">
        <v>95</v>
      </c>
      <c r="B80" s="58" t="s">
        <v>537</v>
      </c>
      <c r="C80" s="24" t="s">
        <v>538</v>
      </c>
      <c r="D80" s="23" t="s">
        <v>634</v>
      </c>
      <c r="E80" s="27" t="s">
        <v>2111</v>
      </c>
      <c r="F80" s="21" t="s">
        <v>2112</v>
      </c>
      <c r="G80" s="22" t="s">
        <v>565</v>
      </c>
      <c r="H80" s="22" t="s">
        <v>1798</v>
      </c>
      <c r="I80" s="22" t="s">
        <v>1074</v>
      </c>
      <c r="J80" s="22" t="s">
        <v>625</v>
      </c>
      <c r="K80" s="22" t="s">
        <v>743</v>
      </c>
      <c r="L80" s="22" t="s">
        <v>631</v>
      </c>
      <c r="M80" s="21" t="s">
        <v>2113</v>
      </c>
      <c r="N80" s="21" t="s">
        <v>289</v>
      </c>
      <c r="O80" s="113" t="s">
        <v>1802</v>
      </c>
      <c r="P80" s="112" t="s">
        <v>650</v>
      </c>
      <c r="Q80" s="22" t="s">
        <v>145</v>
      </c>
      <c r="R80" s="22" t="s">
        <v>2045</v>
      </c>
      <c r="S80" s="21" t="s">
        <v>2114</v>
      </c>
      <c r="T80" s="21" t="s">
        <v>289</v>
      </c>
      <c r="U80" s="21"/>
      <c r="V80" s="28" t="s">
        <v>1805</v>
      </c>
    </row>
    <row r="81" spans="1:23" s="1" customFormat="1" ht="26.4" hidden="1" x14ac:dyDescent="0.25">
      <c r="A81" s="58">
        <v>37</v>
      </c>
      <c r="B81" s="58" t="s">
        <v>537</v>
      </c>
      <c r="C81" s="59" t="s">
        <v>538</v>
      </c>
      <c r="D81" s="63" t="s">
        <v>763</v>
      </c>
      <c r="E81" s="91" t="s">
        <v>731</v>
      </c>
      <c r="F81" s="64" t="s">
        <v>2115</v>
      </c>
      <c r="G81" s="60" t="s">
        <v>565</v>
      </c>
      <c r="H81" s="61" t="s">
        <v>1798</v>
      </c>
      <c r="I81" s="35"/>
      <c r="J81" s="61" t="s">
        <v>625</v>
      </c>
      <c r="K81" s="91" t="s">
        <v>625</v>
      </c>
      <c r="L81" s="35" t="s">
        <v>1683</v>
      </c>
      <c r="M81" s="61" t="s">
        <v>2116</v>
      </c>
      <c r="N81" s="92" t="s">
        <v>2117</v>
      </c>
      <c r="O81" s="61" t="s">
        <v>548</v>
      </c>
      <c r="P81" s="61" t="s">
        <v>625</v>
      </c>
      <c r="Q81" s="91" t="s">
        <v>731</v>
      </c>
      <c r="R81" s="91" t="s">
        <v>736</v>
      </c>
      <c r="S81" s="61" t="s">
        <v>2118</v>
      </c>
      <c r="T81" s="92" t="s">
        <v>2117</v>
      </c>
      <c r="U81" s="92"/>
      <c r="V81" s="35"/>
    </row>
    <row r="82" spans="1:23" s="26" customFormat="1" hidden="1" x14ac:dyDescent="0.25">
      <c r="A82" s="58">
        <v>97</v>
      </c>
      <c r="B82" s="58" t="s">
        <v>537</v>
      </c>
      <c r="C82" s="24" t="s">
        <v>538</v>
      </c>
      <c r="D82" s="23" t="s">
        <v>748</v>
      </c>
      <c r="E82" s="27" t="s">
        <v>2119</v>
      </c>
      <c r="F82" s="21" t="s">
        <v>2120</v>
      </c>
      <c r="G82" s="22" t="s">
        <v>565</v>
      </c>
      <c r="H82" s="22" t="s">
        <v>1798</v>
      </c>
      <c r="I82" s="22" t="s">
        <v>2121</v>
      </c>
      <c r="J82" s="22" t="s">
        <v>625</v>
      </c>
      <c r="K82" s="22" t="s">
        <v>145</v>
      </c>
      <c r="L82" s="22" t="s">
        <v>551</v>
      </c>
      <c r="M82" s="21" t="s">
        <v>2122</v>
      </c>
      <c r="N82" s="21" t="s">
        <v>2123</v>
      </c>
      <c r="O82" s="113" t="s">
        <v>1802</v>
      </c>
      <c r="P82" s="112" t="s">
        <v>625</v>
      </c>
      <c r="Q82" s="22" t="s">
        <v>145</v>
      </c>
      <c r="R82" s="22" t="s">
        <v>631</v>
      </c>
      <c r="S82" s="21" t="s">
        <v>2124</v>
      </c>
      <c r="T82" s="21"/>
      <c r="U82" s="21"/>
      <c r="V82" s="28"/>
    </row>
    <row r="83" spans="1:23" s="26" customFormat="1" hidden="1" x14ac:dyDescent="0.25">
      <c r="A83" s="58">
        <v>98</v>
      </c>
      <c r="B83" s="58" t="s">
        <v>537</v>
      </c>
      <c r="C83" s="24" t="s">
        <v>538</v>
      </c>
      <c r="D83" s="23" t="s">
        <v>748</v>
      </c>
      <c r="E83" s="27" t="s">
        <v>2119</v>
      </c>
      <c r="F83" s="21" t="s">
        <v>2120</v>
      </c>
      <c r="G83" s="22" t="s">
        <v>565</v>
      </c>
      <c r="H83" s="22" t="s">
        <v>1798</v>
      </c>
      <c r="I83" s="22" t="s">
        <v>2121</v>
      </c>
      <c r="J83" s="22" t="s">
        <v>625</v>
      </c>
      <c r="K83" s="22" t="s">
        <v>145</v>
      </c>
      <c r="L83" s="22" t="s">
        <v>551</v>
      </c>
      <c r="M83" s="21" t="s">
        <v>2122</v>
      </c>
      <c r="N83" s="21" t="s">
        <v>2123</v>
      </c>
      <c r="O83" s="113" t="s">
        <v>1802</v>
      </c>
      <c r="P83" s="112" t="s">
        <v>625</v>
      </c>
      <c r="Q83" s="22" t="s">
        <v>145</v>
      </c>
      <c r="R83" s="22" t="s">
        <v>631</v>
      </c>
      <c r="S83" s="21" t="s">
        <v>2124</v>
      </c>
      <c r="T83" s="21"/>
      <c r="U83" s="21"/>
      <c r="V83" s="28"/>
    </row>
    <row r="84" spans="1:23" s="26" customFormat="1" hidden="1" x14ac:dyDescent="0.25">
      <c r="A84" s="58">
        <v>100</v>
      </c>
      <c r="B84" s="58" t="s">
        <v>537</v>
      </c>
      <c r="C84" s="24" t="s">
        <v>538</v>
      </c>
      <c r="D84" s="23" t="s">
        <v>748</v>
      </c>
      <c r="E84" s="27" t="s">
        <v>2119</v>
      </c>
      <c r="F84" s="21" t="s">
        <v>2120</v>
      </c>
      <c r="G84" s="22" t="s">
        <v>565</v>
      </c>
      <c r="H84" s="22" t="s">
        <v>1798</v>
      </c>
      <c r="I84" s="22" t="s">
        <v>2121</v>
      </c>
      <c r="J84" s="22" t="s">
        <v>625</v>
      </c>
      <c r="K84" s="22" t="s">
        <v>145</v>
      </c>
      <c r="L84" s="22" t="s">
        <v>551</v>
      </c>
      <c r="M84" s="21" t="s">
        <v>2122</v>
      </c>
      <c r="N84" s="21" t="s">
        <v>2123</v>
      </c>
      <c r="O84" s="113" t="s">
        <v>1802</v>
      </c>
      <c r="P84" s="112" t="s">
        <v>625</v>
      </c>
      <c r="Q84" s="22" t="s">
        <v>145</v>
      </c>
      <c r="R84" s="22" t="s">
        <v>631</v>
      </c>
      <c r="S84" s="21" t="s">
        <v>2124</v>
      </c>
      <c r="T84" s="21"/>
      <c r="U84" s="21"/>
      <c r="V84" s="28"/>
    </row>
    <row r="85" spans="1:23" s="26" customFormat="1" ht="22.8" hidden="1" x14ac:dyDescent="0.25">
      <c r="A85" s="58">
        <v>5</v>
      </c>
      <c r="B85" s="58" t="s">
        <v>537</v>
      </c>
      <c r="C85" s="73" t="s">
        <v>553</v>
      </c>
      <c r="D85" s="74" t="s">
        <v>1062</v>
      </c>
      <c r="E85" s="75" t="s">
        <v>1845</v>
      </c>
      <c r="F85" s="65" t="s">
        <v>2125</v>
      </c>
      <c r="G85" s="65" t="s">
        <v>1847</v>
      </c>
      <c r="H85" s="65" t="s">
        <v>1848</v>
      </c>
      <c r="I85" s="65" t="s">
        <v>1849</v>
      </c>
      <c r="J85" s="65" t="s">
        <v>899</v>
      </c>
      <c r="K85" s="77" t="s">
        <v>1852</v>
      </c>
      <c r="L85" s="77" t="s">
        <v>1853</v>
      </c>
      <c r="M85" s="76" t="s">
        <v>1866</v>
      </c>
      <c r="N85" s="65" t="s">
        <v>976</v>
      </c>
      <c r="O85" s="61" t="s">
        <v>1802</v>
      </c>
      <c r="P85" s="62" t="s">
        <v>571</v>
      </c>
      <c r="Q85" s="77" t="s">
        <v>2126</v>
      </c>
      <c r="R85" s="77" t="s">
        <v>551</v>
      </c>
      <c r="S85" s="65" t="s">
        <v>975</v>
      </c>
      <c r="T85" s="65" t="s">
        <v>976</v>
      </c>
      <c r="U85" s="65"/>
      <c r="V85" s="78"/>
    </row>
    <row r="86" spans="1:23" s="26" customFormat="1" ht="22.8" hidden="1" x14ac:dyDescent="0.25">
      <c r="A86" s="58">
        <v>9</v>
      </c>
      <c r="B86" s="58" t="s">
        <v>537</v>
      </c>
      <c r="C86" s="73" t="s">
        <v>538</v>
      </c>
      <c r="D86" s="74" t="s">
        <v>634</v>
      </c>
      <c r="E86" s="75" t="s">
        <v>1845</v>
      </c>
      <c r="F86" s="65" t="s">
        <v>2127</v>
      </c>
      <c r="G86" s="65" t="s">
        <v>1847</v>
      </c>
      <c r="H86" s="65" t="s">
        <v>1862</v>
      </c>
      <c r="I86" s="65" t="s">
        <v>1849</v>
      </c>
      <c r="J86" s="65" t="s">
        <v>899</v>
      </c>
      <c r="K86" s="77" t="s">
        <v>1852</v>
      </c>
      <c r="L86" s="77" t="s">
        <v>2128</v>
      </c>
      <c r="M86" s="76" t="s">
        <v>2129</v>
      </c>
      <c r="N86" s="65" t="s">
        <v>976</v>
      </c>
      <c r="O86" s="61" t="s">
        <v>1802</v>
      </c>
      <c r="P86" s="62" t="s">
        <v>571</v>
      </c>
      <c r="Q86" s="77" t="s">
        <v>145</v>
      </c>
      <c r="R86" s="77" t="s">
        <v>551</v>
      </c>
      <c r="S86" s="65" t="s">
        <v>975</v>
      </c>
      <c r="T86" s="65" t="s">
        <v>976</v>
      </c>
      <c r="U86" s="65"/>
      <c r="V86" s="78"/>
    </row>
    <row r="87" spans="1:23" s="26" customFormat="1" ht="22.8" hidden="1" x14ac:dyDescent="0.25">
      <c r="A87" s="58">
        <v>7</v>
      </c>
      <c r="B87" s="58" t="s">
        <v>537</v>
      </c>
      <c r="C87" s="73" t="s">
        <v>553</v>
      </c>
      <c r="D87" s="79" t="s">
        <v>882</v>
      </c>
      <c r="E87" s="75" t="s">
        <v>1845</v>
      </c>
      <c r="F87" s="76" t="s">
        <v>2130</v>
      </c>
      <c r="G87" s="65" t="s">
        <v>1847</v>
      </c>
      <c r="H87" s="65" t="s">
        <v>1848</v>
      </c>
      <c r="I87" s="65" t="s">
        <v>1849</v>
      </c>
      <c r="J87" s="65" t="s">
        <v>899</v>
      </c>
      <c r="K87" s="77" t="s">
        <v>1852</v>
      </c>
      <c r="L87" s="77" t="s">
        <v>1853</v>
      </c>
      <c r="M87" s="76" t="s">
        <v>1869</v>
      </c>
      <c r="N87" s="65" t="s">
        <v>976</v>
      </c>
      <c r="O87" s="61" t="s">
        <v>1802</v>
      </c>
      <c r="P87" s="62" t="s">
        <v>571</v>
      </c>
      <c r="Q87" s="77" t="s">
        <v>2126</v>
      </c>
      <c r="R87" s="77" t="s">
        <v>551</v>
      </c>
      <c r="S87" s="65" t="s">
        <v>975</v>
      </c>
      <c r="T87" s="65" t="s">
        <v>976</v>
      </c>
      <c r="U87" s="65"/>
      <c r="V87" s="78"/>
      <c r="W87" s="26" t="s">
        <v>2131</v>
      </c>
    </row>
    <row r="88" spans="1:23" s="26" customFormat="1" ht="39.6" hidden="1" x14ac:dyDescent="0.25">
      <c r="A88" s="58">
        <v>21</v>
      </c>
      <c r="B88" s="58" t="s">
        <v>537</v>
      </c>
      <c r="C88" s="59" t="s">
        <v>538</v>
      </c>
      <c r="D88" s="63" t="s">
        <v>634</v>
      </c>
      <c r="E88" s="64" t="s">
        <v>1831</v>
      </c>
      <c r="F88" s="61" t="s">
        <v>2132</v>
      </c>
      <c r="G88" s="60" t="s">
        <v>565</v>
      </c>
      <c r="H88" s="61" t="s">
        <v>1798</v>
      </c>
      <c r="I88" s="61" t="s">
        <v>2015</v>
      </c>
      <c r="J88" s="61" t="s">
        <v>625</v>
      </c>
      <c r="K88" s="62" t="s">
        <v>1831</v>
      </c>
      <c r="L88" s="62" t="s">
        <v>1834</v>
      </c>
      <c r="M88" s="61" t="s">
        <v>2133</v>
      </c>
      <c r="N88" s="61" t="s">
        <v>2134</v>
      </c>
      <c r="O88" s="61" t="s">
        <v>1820</v>
      </c>
      <c r="P88" s="61" t="s">
        <v>549</v>
      </c>
      <c r="Q88" s="62" t="s">
        <v>145</v>
      </c>
      <c r="R88" s="62" t="s">
        <v>551</v>
      </c>
      <c r="S88" s="61" t="s">
        <v>2135</v>
      </c>
      <c r="T88" s="65" t="s">
        <v>289</v>
      </c>
      <c r="U88" s="65"/>
      <c r="V88" s="66" t="s">
        <v>1825</v>
      </c>
      <c r="W88" s="26" t="s">
        <v>2131</v>
      </c>
    </row>
    <row r="89" spans="1:23" s="26" customFormat="1" ht="26.4" hidden="1" x14ac:dyDescent="0.3">
      <c r="A89" s="58">
        <v>114</v>
      </c>
      <c r="B89" s="42" t="s">
        <v>537</v>
      </c>
      <c r="C89" s="50" t="s">
        <v>538</v>
      </c>
      <c r="D89" s="68" t="s">
        <v>882</v>
      </c>
      <c r="E89" s="99" t="s">
        <v>874</v>
      </c>
      <c r="F89" s="44" t="s">
        <v>2136</v>
      </c>
      <c r="G89" s="46" t="s">
        <v>565</v>
      </c>
      <c r="H89" s="51" t="s">
        <v>1038</v>
      </c>
      <c r="I89" s="41"/>
      <c r="J89" s="70" t="s">
        <v>625</v>
      </c>
      <c r="K89" s="53" t="s">
        <v>874</v>
      </c>
      <c r="L89" s="53" t="s">
        <v>879</v>
      </c>
      <c r="M89" s="52" t="s">
        <v>2137</v>
      </c>
      <c r="N89" s="52"/>
      <c r="O89" s="70" t="s">
        <v>548</v>
      </c>
      <c r="P89" s="70" t="s">
        <v>549</v>
      </c>
      <c r="Q89" s="54" t="s">
        <v>44</v>
      </c>
      <c r="R89" s="54" t="s">
        <v>551</v>
      </c>
      <c r="S89" s="52" t="s">
        <v>2138</v>
      </c>
      <c r="T89" s="52"/>
      <c r="U89" s="52"/>
      <c r="V89" s="37" t="str">
        <f>J89&amp;" -&gt; "&amp;P89</f>
        <v>FTP -&gt; PROXY</v>
      </c>
      <c r="W89" s="26" t="s">
        <v>2131</v>
      </c>
    </row>
    <row r="90" spans="1:23" s="26" customFormat="1" ht="26.4" hidden="1" x14ac:dyDescent="0.25">
      <c r="A90" s="58">
        <v>75</v>
      </c>
      <c r="B90" s="58" t="s">
        <v>537</v>
      </c>
      <c r="C90" s="59" t="s">
        <v>538</v>
      </c>
      <c r="D90" s="63" t="s">
        <v>748</v>
      </c>
      <c r="E90" s="64" t="s">
        <v>749</v>
      </c>
      <c r="F90" s="64" t="s">
        <v>2139</v>
      </c>
      <c r="G90" s="60" t="s">
        <v>960</v>
      </c>
      <c r="H90" s="61" t="s">
        <v>1798</v>
      </c>
      <c r="I90" s="61" t="s">
        <v>2140</v>
      </c>
      <c r="J90" s="61" t="s">
        <v>650</v>
      </c>
      <c r="K90" s="62" t="s">
        <v>646</v>
      </c>
      <c r="L90" s="62" t="s">
        <v>651</v>
      </c>
      <c r="M90" s="61" t="s">
        <v>2141</v>
      </c>
      <c r="N90" s="61"/>
      <c r="O90" s="61" t="s">
        <v>1802</v>
      </c>
      <c r="P90" s="61" t="s">
        <v>549</v>
      </c>
      <c r="Q90" s="62" t="s">
        <v>749</v>
      </c>
      <c r="R90" s="62" t="s">
        <v>551</v>
      </c>
      <c r="S90" s="61" t="s">
        <v>2142</v>
      </c>
      <c r="T90" s="61"/>
      <c r="U90" s="61"/>
      <c r="V90" s="94" t="s">
        <v>1805</v>
      </c>
    </row>
    <row r="91" spans="1:23" s="26" customFormat="1" ht="26.4" hidden="1" x14ac:dyDescent="0.25">
      <c r="A91" s="58">
        <v>31</v>
      </c>
      <c r="B91" s="58" t="s">
        <v>537</v>
      </c>
      <c r="C91" s="59" t="s">
        <v>538</v>
      </c>
      <c r="D91" s="63" t="s">
        <v>748</v>
      </c>
      <c r="E91" s="64" t="s">
        <v>1817</v>
      </c>
      <c r="F91" s="61" t="s">
        <v>2143</v>
      </c>
      <c r="G91" s="59"/>
      <c r="H91" s="62" t="s">
        <v>1880</v>
      </c>
      <c r="I91" s="62" t="s">
        <v>289</v>
      </c>
      <c r="J91" s="62" t="s">
        <v>549</v>
      </c>
      <c r="K91" s="62" t="s">
        <v>657</v>
      </c>
      <c r="L91" s="62" t="s">
        <v>662</v>
      </c>
      <c r="M91" s="65" t="s">
        <v>2144</v>
      </c>
      <c r="N91" s="65"/>
      <c r="O91" s="61" t="s">
        <v>1820</v>
      </c>
      <c r="P91" s="62" t="s">
        <v>625</v>
      </c>
      <c r="Q91" s="62" t="s">
        <v>1821</v>
      </c>
      <c r="R91" s="62" t="s">
        <v>1822</v>
      </c>
      <c r="S91" s="61" t="s">
        <v>2145</v>
      </c>
      <c r="T91" s="87" t="s">
        <v>2146</v>
      </c>
      <c r="U91" s="87"/>
      <c r="V91" s="66" t="s">
        <v>1825</v>
      </c>
    </row>
    <row r="92" spans="1:23" s="26" customFormat="1" hidden="1" x14ac:dyDescent="0.25">
      <c r="A92" s="58">
        <v>32</v>
      </c>
      <c r="B92" s="58" t="s">
        <v>537</v>
      </c>
      <c r="C92" s="59" t="s">
        <v>538</v>
      </c>
      <c r="D92" s="63" t="s">
        <v>748</v>
      </c>
      <c r="E92" s="64" t="s">
        <v>1817</v>
      </c>
      <c r="F92" s="61" t="s">
        <v>2147</v>
      </c>
      <c r="G92" s="59"/>
      <c r="H92" s="62" t="s">
        <v>1880</v>
      </c>
      <c r="I92" s="62" t="s">
        <v>289</v>
      </c>
      <c r="J92" s="62" t="s">
        <v>549</v>
      </c>
      <c r="K92" s="62" t="s">
        <v>657</v>
      </c>
      <c r="L92" s="62" t="s">
        <v>662</v>
      </c>
      <c r="M92" s="61" t="s">
        <v>2148</v>
      </c>
      <c r="N92" s="65"/>
      <c r="O92" s="61" t="s">
        <v>1820</v>
      </c>
      <c r="P92" s="62" t="s">
        <v>625</v>
      </c>
      <c r="Q92" s="62" t="s">
        <v>1821</v>
      </c>
      <c r="R92" s="62" t="s">
        <v>1822</v>
      </c>
      <c r="S92" s="61" t="s">
        <v>2149</v>
      </c>
      <c r="T92" s="87" t="s">
        <v>2150</v>
      </c>
      <c r="U92" s="87"/>
      <c r="V92" s="66" t="s">
        <v>1825</v>
      </c>
      <c r="W92" s="26" t="s">
        <v>2151</v>
      </c>
    </row>
    <row r="93" spans="1:23" s="26" customFormat="1" hidden="1" x14ac:dyDescent="0.25">
      <c r="A93" s="58">
        <v>101</v>
      </c>
      <c r="B93" s="58" t="s">
        <v>537</v>
      </c>
      <c r="C93" s="24" t="s">
        <v>553</v>
      </c>
      <c r="D93" s="23" t="s">
        <v>790</v>
      </c>
      <c r="E93" s="27" t="s">
        <v>2152</v>
      </c>
      <c r="F93" s="21" t="s">
        <v>2153</v>
      </c>
      <c r="G93" s="22"/>
      <c r="H93" s="22" t="s">
        <v>1798</v>
      </c>
      <c r="I93" s="22"/>
      <c r="J93" s="22" t="s">
        <v>625</v>
      </c>
      <c r="K93" s="22" t="s">
        <v>2154</v>
      </c>
      <c r="L93" s="22" t="s">
        <v>2154</v>
      </c>
      <c r="M93" s="21" t="s">
        <v>2155</v>
      </c>
      <c r="N93" s="21" t="s">
        <v>2156</v>
      </c>
      <c r="O93" s="113" t="s">
        <v>1802</v>
      </c>
      <c r="P93" s="112" t="s">
        <v>549</v>
      </c>
      <c r="Q93" s="22" t="s">
        <v>44</v>
      </c>
      <c r="R93" s="22" t="s">
        <v>551</v>
      </c>
      <c r="S93" s="21" t="s">
        <v>2157</v>
      </c>
      <c r="T93" s="21"/>
      <c r="U93" s="21"/>
      <c r="V93" s="28"/>
      <c r="W93" s="26" t="s">
        <v>2151</v>
      </c>
    </row>
    <row r="94" spans="1:23" s="26" customFormat="1" hidden="1" x14ac:dyDescent="0.25">
      <c r="A94" s="58">
        <v>92</v>
      </c>
      <c r="B94" s="58" t="s">
        <v>537</v>
      </c>
      <c r="C94" s="24" t="s">
        <v>553</v>
      </c>
      <c r="D94" s="23" t="s">
        <v>790</v>
      </c>
      <c r="E94" s="27" t="s">
        <v>2152</v>
      </c>
      <c r="F94" s="21" t="s">
        <v>2158</v>
      </c>
      <c r="G94" s="22"/>
      <c r="H94" s="22" t="s">
        <v>1798</v>
      </c>
      <c r="I94" s="22"/>
      <c r="J94" s="22" t="s">
        <v>625</v>
      </c>
      <c r="K94" s="22" t="s">
        <v>2154</v>
      </c>
      <c r="L94" s="22" t="s">
        <v>2154</v>
      </c>
      <c r="M94" s="21" t="s">
        <v>2159</v>
      </c>
      <c r="N94" s="21" t="s">
        <v>2156</v>
      </c>
      <c r="O94" s="113" t="s">
        <v>1802</v>
      </c>
      <c r="P94" s="112" t="s">
        <v>549</v>
      </c>
      <c r="Q94" s="22" t="s">
        <v>44</v>
      </c>
      <c r="R94" s="22" t="s">
        <v>551</v>
      </c>
      <c r="S94" s="21" t="s">
        <v>2157</v>
      </c>
      <c r="T94" s="21"/>
      <c r="U94" s="21"/>
      <c r="V94" s="28"/>
      <c r="W94" s="26" t="s">
        <v>2151</v>
      </c>
    </row>
    <row r="95" spans="1:23" s="26" customFormat="1" ht="27.6" hidden="1" x14ac:dyDescent="0.3">
      <c r="A95" s="58">
        <v>128</v>
      </c>
      <c r="B95" s="42" t="s">
        <v>537</v>
      </c>
      <c r="C95" s="50" t="s">
        <v>644</v>
      </c>
      <c r="D95" s="68" t="s">
        <v>634</v>
      </c>
      <c r="E95" s="44" t="s">
        <v>646</v>
      </c>
      <c r="F95" s="44" t="s">
        <v>2160</v>
      </c>
      <c r="G95" s="50" t="s">
        <v>565</v>
      </c>
      <c r="H95" s="51" t="s">
        <v>1798</v>
      </c>
      <c r="I95" s="51" t="s">
        <v>1290</v>
      </c>
      <c r="J95" s="70" t="s">
        <v>625</v>
      </c>
      <c r="K95" s="53" t="s">
        <v>550</v>
      </c>
      <c r="L95" s="53" t="s">
        <v>551</v>
      </c>
      <c r="M95" s="51" t="s">
        <v>2161</v>
      </c>
      <c r="N95" s="51" t="s">
        <v>2162</v>
      </c>
      <c r="O95" s="70" t="s">
        <v>548</v>
      </c>
      <c r="P95" s="70" t="s">
        <v>650</v>
      </c>
      <c r="Q95" s="53" t="s">
        <v>646</v>
      </c>
      <c r="R95" s="53" t="s">
        <v>651</v>
      </c>
      <c r="S95" s="51" t="s">
        <v>2163</v>
      </c>
      <c r="T95" s="51" t="s">
        <v>289</v>
      </c>
      <c r="U95" s="51"/>
      <c r="V95" s="37" t="s">
        <v>1792</v>
      </c>
      <c r="W95" s="26" t="s">
        <v>2131</v>
      </c>
    </row>
    <row r="96" spans="1:23" s="26" customFormat="1" hidden="1" x14ac:dyDescent="0.25">
      <c r="A96" s="58">
        <v>41</v>
      </c>
      <c r="B96" s="58" t="s">
        <v>537</v>
      </c>
      <c r="C96" s="59" t="s">
        <v>538</v>
      </c>
      <c r="D96" s="63" t="s">
        <v>748</v>
      </c>
      <c r="E96" s="64" t="s">
        <v>2092</v>
      </c>
      <c r="F96" s="64" t="s">
        <v>2164</v>
      </c>
      <c r="G96" s="59"/>
      <c r="H96" s="62" t="s">
        <v>1880</v>
      </c>
      <c r="I96" s="62" t="s">
        <v>2095</v>
      </c>
      <c r="J96" s="62" t="s">
        <v>549</v>
      </c>
      <c r="K96" s="62" t="s">
        <v>657</v>
      </c>
      <c r="L96" s="62" t="s">
        <v>662</v>
      </c>
      <c r="M96" s="61" t="s">
        <v>2165</v>
      </c>
      <c r="N96" s="61"/>
      <c r="O96" s="61" t="s">
        <v>548</v>
      </c>
      <c r="P96" s="62" t="s">
        <v>650</v>
      </c>
      <c r="Q96" s="62" t="s">
        <v>2096</v>
      </c>
      <c r="R96" s="62" t="s">
        <v>2097</v>
      </c>
      <c r="S96" s="61" t="s">
        <v>1884</v>
      </c>
      <c r="T96" s="61"/>
      <c r="U96" s="61"/>
      <c r="V96" s="94"/>
    </row>
    <row r="97" spans="1:23" s="26" customFormat="1" ht="26.4" hidden="1" x14ac:dyDescent="0.25">
      <c r="A97" s="58">
        <v>42</v>
      </c>
      <c r="B97" s="58" t="s">
        <v>537</v>
      </c>
      <c r="C97" s="59" t="s">
        <v>538</v>
      </c>
      <c r="D97" s="63" t="s">
        <v>634</v>
      </c>
      <c r="E97" s="64" t="s">
        <v>1964</v>
      </c>
      <c r="F97" s="64" t="s">
        <v>2166</v>
      </c>
      <c r="G97" s="59" t="s">
        <v>565</v>
      </c>
      <c r="H97" s="62" t="s">
        <v>1798</v>
      </c>
      <c r="I97" s="62" t="s">
        <v>1966</v>
      </c>
      <c r="J97" s="62" t="s">
        <v>584</v>
      </c>
      <c r="K97" s="62" t="s">
        <v>145</v>
      </c>
      <c r="L97" s="62" t="s">
        <v>551</v>
      </c>
      <c r="M97" s="61" t="s">
        <v>2167</v>
      </c>
      <c r="N97" s="61" t="s">
        <v>2168</v>
      </c>
      <c r="O97" s="61" t="s">
        <v>548</v>
      </c>
      <c r="P97" s="62" t="s">
        <v>650</v>
      </c>
      <c r="Q97" s="62" t="s">
        <v>722</v>
      </c>
      <c r="R97" s="62" t="s">
        <v>1967</v>
      </c>
      <c r="S97" s="61" t="s">
        <v>1051</v>
      </c>
      <c r="T97" s="61" t="s">
        <v>289</v>
      </c>
      <c r="U97" s="61"/>
      <c r="V97" s="94"/>
    </row>
    <row r="98" spans="1:23" s="26" customFormat="1" hidden="1" x14ac:dyDescent="0.25">
      <c r="A98" s="58">
        <v>44</v>
      </c>
      <c r="B98" s="58" t="s">
        <v>537</v>
      </c>
      <c r="C98" s="59" t="s">
        <v>538</v>
      </c>
      <c r="D98" s="63" t="s">
        <v>1062</v>
      </c>
      <c r="E98" s="64" t="s">
        <v>1964</v>
      </c>
      <c r="F98" s="64" t="s">
        <v>2169</v>
      </c>
      <c r="G98" s="60" t="s">
        <v>565</v>
      </c>
      <c r="H98" s="61" t="s">
        <v>1798</v>
      </c>
      <c r="I98" s="61" t="s">
        <v>1966</v>
      </c>
      <c r="J98" s="61" t="s">
        <v>549</v>
      </c>
      <c r="K98" s="62" t="s">
        <v>44</v>
      </c>
      <c r="L98" s="62" t="s">
        <v>551</v>
      </c>
      <c r="M98" s="61" t="s">
        <v>2170</v>
      </c>
      <c r="N98" s="61" t="s">
        <v>1405</v>
      </c>
      <c r="O98" s="61" t="s">
        <v>548</v>
      </c>
      <c r="P98" s="61" t="s">
        <v>650</v>
      </c>
      <c r="Q98" s="62" t="s">
        <v>722</v>
      </c>
      <c r="R98" s="62" t="s">
        <v>1967</v>
      </c>
      <c r="S98" s="61" t="s">
        <v>2171</v>
      </c>
      <c r="T98" s="61"/>
      <c r="U98" s="61"/>
      <c r="V98" s="94"/>
    </row>
    <row r="99" spans="1:23" s="26" customFormat="1" hidden="1" x14ac:dyDescent="0.25">
      <c r="A99" s="58">
        <v>58</v>
      </c>
      <c r="B99" s="58" t="s">
        <v>537</v>
      </c>
      <c r="C99" s="59" t="s">
        <v>644</v>
      </c>
      <c r="D99" s="63" t="s">
        <v>634</v>
      </c>
      <c r="E99" s="64" t="s">
        <v>1964</v>
      </c>
      <c r="F99" s="64" t="s">
        <v>2172</v>
      </c>
      <c r="G99" s="60" t="s">
        <v>565</v>
      </c>
      <c r="H99" s="61" t="s">
        <v>1798</v>
      </c>
      <c r="I99" s="61" t="s">
        <v>1966</v>
      </c>
      <c r="J99" s="61" t="s">
        <v>549</v>
      </c>
      <c r="K99" s="62" t="s">
        <v>145</v>
      </c>
      <c r="L99" s="62" t="s">
        <v>551</v>
      </c>
      <c r="M99" s="61" t="s">
        <v>2173</v>
      </c>
      <c r="N99" s="61" t="s">
        <v>289</v>
      </c>
      <c r="O99" s="61" t="s">
        <v>548</v>
      </c>
      <c r="P99" s="61" t="s">
        <v>650</v>
      </c>
      <c r="Q99" s="62" t="s">
        <v>722</v>
      </c>
      <c r="R99" s="62" t="s">
        <v>1967</v>
      </c>
      <c r="S99" s="61" t="s">
        <v>2068</v>
      </c>
      <c r="T99" s="61" t="s">
        <v>289</v>
      </c>
      <c r="U99" s="61"/>
      <c r="V99" s="94"/>
    </row>
    <row r="100" spans="1:23" s="26" customFormat="1" ht="26.4" hidden="1" x14ac:dyDescent="0.3">
      <c r="A100" s="58">
        <v>137</v>
      </c>
      <c r="B100" s="42" t="s">
        <v>561</v>
      </c>
      <c r="C100" s="1" t="s">
        <v>538</v>
      </c>
      <c r="D100" s="1"/>
      <c r="E100" s="1"/>
      <c r="F100" s="173" t="s">
        <v>2174</v>
      </c>
      <c r="G100" s="1"/>
      <c r="H100" s="1" t="s">
        <v>2175</v>
      </c>
      <c r="I100" s="1"/>
      <c r="J100" s="1" t="s">
        <v>571</v>
      </c>
      <c r="K100" s="1"/>
      <c r="L100" s="53" t="s">
        <v>551</v>
      </c>
      <c r="M100" s="1" t="s">
        <v>2176</v>
      </c>
      <c r="N100" s="1"/>
      <c r="O100" s="70" t="s">
        <v>548</v>
      </c>
      <c r="P100" s="1" t="s">
        <v>545</v>
      </c>
      <c r="Q100" s="1"/>
      <c r="R100" s="1" t="s">
        <v>1717</v>
      </c>
      <c r="S100" s="1"/>
      <c r="T100" s="1"/>
      <c r="U100" s="1"/>
      <c r="V100" s="37" t="str">
        <f>J100&amp;" -&gt; "&amp;P100</f>
        <v>IDOC -&gt; SFTP</v>
      </c>
    </row>
    <row r="101" spans="1:23" s="26" customFormat="1" ht="22.8" hidden="1" x14ac:dyDescent="0.25">
      <c r="A101" s="58">
        <v>108</v>
      </c>
      <c r="B101" s="58" t="s">
        <v>537</v>
      </c>
      <c r="C101" s="24" t="s">
        <v>538</v>
      </c>
      <c r="D101" s="23" t="s">
        <v>2177</v>
      </c>
      <c r="E101" s="27" t="s">
        <v>2178</v>
      </c>
      <c r="F101" s="21" t="s">
        <v>2179</v>
      </c>
      <c r="G101" s="22" t="s">
        <v>565</v>
      </c>
      <c r="H101" s="22" t="s">
        <v>1192</v>
      </c>
      <c r="I101" s="22"/>
      <c r="J101" s="22" t="s">
        <v>899</v>
      </c>
      <c r="K101" s="22" t="s">
        <v>117</v>
      </c>
      <c r="L101" s="22" t="s">
        <v>551</v>
      </c>
      <c r="M101" s="21" t="s">
        <v>2180</v>
      </c>
      <c r="N101" s="21"/>
      <c r="O101" s="113" t="s">
        <v>548</v>
      </c>
      <c r="P101" s="112" t="s">
        <v>899</v>
      </c>
      <c r="Q101" s="22" t="s">
        <v>2178</v>
      </c>
      <c r="R101" s="22" t="s">
        <v>2181</v>
      </c>
      <c r="S101" s="21" t="s">
        <v>2182</v>
      </c>
      <c r="T101" s="21"/>
      <c r="U101" s="21"/>
      <c r="V101" s="28"/>
    </row>
    <row r="102" spans="1:23" s="26" customFormat="1" hidden="1" x14ac:dyDescent="0.25">
      <c r="A102" s="58">
        <v>39</v>
      </c>
      <c r="B102" s="58" t="s">
        <v>537</v>
      </c>
      <c r="C102" s="59" t="s">
        <v>538</v>
      </c>
      <c r="D102" s="63" t="s">
        <v>763</v>
      </c>
      <c r="E102" s="64" t="s">
        <v>2092</v>
      </c>
      <c r="F102" s="64" t="s">
        <v>2183</v>
      </c>
      <c r="G102" s="60" t="s">
        <v>565</v>
      </c>
      <c r="H102" s="61" t="s">
        <v>2094</v>
      </c>
      <c r="I102" s="61" t="s">
        <v>2095</v>
      </c>
      <c r="J102" s="61" t="s">
        <v>876</v>
      </c>
      <c r="K102" s="62" t="s">
        <v>44</v>
      </c>
      <c r="L102" s="62" t="s">
        <v>551</v>
      </c>
      <c r="M102" s="61" t="s">
        <v>2184</v>
      </c>
      <c r="N102" s="61" t="s">
        <v>2185</v>
      </c>
      <c r="O102" s="61" t="s">
        <v>548</v>
      </c>
      <c r="P102" s="61" t="s">
        <v>625</v>
      </c>
      <c r="Q102" s="62" t="s">
        <v>2096</v>
      </c>
      <c r="R102" s="62" t="s">
        <v>2097</v>
      </c>
      <c r="S102" s="61" t="s">
        <v>2012</v>
      </c>
      <c r="T102" s="61" t="s">
        <v>2186</v>
      </c>
      <c r="U102" s="61"/>
      <c r="V102" s="94"/>
    </row>
    <row r="103" spans="1:23" s="26" customFormat="1" hidden="1" x14ac:dyDescent="0.25">
      <c r="A103" s="58">
        <v>40</v>
      </c>
      <c r="B103" s="58" t="s">
        <v>537</v>
      </c>
      <c r="C103" s="59" t="s">
        <v>538</v>
      </c>
      <c r="D103" s="63" t="s">
        <v>634</v>
      </c>
      <c r="E103" s="64" t="s">
        <v>2092</v>
      </c>
      <c r="F103" s="64" t="s">
        <v>2187</v>
      </c>
      <c r="G103" s="59" t="s">
        <v>565</v>
      </c>
      <c r="H103" s="61" t="s">
        <v>1798</v>
      </c>
      <c r="I103" s="61" t="s">
        <v>2095</v>
      </c>
      <c r="J103" s="61" t="s">
        <v>876</v>
      </c>
      <c r="K103" s="62" t="s">
        <v>44</v>
      </c>
      <c r="L103" s="62" t="s">
        <v>551</v>
      </c>
      <c r="M103" s="61" t="s">
        <v>2188</v>
      </c>
      <c r="N103" s="61" t="s">
        <v>2189</v>
      </c>
      <c r="O103" s="61" t="s">
        <v>548</v>
      </c>
      <c r="P103" s="62" t="s">
        <v>625</v>
      </c>
      <c r="Q103" s="62" t="s">
        <v>2096</v>
      </c>
      <c r="R103" s="62" t="s">
        <v>2097</v>
      </c>
      <c r="S103" s="61" t="s">
        <v>1051</v>
      </c>
      <c r="T103" s="61" t="s">
        <v>2190</v>
      </c>
      <c r="U103" s="61"/>
      <c r="V103" s="94"/>
    </row>
    <row r="104" spans="1:23" s="26" customFormat="1" ht="26.4" hidden="1" x14ac:dyDescent="0.3">
      <c r="A104" s="58">
        <v>127</v>
      </c>
      <c r="B104" s="42" t="s">
        <v>561</v>
      </c>
      <c r="C104" s="50" t="s">
        <v>538</v>
      </c>
      <c r="D104" s="68" t="s">
        <v>1123</v>
      </c>
      <c r="E104" s="54" t="s">
        <v>2191</v>
      </c>
      <c r="F104" s="44" t="s">
        <v>2192</v>
      </c>
      <c r="G104" s="46" t="s">
        <v>565</v>
      </c>
      <c r="H104" s="41" t="s">
        <v>1880</v>
      </c>
      <c r="I104" s="51" t="s">
        <v>1966</v>
      </c>
      <c r="J104" s="70" t="s">
        <v>549</v>
      </c>
      <c r="K104" s="41" t="s">
        <v>550</v>
      </c>
      <c r="L104" s="53" t="s">
        <v>551</v>
      </c>
      <c r="M104" s="52" t="s">
        <v>1125</v>
      </c>
      <c r="N104" s="52"/>
      <c r="O104" s="70" t="s">
        <v>548</v>
      </c>
      <c r="P104" s="70" t="s">
        <v>625</v>
      </c>
      <c r="Q104" s="54" t="s">
        <v>625</v>
      </c>
      <c r="R104" s="41" t="s">
        <v>1683</v>
      </c>
      <c r="S104" s="52" t="s">
        <v>1126</v>
      </c>
      <c r="T104" s="52"/>
      <c r="U104" s="52"/>
      <c r="V104" s="37" t="str">
        <f>J104&amp;" -&gt; "&amp;P104</f>
        <v>PROXY -&gt; FTP</v>
      </c>
    </row>
    <row r="105" spans="1:23" s="26" customFormat="1" ht="22.8" hidden="1" x14ac:dyDescent="0.25">
      <c r="A105" s="58">
        <v>103</v>
      </c>
      <c r="B105" s="58" t="s">
        <v>537</v>
      </c>
      <c r="C105" s="24" t="s">
        <v>644</v>
      </c>
      <c r="D105" s="23" t="s">
        <v>2069</v>
      </c>
      <c r="E105" s="27" t="s">
        <v>646</v>
      </c>
      <c r="F105" s="21" t="s">
        <v>2193</v>
      </c>
      <c r="G105" s="22" t="s">
        <v>565</v>
      </c>
      <c r="H105" s="22" t="s">
        <v>1798</v>
      </c>
      <c r="I105" s="22" t="s">
        <v>1290</v>
      </c>
      <c r="J105" s="22" t="s">
        <v>625</v>
      </c>
      <c r="K105" s="22" t="s">
        <v>550</v>
      </c>
      <c r="L105" s="22" t="s">
        <v>551</v>
      </c>
      <c r="M105" s="21" t="s">
        <v>2194</v>
      </c>
      <c r="N105" s="21" t="s">
        <v>2195</v>
      </c>
      <c r="O105" s="113" t="s">
        <v>548</v>
      </c>
      <c r="P105" s="112" t="s">
        <v>650</v>
      </c>
      <c r="Q105" s="22" t="s">
        <v>646</v>
      </c>
      <c r="R105" s="22" t="s">
        <v>651</v>
      </c>
      <c r="S105" s="21" t="s">
        <v>2196</v>
      </c>
      <c r="T105" s="21"/>
      <c r="U105" s="21"/>
      <c r="V105" s="28" t="str">
        <f>J105&amp;" -&gt; "&amp;P105</f>
        <v>FTP -&gt; JDBC</v>
      </c>
    </row>
    <row r="106" spans="1:23" s="26" customFormat="1" ht="22.8" hidden="1" x14ac:dyDescent="0.25">
      <c r="A106" s="58">
        <v>104</v>
      </c>
      <c r="B106" s="58" t="s">
        <v>537</v>
      </c>
      <c r="C106" s="24" t="s">
        <v>644</v>
      </c>
      <c r="D106" s="23" t="s">
        <v>2069</v>
      </c>
      <c r="E106" s="27" t="s">
        <v>646</v>
      </c>
      <c r="F106" s="21" t="s">
        <v>2197</v>
      </c>
      <c r="G106" s="22" t="s">
        <v>565</v>
      </c>
      <c r="H106" s="22" t="s">
        <v>1798</v>
      </c>
      <c r="I106" s="22" t="s">
        <v>1290</v>
      </c>
      <c r="J106" s="22" t="s">
        <v>625</v>
      </c>
      <c r="K106" s="22" t="s">
        <v>550</v>
      </c>
      <c r="L106" s="22" t="s">
        <v>551</v>
      </c>
      <c r="M106" s="21" t="s">
        <v>2198</v>
      </c>
      <c r="N106" s="21" t="s">
        <v>2199</v>
      </c>
      <c r="O106" s="113" t="s">
        <v>548</v>
      </c>
      <c r="P106" s="112" t="s">
        <v>650</v>
      </c>
      <c r="Q106" s="22" t="s">
        <v>646</v>
      </c>
      <c r="R106" s="22" t="s">
        <v>651</v>
      </c>
      <c r="S106" s="21" t="s">
        <v>2200</v>
      </c>
      <c r="T106" s="21"/>
      <c r="U106" s="21"/>
      <c r="V106" s="28" t="str">
        <f>J106&amp;" -&gt; "&amp;P106</f>
        <v>FTP -&gt; JDBC</v>
      </c>
    </row>
    <row r="107" spans="1:23" s="26" customFormat="1" ht="22.8" hidden="1" x14ac:dyDescent="0.25">
      <c r="A107" s="58">
        <v>105</v>
      </c>
      <c r="B107" s="58" t="s">
        <v>537</v>
      </c>
      <c r="C107" s="24" t="s">
        <v>644</v>
      </c>
      <c r="D107" s="23" t="s">
        <v>2069</v>
      </c>
      <c r="E107" s="27" t="s">
        <v>646</v>
      </c>
      <c r="F107" s="21" t="s">
        <v>2201</v>
      </c>
      <c r="G107" s="22" t="s">
        <v>565</v>
      </c>
      <c r="H107" s="22" t="s">
        <v>1798</v>
      </c>
      <c r="I107" s="22" t="s">
        <v>1290</v>
      </c>
      <c r="J107" s="22" t="s">
        <v>625</v>
      </c>
      <c r="K107" s="22" t="s">
        <v>550</v>
      </c>
      <c r="L107" s="22" t="s">
        <v>551</v>
      </c>
      <c r="M107" s="21" t="s">
        <v>2202</v>
      </c>
      <c r="N107" s="21" t="s">
        <v>2203</v>
      </c>
      <c r="O107" s="113" t="s">
        <v>548</v>
      </c>
      <c r="P107" s="112" t="s">
        <v>650</v>
      </c>
      <c r="Q107" s="22" t="s">
        <v>646</v>
      </c>
      <c r="R107" s="22" t="s">
        <v>651</v>
      </c>
      <c r="S107" s="21" t="s">
        <v>2204</v>
      </c>
      <c r="T107" s="21"/>
      <c r="U107" s="21"/>
      <c r="V107" s="28" t="str">
        <f>J107&amp;" -&gt; "&amp;P107</f>
        <v>FTP -&gt; JDBC</v>
      </c>
    </row>
    <row r="108" spans="1:23" s="26" customFormat="1" ht="26.4" x14ac:dyDescent="0.3">
      <c r="A108" s="58">
        <v>136</v>
      </c>
      <c r="B108" s="42" t="s">
        <v>561</v>
      </c>
      <c r="C108" s="50" t="s">
        <v>538</v>
      </c>
      <c r="D108" s="68" t="s">
        <v>1123</v>
      </c>
      <c r="E108" s="54" t="s">
        <v>2205</v>
      </c>
      <c r="F108" s="96" t="s">
        <v>2206</v>
      </c>
      <c r="G108" s="50" t="s">
        <v>565</v>
      </c>
      <c r="H108" s="53" t="s">
        <v>544</v>
      </c>
      <c r="I108" s="51" t="s">
        <v>289</v>
      </c>
      <c r="J108" s="70" t="s">
        <v>549</v>
      </c>
      <c r="K108" s="53" t="s">
        <v>550</v>
      </c>
      <c r="L108" s="53" t="s">
        <v>551</v>
      </c>
      <c r="M108" s="51" t="s">
        <v>1125</v>
      </c>
      <c r="N108" s="51" t="s">
        <v>289</v>
      </c>
      <c r="O108" s="70" t="s">
        <v>548</v>
      </c>
      <c r="P108" s="70" t="s">
        <v>625</v>
      </c>
      <c r="Q108" s="53" t="s">
        <v>2207</v>
      </c>
      <c r="R108" s="53" t="s">
        <v>2208</v>
      </c>
      <c r="S108" s="51" t="s">
        <v>1126</v>
      </c>
      <c r="T108" s="51" t="s">
        <v>289</v>
      </c>
      <c r="U108" s="46"/>
      <c r="V108" s="37" t="str">
        <f>J108&amp;" -&gt; "&amp;P108</f>
        <v>PROXY -&gt; FTP</v>
      </c>
    </row>
    <row r="109" spans="1:23" s="26" customFormat="1" hidden="1" x14ac:dyDescent="0.25">
      <c r="A109" s="58">
        <v>57</v>
      </c>
      <c r="B109" s="58" t="s">
        <v>537</v>
      </c>
      <c r="C109" s="59" t="s">
        <v>538</v>
      </c>
      <c r="D109" s="63" t="s">
        <v>1062</v>
      </c>
      <c r="E109" s="64" t="s">
        <v>1964</v>
      </c>
      <c r="F109" s="64" t="s">
        <v>2209</v>
      </c>
      <c r="G109" s="60" t="s">
        <v>565</v>
      </c>
      <c r="H109" s="61" t="s">
        <v>1798</v>
      </c>
      <c r="I109" s="61" t="s">
        <v>1966</v>
      </c>
      <c r="J109" s="61" t="s">
        <v>549</v>
      </c>
      <c r="K109" s="62" t="s">
        <v>44</v>
      </c>
      <c r="L109" s="62" t="s">
        <v>551</v>
      </c>
      <c r="M109" s="61" t="s">
        <v>2210</v>
      </c>
      <c r="N109" s="61" t="s">
        <v>289</v>
      </c>
      <c r="O109" s="61" t="s">
        <v>548</v>
      </c>
      <c r="P109" s="61" t="s">
        <v>571</v>
      </c>
      <c r="Q109" s="62" t="s">
        <v>44</v>
      </c>
      <c r="R109" s="62" t="s">
        <v>551</v>
      </c>
      <c r="S109" s="61" t="s">
        <v>1165</v>
      </c>
      <c r="T109" s="61" t="s">
        <v>1166</v>
      </c>
      <c r="U109" s="61"/>
      <c r="V109" s="94"/>
    </row>
    <row r="110" spans="1:23" s="26" customFormat="1" ht="26.4" x14ac:dyDescent="0.3">
      <c r="A110" s="58">
        <v>129</v>
      </c>
      <c r="B110" s="42" t="s">
        <v>561</v>
      </c>
      <c r="C110" s="50" t="s">
        <v>644</v>
      </c>
      <c r="D110" s="68" t="s">
        <v>1101</v>
      </c>
      <c r="E110" s="54" t="s">
        <v>2205</v>
      </c>
      <c r="F110" s="96" t="s">
        <v>2211</v>
      </c>
      <c r="G110" s="46" t="s">
        <v>565</v>
      </c>
      <c r="H110" s="51" t="s">
        <v>1798</v>
      </c>
      <c r="I110" s="51" t="s">
        <v>289</v>
      </c>
      <c r="J110" s="70" t="s">
        <v>549</v>
      </c>
      <c r="K110" s="53" t="s">
        <v>145</v>
      </c>
      <c r="L110" s="53" t="s">
        <v>551</v>
      </c>
      <c r="M110" s="51" t="s">
        <v>1107</v>
      </c>
      <c r="N110" s="51" t="s">
        <v>289</v>
      </c>
      <c r="O110" s="70" t="s">
        <v>548</v>
      </c>
      <c r="P110" s="70" t="s">
        <v>625</v>
      </c>
      <c r="Q110" s="53" t="s">
        <v>2207</v>
      </c>
      <c r="R110" s="53" t="s">
        <v>2208</v>
      </c>
      <c r="S110" s="51" t="s">
        <v>1109</v>
      </c>
      <c r="T110" s="51" t="s">
        <v>289</v>
      </c>
      <c r="U110" s="51"/>
      <c r="V110" s="37" t="str">
        <f>J110&amp;" -&gt; "&amp;P110</f>
        <v>PROXY -&gt; FTP</v>
      </c>
      <c r="W110" s="26" t="s">
        <v>2212</v>
      </c>
    </row>
    <row r="111" spans="1:23" s="26" customFormat="1" ht="26.4" x14ac:dyDescent="0.3">
      <c r="A111" s="58">
        <v>132</v>
      </c>
      <c r="B111" s="42" t="s">
        <v>561</v>
      </c>
      <c r="C111" s="50" t="s">
        <v>538</v>
      </c>
      <c r="D111" s="68" t="s">
        <v>687</v>
      </c>
      <c r="E111" s="101" t="s">
        <v>2205</v>
      </c>
      <c r="F111" s="96" t="s">
        <v>2213</v>
      </c>
      <c r="G111" s="46" t="s">
        <v>565</v>
      </c>
      <c r="H111" s="51" t="s">
        <v>672</v>
      </c>
      <c r="I111" s="41"/>
      <c r="J111" s="70" t="s">
        <v>549</v>
      </c>
      <c r="K111" s="53" t="s">
        <v>529</v>
      </c>
      <c r="L111" s="53" t="s">
        <v>551</v>
      </c>
      <c r="M111" s="52" t="s">
        <v>2214</v>
      </c>
      <c r="N111" s="52"/>
      <c r="O111" s="70" t="s">
        <v>548</v>
      </c>
      <c r="P111" s="70" t="s">
        <v>625</v>
      </c>
      <c r="Q111" s="41" t="s">
        <v>2207</v>
      </c>
      <c r="R111" s="53" t="s">
        <v>2208</v>
      </c>
      <c r="S111" s="52" t="s">
        <v>2215</v>
      </c>
      <c r="T111" s="52"/>
      <c r="U111" s="55"/>
      <c r="V111" s="37" t="str">
        <f>J111&amp;" -&gt; "&amp;P111</f>
        <v>PROXY -&gt; FTP</v>
      </c>
    </row>
    <row r="112" spans="1:23" s="26" customFormat="1" ht="27.6" hidden="1" x14ac:dyDescent="0.3">
      <c r="A112" s="58">
        <v>131</v>
      </c>
      <c r="B112" s="42" t="s">
        <v>561</v>
      </c>
      <c r="C112" s="50" t="s">
        <v>644</v>
      </c>
      <c r="D112" s="68" t="s">
        <v>2216</v>
      </c>
      <c r="E112" s="44" t="s">
        <v>2217</v>
      </c>
      <c r="F112" s="96" t="s">
        <v>2218</v>
      </c>
      <c r="G112" s="45"/>
      <c r="H112" s="51" t="s">
        <v>672</v>
      </c>
      <c r="I112" s="51"/>
      <c r="J112" s="70" t="s">
        <v>625</v>
      </c>
      <c r="K112" s="53" t="s">
        <v>529</v>
      </c>
      <c r="L112" s="51" t="s">
        <v>551</v>
      </c>
      <c r="M112" s="51" t="s">
        <v>2219</v>
      </c>
      <c r="N112" s="51" t="s">
        <v>2220</v>
      </c>
      <c r="O112" s="70" t="s">
        <v>548</v>
      </c>
      <c r="P112" s="70" t="s">
        <v>625</v>
      </c>
      <c r="Q112" s="49" t="s">
        <v>2217</v>
      </c>
      <c r="R112" s="51" t="s">
        <v>631</v>
      </c>
      <c r="S112" s="51" t="s">
        <v>2221</v>
      </c>
      <c r="T112" s="51" t="s">
        <v>2222</v>
      </c>
      <c r="U112" s="51"/>
      <c r="V112" s="37" t="str">
        <f>J112&amp;" -&gt; "&amp;P112</f>
        <v>FTP -&gt; FTP</v>
      </c>
    </row>
    <row r="113" spans="1:22" s="41" customFormat="1" ht="26.4" hidden="1" x14ac:dyDescent="0.3">
      <c r="A113" s="58">
        <v>125</v>
      </c>
      <c r="B113" s="42" t="s">
        <v>537</v>
      </c>
      <c r="C113" s="46" t="s">
        <v>644</v>
      </c>
      <c r="D113" s="68" t="s">
        <v>1000</v>
      </c>
      <c r="E113" s="100" t="s">
        <v>2223</v>
      </c>
      <c r="F113" s="44" t="s">
        <v>2224</v>
      </c>
      <c r="G113" s="46" t="s">
        <v>565</v>
      </c>
      <c r="H113" s="51" t="s">
        <v>2104</v>
      </c>
      <c r="I113" s="51" t="s">
        <v>2225</v>
      </c>
      <c r="J113" s="70" t="s">
        <v>549</v>
      </c>
      <c r="K113" s="51" t="s">
        <v>550</v>
      </c>
      <c r="L113" s="51" t="s">
        <v>551</v>
      </c>
      <c r="M113" s="51" t="s">
        <v>2226</v>
      </c>
      <c r="N113" s="51"/>
      <c r="O113" s="70" t="s">
        <v>548</v>
      </c>
      <c r="P113" s="70" t="s">
        <v>899</v>
      </c>
      <c r="Q113" s="52" t="s">
        <v>2223</v>
      </c>
      <c r="R113" s="51" t="s">
        <v>2227</v>
      </c>
      <c r="S113" s="51" t="s">
        <v>2228</v>
      </c>
      <c r="T113" s="51"/>
      <c r="U113" s="51"/>
      <c r="V113" s="37" t="str">
        <f>J113&amp;" -&gt; "&amp;P113</f>
        <v>PROXY -&gt; HTTP</v>
      </c>
    </row>
    <row r="114" spans="1:22" s="41" customFormat="1" ht="13.8" hidden="1" x14ac:dyDescent="0.3">
      <c r="A114" s="58">
        <v>109</v>
      </c>
      <c r="B114" s="42" t="s">
        <v>2229</v>
      </c>
      <c r="C114" s="50" t="s">
        <v>538</v>
      </c>
      <c r="D114" s="68" t="s">
        <v>634</v>
      </c>
      <c r="E114" s="97" t="s">
        <v>1934</v>
      </c>
      <c r="F114" s="44" t="s">
        <v>2230</v>
      </c>
      <c r="G114" s="46" t="s">
        <v>565</v>
      </c>
      <c r="H114" s="51" t="s">
        <v>1798</v>
      </c>
      <c r="I114" s="51" t="s">
        <v>2062</v>
      </c>
      <c r="J114" s="70" t="s">
        <v>549</v>
      </c>
      <c r="K114" s="53" t="s">
        <v>145</v>
      </c>
      <c r="L114" s="53" t="s">
        <v>551</v>
      </c>
      <c r="M114" s="51" t="s">
        <v>1048</v>
      </c>
      <c r="N114" s="51" t="s">
        <v>289</v>
      </c>
      <c r="O114" s="70" t="s">
        <v>548</v>
      </c>
      <c r="P114" s="70" t="s">
        <v>650</v>
      </c>
      <c r="Q114" s="53" t="s">
        <v>2231</v>
      </c>
      <c r="R114" s="53" t="s">
        <v>2232</v>
      </c>
      <c r="S114" s="51" t="s">
        <v>1051</v>
      </c>
      <c r="T114" s="51" t="s">
        <v>289</v>
      </c>
      <c r="U114" s="51"/>
      <c r="V114" s="37"/>
    </row>
    <row r="115" spans="1:22" s="41" customFormat="1" ht="26.4" hidden="1" x14ac:dyDescent="0.3">
      <c r="A115" s="58">
        <v>126</v>
      </c>
      <c r="B115" s="42" t="s">
        <v>537</v>
      </c>
      <c r="C115" s="50" t="s">
        <v>644</v>
      </c>
      <c r="D115" s="68" t="s">
        <v>1101</v>
      </c>
      <c r="E115" s="97" t="s">
        <v>1102</v>
      </c>
      <c r="F115" s="44" t="s">
        <v>2233</v>
      </c>
      <c r="G115" s="46" t="s">
        <v>565</v>
      </c>
      <c r="H115" s="51" t="s">
        <v>1798</v>
      </c>
      <c r="I115" s="51" t="s">
        <v>289</v>
      </c>
      <c r="J115" s="70" t="s">
        <v>549</v>
      </c>
      <c r="K115" s="53" t="s">
        <v>145</v>
      </c>
      <c r="L115" s="53" t="s">
        <v>551</v>
      </c>
      <c r="M115" s="51" t="s">
        <v>1107</v>
      </c>
      <c r="N115" s="51" t="s">
        <v>289</v>
      </c>
      <c r="O115" s="70" t="s">
        <v>548</v>
      </c>
      <c r="P115" s="70" t="s">
        <v>650</v>
      </c>
      <c r="Q115" s="53" t="s">
        <v>2231</v>
      </c>
      <c r="R115" s="53" t="s">
        <v>2232</v>
      </c>
      <c r="S115" s="51" t="s">
        <v>1109</v>
      </c>
      <c r="T115" s="51" t="s">
        <v>289</v>
      </c>
      <c r="U115" s="51"/>
      <c r="V115" s="37" t="str">
        <f>J115&amp;" -&gt; "&amp;P115</f>
        <v>PROXY -&gt; JDBC</v>
      </c>
    </row>
    <row r="116" spans="1:22" s="41" customFormat="1" ht="26.4" hidden="1" x14ac:dyDescent="0.3">
      <c r="A116" s="58">
        <v>115</v>
      </c>
      <c r="B116" s="42" t="s">
        <v>537</v>
      </c>
      <c r="C116" s="50" t="s">
        <v>538</v>
      </c>
      <c r="D116" s="68" t="s">
        <v>1933</v>
      </c>
      <c r="E116" s="97" t="s">
        <v>1934</v>
      </c>
      <c r="F116" s="44" t="s">
        <v>2234</v>
      </c>
      <c r="G116" s="46" t="s">
        <v>565</v>
      </c>
      <c r="H116" s="53" t="s">
        <v>1798</v>
      </c>
      <c r="I116" s="51" t="s">
        <v>2062</v>
      </c>
      <c r="J116" s="47" t="s">
        <v>549</v>
      </c>
      <c r="K116" s="53" t="s">
        <v>145</v>
      </c>
      <c r="L116" s="53" t="s">
        <v>551</v>
      </c>
      <c r="M116" s="51" t="s">
        <v>2235</v>
      </c>
      <c r="N116" s="51" t="s">
        <v>289</v>
      </c>
      <c r="O116" s="70" t="s">
        <v>548</v>
      </c>
      <c r="P116" s="47" t="s">
        <v>650</v>
      </c>
      <c r="Q116" s="53" t="s">
        <v>2231</v>
      </c>
      <c r="R116" s="53" t="s">
        <v>2232</v>
      </c>
      <c r="S116" s="51" t="s">
        <v>2236</v>
      </c>
      <c r="T116" s="51" t="s">
        <v>289</v>
      </c>
      <c r="U116" s="51"/>
      <c r="V116" s="37" t="str">
        <f>J116&amp;" -&gt; "&amp;P116</f>
        <v>PROXY -&gt; JDBC</v>
      </c>
    </row>
    <row r="117" spans="1:22" s="41" customFormat="1" ht="13.8" hidden="1" x14ac:dyDescent="0.3">
      <c r="A117" s="58">
        <v>99</v>
      </c>
      <c r="B117" s="58" t="s">
        <v>537</v>
      </c>
      <c r="C117" s="24" t="s">
        <v>538</v>
      </c>
      <c r="D117" s="23" t="s">
        <v>1304</v>
      </c>
      <c r="E117" s="27" t="s">
        <v>1934</v>
      </c>
      <c r="F117" s="21" t="s">
        <v>2237</v>
      </c>
      <c r="G117" s="22" t="s">
        <v>565</v>
      </c>
      <c r="H117" s="22" t="s">
        <v>1798</v>
      </c>
      <c r="I117" s="22" t="s">
        <v>2062</v>
      </c>
      <c r="J117" s="22" t="s">
        <v>549</v>
      </c>
      <c r="K117" s="22" t="s">
        <v>145</v>
      </c>
      <c r="L117" s="22" t="s">
        <v>551</v>
      </c>
      <c r="M117" s="21" t="s">
        <v>674</v>
      </c>
      <c r="N117" s="21" t="s">
        <v>289</v>
      </c>
      <c r="O117" s="113" t="s">
        <v>548</v>
      </c>
      <c r="P117" s="112" t="s">
        <v>650</v>
      </c>
      <c r="Q117" s="22" t="s">
        <v>2231</v>
      </c>
      <c r="R117" s="22" t="s">
        <v>2232</v>
      </c>
      <c r="S117" s="21" t="s">
        <v>676</v>
      </c>
      <c r="T117" s="21" t="s">
        <v>289</v>
      </c>
      <c r="U117" s="21"/>
      <c r="V117" s="28"/>
    </row>
    <row r="118" spans="1:22" s="41" customFormat="1" ht="26.4" hidden="1" x14ac:dyDescent="0.3">
      <c r="A118" s="58">
        <v>134</v>
      </c>
      <c r="B118" s="42" t="s">
        <v>561</v>
      </c>
      <c r="C118" s="50" t="s">
        <v>538</v>
      </c>
      <c r="D118" s="68" t="s">
        <v>687</v>
      </c>
      <c r="E118" s="101" t="s">
        <v>2205</v>
      </c>
      <c r="F118" s="96" t="s">
        <v>2238</v>
      </c>
      <c r="G118" s="46" t="s">
        <v>565</v>
      </c>
      <c r="H118" s="51" t="s">
        <v>672</v>
      </c>
      <c r="J118" s="70" t="s">
        <v>549</v>
      </c>
      <c r="K118" s="53" t="s">
        <v>529</v>
      </c>
      <c r="L118" s="53" t="s">
        <v>551</v>
      </c>
      <c r="M118" s="52" t="s">
        <v>2239</v>
      </c>
      <c r="N118" s="52"/>
      <c r="O118" s="70" t="s">
        <v>548</v>
      </c>
      <c r="P118" s="70" t="s">
        <v>650</v>
      </c>
      <c r="Q118" s="41" t="s">
        <v>2090</v>
      </c>
      <c r="R118" s="53" t="s">
        <v>2240</v>
      </c>
      <c r="S118" s="52" t="s">
        <v>690</v>
      </c>
      <c r="T118" s="52"/>
      <c r="U118" s="55"/>
      <c r="V118" s="37" t="str">
        <f>J118&amp;" -&gt; "&amp;P118</f>
        <v>PROXY -&gt; JDBC</v>
      </c>
    </row>
    <row r="119" spans="1:22" s="41" customFormat="1" ht="26.4" hidden="1" x14ac:dyDescent="0.3">
      <c r="A119" s="58">
        <v>133</v>
      </c>
      <c r="B119" s="42" t="s">
        <v>561</v>
      </c>
      <c r="C119" s="50" t="s">
        <v>538</v>
      </c>
      <c r="D119" s="68" t="s">
        <v>687</v>
      </c>
      <c r="E119" s="101" t="s">
        <v>2205</v>
      </c>
      <c r="F119" s="96" t="s">
        <v>2241</v>
      </c>
      <c r="G119" s="46" t="s">
        <v>565</v>
      </c>
      <c r="H119" s="51" t="s">
        <v>672</v>
      </c>
      <c r="J119" s="70" t="s">
        <v>549</v>
      </c>
      <c r="K119" s="53" t="s">
        <v>529</v>
      </c>
      <c r="L119" s="53" t="s">
        <v>551</v>
      </c>
      <c r="M119" s="52" t="s">
        <v>2242</v>
      </c>
      <c r="N119" s="52"/>
      <c r="O119" s="70" t="s">
        <v>548</v>
      </c>
      <c r="P119" s="70" t="s">
        <v>650</v>
      </c>
      <c r="Q119" s="41" t="s">
        <v>2090</v>
      </c>
      <c r="R119" s="53" t="s">
        <v>2240</v>
      </c>
      <c r="S119" s="52" t="s">
        <v>2243</v>
      </c>
      <c r="T119" s="52"/>
      <c r="U119" s="55"/>
      <c r="V119" s="37" t="str">
        <f>J119&amp;" -&gt; "&amp;P119</f>
        <v>PROXY -&gt; JDBC</v>
      </c>
    </row>
    <row r="120" spans="1:22" s="41" customFormat="1" ht="26.4" hidden="1" x14ac:dyDescent="0.3">
      <c r="A120" s="58">
        <v>135</v>
      </c>
      <c r="B120" s="42" t="s">
        <v>561</v>
      </c>
      <c r="C120" s="50" t="s">
        <v>538</v>
      </c>
      <c r="D120" s="68" t="s">
        <v>687</v>
      </c>
      <c r="E120" s="101" t="s">
        <v>2205</v>
      </c>
      <c r="F120" s="96" t="s">
        <v>2244</v>
      </c>
      <c r="G120" s="46" t="s">
        <v>565</v>
      </c>
      <c r="H120" s="51" t="s">
        <v>672</v>
      </c>
      <c r="J120" s="70" t="s">
        <v>549</v>
      </c>
      <c r="K120" s="53" t="s">
        <v>529</v>
      </c>
      <c r="L120" s="53" t="s">
        <v>551</v>
      </c>
      <c r="M120" s="52" t="s">
        <v>693</v>
      </c>
      <c r="N120" s="52"/>
      <c r="O120" s="70" t="s">
        <v>548</v>
      </c>
      <c r="P120" s="70" t="s">
        <v>650</v>
      </c>
      <c r="Q120" s="41" t="s">
        <v>2090</v>
      </c>
      <c r="R120" s="53" t="s">
        <v>2240</v>
      </c>
      <c r="S120" s="52" t="s">
        <v>698</v>
      </c>
      <c r="T120" s="52"/>
      <c r="U120" s="55"/>
      <c r="V120" s="37" t="str">
        <f>J120&amp;" -&gt; "&amp;P120</f>
        <v>PROXY -&gt; JDBC</v>
      </c>
    </row>
    <row r="121" spans="1:22" s="41" customFormat="1" ht="26.4" hidden="1" x14ac:dyDescent="0.3">
      <c r="A121" s="58">
        <v>130</v>
      </c>
      <c r="B121" s="42" t="s">
        <v>561</v>
      </c>
      <c r="C121" s="50" t="s">
        <v>538</v>
      </c>
      <c r="D121" s="68" t="s">
        <v>687</v>
      </c>
      <c r="E121" s="101" t="s">
        <v>2205</v>
      </c>
      <c r="F121" s="96" t="s">
        <v>2245</v>
      </c>
      <c r="G121" s="46" t="s">
        <v>565</v>
      </c>
      <c r="H121" s="51" t="s">
        <v>672</v>
      </c>
      <c r="J121" s="70" t="s">
        <v>567</v>
      </c>
      <c r="K121" s="53" t="s">
        <v>2207</v>
      </c>
      <c r="L121" s="53" t="s">
        <v>2208</v>
      </c>
      <c r="M121" s="52" t="s">
        <v>693</v>
      </c>
      <c r="N121" s="52"/>
      <c r="O121" s="70" t="s">
        <v>548</v>
      </c>
      <c r="P121" s="70" t="s">
        <v>549</v>
      </c>
      <c r="Q121" s="41" t="s">
        <v>529</v>
      </c>
      <c r="R121" s="41" t="s">
        <v>551</v>
      </c>
      <c r="S121" s="52" t="s">
        <v>698</v>
      </c>
      <c r="T121" s="52"/>
      <c r="U121" s="52"/>
      <c r="V121" s="37" t="str">
        <f>J121&amp;" -&gt; "&amp;P121</f>
        <v>HTTPS -&gt; PROXY</v>
      </c>
    </row>
    <row r="122" spans="1:22" s="41" customFormat="1" ht="13.8" hidden="1" x14ac:dyDescent="0.3">
      <c r="A122" s="58">
        <v>113</v>
      </c>
      <c r="B122" s="42" t="s">
        <v>537</v>
      </c>
      <c r="C122" s="50" t="s">
        <v>538</v>
      </c>
      <c r="D122" s="68" t="s">
        <v>1101</v>
      </c>
      <c r="E122" s="99" t="s">
        <v>711</v>
      </c>
      <c r="F122" s="44" t="s">
        <v>2246</v>
      </c>
      <c r="G122" s="46" t="s">
        <v>565</v>
      </c>
      <c r="H122" s="51" t="s">
        <v>1798</v>
      </c>
      <c r="I122" s="41" t="s">
        <v>672</v>
      </c>
      <c r="J122" s="70" t="s">
        <v>650</v>
      </c>
      <c r="K122" s="54" t="s">
        <v>711</v>
      </c>
      <c r="L122" s="54" t="s">
        <v>716</v>
      </c>
      <c r="M122" s="51" t="s">
        <v>2247</v>
      </c>
      <c r="N122" s="52"/>
      <c r="O122" s="70" t="s">
        <v>548</v>
      </c>
      <c r="P122" s="70" t="s">
        <v>549</v>
      </c>
      <c r="Q122" s="54" t="s">
        <v>529</v>
      </c>
      <c r="R122" s="41" t="s">
        <v>551</v>
      </c>
      <c r="S122" s="51" t="s">
        <v>2248</v>
      </c>
      <c r="T122" s="52"/>
      <c r="U122" s="52"/>
      <c r="V122" s="57"/>
    </row>
    <row r="123" spans="1:22" s="41" customFormat="1" ht="26.4" hidden="1" x14ac:dyDescent="0.3">
      <c r="A123" s="58">
        <v>119</v>
      </c>
      <c r="B123" s="42" t="s">
        <v>537</v>
      </c>
      <c r="C123" s="50" t="s">
        <v>538</v>
      </c>
      <c r="D123" s="68" t="s">
        <v>1933</v>
      </c>
      <c r="E123" s="98" t="s">
        <v>1583</v>
      </c>
      <c r="F123" s="96" t="s">
        <v>2249</v>
      </c>
      <c r="G123" s="46" t="s">
        <v>565</v>
      </c>
      <c r="H123" s="51" t="s">
        <v>1798</v>
      </c>
      <c r="I123" s="51" t="s">
        <v>2062</v>
      </c>
      <c r="J123" s="70" t="s">
        <v>650</v>
      </c>
      <c r="K123" s="53" t="s">
        <v>2231</v>
      </c>
      <c r="L123" s="53" t="s">
        <v>2232</v>
      </c>
      <c r="M123" s="51" t="s">
        <v>2250</v>
      </c>
      <c r="N123" s="51" t="s">
        <v>289</v>
      </c>
      <c r="O123" s="70" t="s">
        <v>548</v>
      </c>
      <c r="P123" s="70" t="s">
        <v>549</v>
      </c>
      <c r="Q123" s="51" t="s">
        <v>145</v>
      </c>
      <c r="R123" s="53" t="s">
        <v>551</v>
      </c>
      <c r="S123" s="51" t="s">
        <v>2251</v>
      </c>
      <c r="T123" s="51" t="s">
        <v>289</v>
      </c>
      <c r="U123" s="51"/>
      <c r="V123" s="37" t="str">
        <f t="shared" ref="V123:V129" si="0">J123&amp;" -&gt; "&amp;P123</f>
        <v>JDBC -&gt; PROXY</v>
      </c>
    </row>
    <row r="124" spans="1:22" s="41" customFormat="1" ht="26.4" hidden="1" x14ac:dyDescent="0.3">
      <c r="A124" s="58">
        <v>123</v>
      </c>
      <c r="B124" s="42" t="s">
        <v>537</v>
      </c>
      <c r="C124" s="50" t="s">
        <v>538</v>
      </c>
      <c r="D124" s="68" t="s">
        <v>1933</v>
      </c>
      <c r="E124" s="98" t="s">
        <v>1583</v>
      </c>
      <c r="F124" s="96" t="s">
        <v>2249</v>
      </c>
      <c r="G124" s="46" t="s">
        <v>565</v>
      </c>
      <c r="H124" s="51" t="s">
        <v>1798</v>
      </c>
      <c r="I124" s="51" t="s">
        <v>2062</v>
      </c>
      <c r="J124" s="70" t="s">
        <v>650</v>
      </c>
      <c r="K124" s="53" t="s">
        <v>2231</v>
      </c>
      <c r="L124" s="53" t="s">
        <v>2232</v>
      </c>
      <c r="M124" s="51" t="s">
        <v>2250</v>
      </c>
      <c r="N124" s="51" t="s">
        <v>289</v>
      </c>
      <c r="O124" s="70" t="s">
        <v>548</v>
      </c>
      <c r="P124" s="70" t="s">
        <v>549</v>
      </c>
      <c r="Q124" s="51" t="s">
        <v>145</v>
      </c>
      <c r="R124" s="53" t="s">
        <v>551</v>
      </c>
      <c r="S124" s="51" t="s">
        <v>2251</v>
      </c>
      <c r="T124" s="51" t="s">
        <v>289</v>
      </c>
      <c r="U124" s="51"/>
      <c r="V124" s="37" t="str">
        <f t="shared" si="0"/>
        <v>JDBC -&gt; PROXY</v>
      </c>
    </row>
    <row r="125" spans="1:22" s="41" customFormat="1" ht="27.6" hidden="1" x14ac:dyDescent="0.3">
      <c r="A125" s="58">
        <v>120</v>
      </c>
      <c r="B125" s="42" t="s">
        <v>537</v>
      </c>
      <c r="C125" s="50" t="s">
        <v>538</v>
      </c>
      <c r="D125" s="68" t="s">
        <v>1933</v>
      </c>
      <c r="E125" s="98" t="s">
        <v>1583</v>
      </c>
      <c r="F125" s="96" t="s">
        <v>2252</v>
      </c>
      <c r="G125" s="46" t="s">
        <v>565</v>
      </c>
      <c r="H125" s="51" t="s">
        <v>1798</v>
      </c>
      <c r="I125" s="51" t="s">
        <v>2062</v>
      </c>
      <c r="J125" s="70" t="s">
        <v>650</v>
      </c>
      <c r="K125" s="53" t="s">
        <v>2231</v>
      </c>
      <c r="L125" s="53" t="s">
        <v>2232</v>
      </c>
      <c r="M125" s="51" t="s">
        <v>2253</v>
      </c>
      <c r="N125" s="51" t="s">
        <v>289</v>
      </c>
      <c r="O125" s="70" t="s">
        <v>548</v>
      </c>
      <c r="P125" s="70" t="s">
        <v>549</v>
      </c>
      <c r="Q125" s="51" t="s">
        <v>145</v>
      </c>
      <c r="R125" s="53" t="s">
        <v>551</v>
      </c>
      <c r="S125" s="51" t="s">
        <v>2251</v>
      </c>
      <c r="T125" s="51" t="s">
        <v>289</v>
      </c>
      <c r="U125" s="51"/>
      <c r="V125" s="37" t="str">
        <f t="shared" si="0"/>
        <v>JDBC -&gt; PROXY</v>
      </c>
    </row>
    <row r="126" spans="1:22" s="41" customFormat="1" ht="27.6" hidden="1" x14ac:dyDescent="0.3">
      <c r="A126" s="58">
        <v>124</v>
      </c>
      <c r="B126" s="42" t="s">
        <v>537</v>
      </c>
      <c r="C126" s="50" t="s">
        <v>538</v>
      </c>
      <c r="D126" s="68" t="s">
        <v>1933</v>
      </c>
      <c r="E126" s="98" t="s">
        <v>1583</v>
      </c>
      <c r="F126" s="96" t="s">
        <v>2252</v>
      </c>
      <c r="G126" s="46" t="s">
        <v>565</v>
      </c>
      <c r="H126" s="51" t="s">
        <v>1798</v>
      </c>
      <c r="I126" s="51" t="s">
        <v>2062</v>
      </c>
      <c r="J126" s="70" t="s">
        <v>650</v>
      </c>
      <c r="K126" s="53" t="s">
        <v>2231</v>
      </c>
      <c r="L126" s="53" t="s">
        <v>2232</v>
      </c>
      <c r="M126" s="51" t="s">
        <v>2253</v>
      </c>
      <c r="N126" s="51" t="s">
        <v>289</v>
      </c>
      <c r="O126" s="70" t="s">
        <v>548</v>
      </c>
      <c r="P126" s="70" t="s">
        <v>549</v>
      </c>
      <c r="Q126" s="51" t="s">
        <v>145</v>
      </c>
      <c r="R126" s="53" t="s">
        <v>551</v>
      </c>
      <c r="S126" s="51" t="s">
        <v>2251</v>
      </c>
      <c r="T126" s="51" t="s">
        <v>289</v>
      </c>
      <c r="U126" s="51"/>
      <c r="V126" s="37" t="str">
        <f t="shared" si="0"/>
        <v>JDBC -&gt; PROXY</v>
      </c>
    </row>
    <row r="127" spans="1:22" s="41" customFormat="1" ht="26.4" hidden="1" x14ac:dyDescent="0.3">
      <c r="A127" s="58">
        <v>116</v>
      </c>
      <c r="B127" s="42" t="s">
        <v>537</v>
      </c>
      <c r="C127" s="50" t="s">
        <v>538</v>
      </c>
      <c r="D127" s="68" t="s">
        <v>1933</v>
      </c>
      <c r="E127" s="98" t="s">
        <v>1583</v>
      </c>
      <c r="F127" s="96" t="s">
        <v>2254</v>
      </c>
      <c r="G127" s="46" t="s">
        <v>565</v>
      </c>
      <c r="H127" s="51" t="s">
        <v>1798</v>
      </c>
      <c r="I127" s="51" t="s">
        <v>2062</v>
      </c>
      <c r="J127" s="47" t="s">
        <v>625</v>
      </c>
      <c r="K127" s="53" t="s">
        <v>2231</v>
      </c>
      <c r="L127" s="53" t="s">
        <v>2232</v>
      </c>
      <c r="M127" s="51" t="s">
        <v>2255</v>
      </c>
      <c r="N127" s="51" t="s">
        <v>289</v>
      </c>
      <c r="O127" s="70" t="s">
        <v>548</v>
      </c>
      <c r="P127" s="70" t="s">
        <v>549</v>
      </c>
      <c r="Q127" s="51" t="s">
        <v>145</v>
      </c>
      <c r="R127" s="53" t="s">
        <v>551</v>
      </c>
      <c r="S127" s="51" t="s">
        <v>1941</v>
      </c>
      <c r="T127" s="51" t="s">
        <v>289</v>
      </c>
      <c r="U127" s="51"/>
      <c r="V127" s="37" t="str">
        <f t="shared" si="0"/>
        <v>FTP -&gt; PROXY</v>
      </c>
    </row>
    <row r="128" spans="1:22" s="41" customFormat="1" ht="27.6" hidden="1" x14ac:dyDescent="0.3">
      <c r="A128" s="58">
        <v>117</v>
      </c>
      <c r="B128" s="42" t="s">
        <v>537</v>
      </c>
      <c r="C128" s="50" t="s">
        <v>538</v>
      </c>
      <c r="D128" s="68" t="s">
        <v>1933</v>
      </c>
      <c r="E128" s="99" t="s">
        <v>1583</v>
      </c>
      <c r="F128" s="96" t="s">
        <v>2256</v>
      </c>
      <c r="G128" s="50" t="s">
        <v>565</v>
      </c>
      <c r="H128" s="53" t="s">
        <v>1798</v>
      </c>
      <c r="I128" s="51" t="s">
        <v>2062</v>
      </c>
      <c r="J128" s="70" t="s">
        <v>650</v>
      </c>
      <c r="K128" s="53" t="s">
        <v>2231</v>
      </c>
      <c r="L128" s="53" t="s">
        <v>2232</v>
      </c>
      <c r="M128" s="51" t="s">
        <v>2257</v>
      </c>
      <c r="N128" s="51" t="s">
        <v>289</v>
      </c>
      <c r="O128" s="70" t="s">
        <v>548</v>
      </c>
      <c r="P128" s="70" t="s">
        <v>549</v>
      </c>
      <c r="Q128" s="53" t="s">
        <v>145</v>
      </c>
      <c r="R128" s="53" t="s">
        <v>551</v>
      </c>
      <c r="S128" s="51" t="s">
        <v>2251</v>
      </c>
      <c r="T128" s="51" t="s">
        <v>289</v>
      </c>
      <c r="U128" s="51"/>
      <c r="V128" s="37" t="str">
        <f t="shared" si="0"/>
        <v>JDBC -&gt; PROXY</v>
      </c>
    </row>
    <row r="129" spans="1:23" s="52" customFormat="1" ht="27.6" hidden="1" x14ac:dyDescent="0.3">
      <c r="A129" s="58">
        <v>121</v>
      </c>
      <c r="B129" s="42" t="s">
        <v>537</v>
      </c>
      <c r="C129" s="50" t="s">
        <v>538</v>
      </c>
      <c r="D129" s="68" t="s">
        <v>1933</v>
      </c>
      <c r="E129" s="99" t="s">
        <v>1583</v>
      </c>
      <c r="F129" s="96" t="s">
        <v>2256</v>
      </c>
      <c r="G129" s="50" t="s">
        <v>565</v>
      </c>
      <c r="H129" s="53" t="s">
        <v>1798</v>
      </c>
      <c r="I129" s="51" t="s">
        <v>2062</v>
      </c>
      <c r="J129" s="70" t="s">
        <v>650</v>
      </c>
      <c r="K129" s="53" t="s">
        <v>2231</v>
      </c>
      <c r="L129" s="53" t="s">
        <v>2232</v>
      </c>
      <c r="M129" s="51" t="s">
        <v>2257</v>
      </c>
      <c r="N129" s="51" t="s">
        <v>289</v>
      </c>
      <c r="O129" s="70" t="s">
        <v>548</v>
      </c>
      <c r="P129" s="70" t="s">
        <v>549</v>
      </c>
      <c r="Q129" s="53" t="s">
        <v>145</v>
      </c>
      <c r="R129" s="53" t="s">
        <v>551</v>
      </c>
      <c r="S129" s="51" t="s">
        <v>2251</v>
      </c>
      <c r="T129" s="51" t="s">
        <v>289</v>
      </c>
      <c r="U129" s="51"/>
      <c r="V129" s="37" t="str">
        <f t="shared" si="0"/>
        <v>JDBC -&gt; PROXY</v>
      </c>
    </row>
    <row r="130" spans="1:23" s="41" customFormat="1" ht="13.8" hidden="1" x14ac:dyDescent="0.3">
      <c r="A130" s="58">
        <v>110</v>
      </c>
      <c r="B130" s="42" t="s">
        <v>2229</v>
      </c>
      <c r="C130" s="50" t="s">
        <v>538</v>
      </c>
      <c r="D130" s="68" t="s">
        <v>1933</v>
      </c>
      <c r="E130" s="97" t="s">
        <v>1934</v>
      </c>
      <c r="F130" s="44" t="s">
        <v>2258</v>
      </c>
      <c r="G130" s="46" t="s">
        <v>565</v>
      </c>
      <c r="H130" s="51" t="s">
        <v>1798</v>
      </c>
      <c r="I130" s="51" t="s">
        <v>2062</v>
      </c>
      <c r="J130" s="70" t="s">
        <v>650</v>
      </c>
      <c r="K130" s="53" t="s">
        <v>2231</v>
      </c>
      <c r="L130" s="53" t="s">
        <v>2232</v>
      </c>
      <c r="M130" s="51" t="s">
        <v>2259</v>
      </c>
      <c r="N130" s="51" t="s">
        <v>289</v>
      </c>
      <c r="O130" s="70" t="s">
        <v>548</v>
      </c>
      <c r="P130" s="70" t="s">
        <v>549</v>
      </c>
      <c r="Q130" s="51" t="s">
        <v>145</v>
      </c>
      <c r="R130" s="53" t="s">
        <v>551</v>
      </c>
      <c r="S130" s="51" t="s">
        <v>2251</v>
      </c>
      <c r="T130" s="51" t="s">
        <v>289</v>
      </c>
      <c r="U130" s="51"/>
      <c r="V130" s="37"/>
    </row>
    <row r="131" spans="1:23" s="41" customFormat="1" ht="26.4" hidden="1" x14ac:dyDescent="0.3">
      <c r="A131" s="58">
        <v>118</v>
      </c>
      <c r="B131" s="42" t="s">
        <v>537</v>
      </c>
      <c r="C131" s="50" t="s">
        <v>538</v>
      </c>
      <c r="D131" s="68" t="s">
        <v>1933</v>
      </c>
      <c r="E131" s="98" t="s">
        <v>1583</v>
      </c>
      <c r="F131" s="96" t="s">
        <v>2258</v>
      </c>
      <c r="G131" s="46" t="s">
        <v>565</v>
      </c>
      <c r="H131" s="51" t="s">
        <v>1798</v>
      </c>
      <c r="I131" s="51" t="s">
        <v>2062</v>
      </c>
      <c r="J131" s="70" t="s">
        <v>650</v>
      </c>
      <c r="K131" s="53" t="s">
        <v>2231</v>
      </c>
      <c r="L131" s="53" t="s">
        <v>2232</v>
      </c>
      <c r="M131" s="51" t="s">
        <v>2259</v>
      </c>
      <c r="N131" s="51" t="s">
        <v>289</v>
      </c>
      <c r="O131" s="70" t="s">
        <v>548</v>
      </c>
      <c r="P131" s="70" t="s">
        <v>549</v>
      </c>
      <c r="Q131" s="51" t="s">
        <v>145</v>
      </c>
      <c r="R131" s="53" t="s">
        <v>551</v>
      </c>
      <c r="S131" s="51" t="s">
        <v>2251</v>
      </c>
      <c r="T131" s="51" t="s">
        <v>289</v>
      </c>
      <c r="U131" s="51"/>
      <c r="V131" s="37" t="str">
        <f>J131&amp;" -&gt; "&amp;P131</f>
        <v>JDBC -&gt; PROXY</v>
      </c>
    </row>
    <row r="132" spans="1:23" s="41" customFormat="1" ht="26.4" hidden="1" x14ac:dyDescent="0.3">
      <c r="A132" s="58">
        <v>122</v>
      </c>
      <c r="B132" s="42" t="s">
        <v>537</v>
      </c>
      <c r="C132" s="50" t="s">
        <v>538</v>
      </c>
      <c r="D132" s="68" t="s">
        <v>1933</v>
      </c>
      <c r="E132" s="98" t="s">
        <v>1583</v>
      </c>
      <c r="F132" s="96" t="s">
        <v>2258</v>
      </c>
      <c r="G132" s="46" t="s">
        <v>565</v>
      </c>
      <c r="H132" s="51" t="s">
        <v>1798</v>
      </c>
      <c r="I132" s="51" t="s">
        <v>2062</v>
      </c>
      <c r="J132" s="70" t="s">
        <v>650</v>
      </c>
      <c r="K132" s="53" t="s">
        <v>2231</v>
      </c>
      <c r="L132" s="53" t="s">
        <v>2232</v>
      </c>
      <c r="M132" s="51" t="s">
        <v>2259</v>
      </c>
      <c r="N132" s="51" t="s">
        <v>289</v>
      </c>
      <c r="O132" s="70" t="s">
        <v>548</v>
      </c>
      <c r="P132" s="70" t="s">
        <v>549</v>
      </c>
      <c r="Q132" s="51" t="s">
        <v>145</v>
      </c>
      <c r="R132" s="53" t="s">
        <v>551</v>
      </c>
      <c r="S132" s="51" t="s">
        <v>2251</v>
      </c>
      <c r="T132" s="51" t="s">
        <v>289</v>
      </c>
      <c r="U132" s="51"/>
      <c r="V132" s="37" t="str">
        <f>J132&amp;" -&gt; "&amp;P132</f>
        <v>JDBC -&gt; PROXY</v>
      </c>
      <c r="W132" s="41" t="s">
        <v>2260</v>
      </c>
    </row>
    <row r="133" spans="1:23" s="41" customFormat="1" ht="13.8" hidden="1" x14ac:dyDescent="0.3">
      <c r="A133" s="58">
        <v>111</v>
      </c>
      <c r="B133" s="42" t="s">
        <v>2229</v>
      </c>
      <c r="C133" s="50" t="s">
        <v>538</v>
      </c>
      <c r="D133" s="68" t="s">
        <v>634</v>
      </c>
      <c r="E133" s="97" t="s">
        <v>1934</v>
      </c>
      <c r="F133" s="44" t="s">
        <v>2261</v>
      </c>
      <c r="G133" s="46" t="s">
        <v>565</v>
      </c>
      <c r="H133" s="51" t="s">
        <v>1798</v>
      </c>
      <c r="I133" s="51" t="s">
        <v>2062</v>
      </c>
      <c r="J133" s="70" t="s">
        <v>650</v>
      </c>
      <c r="K133" s="53" t="s">
        <v>2231</v>
      </c>
      <c r="L133" s="53" t="s">
        <v>2232</v>
      </c>
      <c r="M133" s="51" t="s">
        <v>2262</v>
      </c>
      <c r="N133" s="51" t="s">
        <v>289</v>
      </c>
      <c r="O133" s="70" t="s">
        <v>548</v>
      </c>
      <c r="P133" s="70" t="s">
        <v>549</v>
      </c>
      <c r="Q133" s="53" t="s">
        <v>145</v>
      </c>
      <c r="R133" s="53" t="s">
        <v>551</v>
      </c>
      <c r="S133" s="51" t="s">
        <v>2022</v>
      </c>
      <c r="T133" s="51" t="s">
        <v>289</v>
      </c>
      <c r="U133" s="51"/>
      <c r="V133" s="37"/>
    </row>
    <row r="134" spans="1:23" s="41" customFormat="1" ht="13.8" hidden="1" x14ac:dyDescent="0.3">
      <c r="A134" s="58">
        <v>112</v>
      </c>
      <c r="B134" s="42" t="s">
        <v>537</v>
      </c>
      <c r="C134" s="50" t="s">
        <v>538</v>
      </c>
      <c r="D134" s="68" t="s">
        <v>634</v>
      </c>
      <c r="E134" s="97" t="s">
        <v>1934</v>
      </c>
      <c r="F134" s="44" t="s">
        <v>2263</v>
      </c>
      <c r="G134" s="46" t="s">
        <v>565</v>
      </c>
      <c r="H134" s="51" t="s">
        <v>1798</v>
      </c>
      <c r="I134" s="51" t="s">
        <v>2062</v>
      </c>
      <c r="J134" s="70" t="s">
        <v>650</v>
      </c>
      <c r="K134" s="53" t="s">
        <v>2231</v>
      </c>
      <c r="L134" s="53" t="s">
        <v>2232</v>
      </c>
      <c r="M134" s="51" t="s">
        <v>2264</v>
      </c>
      <c r="N134" s="51" t="s">
        <v>289</v>
      </c>
      <c r="O134" s="70" t="s">
        <v>548</v>
      </c>
      <c r="P134" s="70" t="s">
        <v>549</v>
      </c>
      <c r="Q134" s="53" t="s">
        <v>145</v>
      </c>
      <c r="R134" s="53" t="s">
        <v>551</v>
      </c>
      <c r="S134" s="51" t="s">
        <v>2265</v>
      </c>
      <c r="T134" s="51" t="s">
        <v>289</v>
      </c>
      <c r="U134" s="51"/>
      <c r="V134" s="37"/>
    </row>
    <row r="135" spans="1:23" s="41" customFormat="1" ht="26.4" hidden="1" x14ac:dyDescent="0.3">
      <c r="A135" s="58">
        <v>1</v>
      </c>
      <c r="B135" s="58" t="s">
        <v>537</v>
      </c>
      <c r="C135" s="59" t="s">
        <v>538</v>
      </c>
      <c r="D135" s="63" t="s">
        <v>634</v>
      </c>
      <c r="E135" s="64" t="s">
        <v>1831</v>
      </c>
      <c r="F135" s="61" t="s">
        <v>2266</v>
      </c>
      <c r="G135" s="60" t="s">
        <v>565</v>
      </c>
      <c r="H135" s="61" t="s">
        <v>1833</v>
      </c>
      <c r="I135" s="61" t="s">
        <v>2015</v>
      </c>
      <c r="J135" s="61" t="s">
        <v>625</v>
      </c>
      <c r="K135" s="62" t="s">
        <v>145</v>
      </c>
      <c r="L135" s="62" t="s">
        <v>639</v>
      </c>
      <c r="M135" s="61" t="s">
        <v>2267</v>
      </c>
      <c r="N135" s="72" t="s">
        <v>2268</v>
      </c>
      <c r="O135" s="62" t="s">
        <v>1802</v>
      </c>
      <c r="P135" s="61" t="s">
        <v>625</v>
      </c>
      <c r="Q135" s="62" t="s">
        <v>1831</v>
      </c>
      <c r="R135" s="62" t="s">
        <v>1834</v>
      </c>
      <c r="S135" s="61" t="s">
        <v>1051</v>
      </c>
      <c r="T135" s="65" t="s">
        <v>2269</v>
      </c>
      <c r="U135" s="65"/>
      <c r="V135" s="66" t="s">
        <v>1805</v>
      </c>
    </row>
    <row r="136" spans="1:23" s="41" customFormat="1" ht="26.4" hidden="1" x14ac:dyDescent="0.3">
      <c r="A136" s="58">
        <v>2</v>
      </c>
      <c r="B136" s="58" t="s">
        <v>537</v>
      </c>
      <c r="C136" s="59" t="s">
        <v>538</v>
      </c>
      <c r="D136" s="63" t="s">
        <v>634</v>
      </c>
      <c r="E136" s="64" t="s">
        <v>1831</v>
      </c>
      <c r="F136" s="61" t="s">
        <v>2270</v>
      </c>
      <c r="G136" s="60" t="s">
        <v>565</v>
      </c>
      <c r="H136" s="61" t="s">
        <v>1833</v>
      </c>
      <c r="I136" s="61" t="s">
        <v>2015</v>
      </c>
      <c r="J136" s="61" t="s">
        <v>625</v>
      </c>
      <c r="K136" s="62" t="s">
        <v>145</v>
      </c>
      <c r="L136" s="62" t="s">
        <v>639</v>
      </c>
      <c r="M136" s="61" t="s">
        <v>2267</v>
      </c>
      <c r="N136" s="72" t="s">
        <v>2268</v>
      </c>
      <c r="O136" s="62" t="s">
        <v>1802</v>
      </c>
      <c r="P136" s="61" t="s">
        <v>625</v>
      </c>
      <c r="Q136" s="62" t="s">
        <v>1831</v>
      </c>
      <c r="R136" s="62" t="s">
        <v>1834</v>
      </c>
      <c r="S136" s="61" t="s">
        <v>2271</v>
      </c>
      <c r="T136" s="65" t="s">
        <v>2272</v>
      </c>
      <c r="U136" s="65"/>
      <c r="V136" s="66" t="s">
        <v>1805</v>
      </c>
    </row>
    <row r="137" spans="1:23" s="41" customFormat="1" ht="13.8" hidden="1" x14ac:dyDescent="0.3">
      <c r="A137" s="58">
        <v>85</v>
      </c>
      <c r="B137" s="58" t="s">
        <v>537</v>
      </c>
      <c r="C137" s="24" t="s">
        <v>538</v>
      </c>
      <c r="D137" s="23" t="s">
        <v>2273</v>
      </c>
      <c r="E137" s="27" t="s">
        <v>2273</v>
      </c>
      <c r="F137" s="21" t="s">
        <v>2274</v>
      </c>
      <c r="G137" s="22" t="s">
        <v>960</v>
      </c>
      <c r="H137" s="22" t="s">
        <v>1945</v>
      </c>
      <c r="I137" s="22" t="s">
        <v>1946</v>
      </c>
      <c r="J137" s="22" t="s">
        <v>899</v>
      </c>
      <c r="K137" s="22" t="s">
        <v>626</v>
      </c>
      <c r="L137" s="22" t="s">
        <v>627</v>
      </c>
      <c r="M137" s="21" t="s">
        <v>2275</v>
      </c>
      <c r="N137" s="21"/>
      <c r="O137" s="113" t="s">
        <v>1820</v>
      </c>
      <c r="P137" s="112" t="s">
        <v>899</v>
      </c>
      <c r="Q137" s="22" t="s">
        <v>289</v>
      </c>
      <c r="R137" s="22" t="s">
        <v>2276</v>
      </c>
      <c r="S137" s="21" t="s">
        <v>2277</v>
      </c>
      <c r="T137" s="21"/>
      <c r="U137" s="21"/>
      <c r="V137" s="28"/>
    </row>
    <row r="138" spans="1:23" s="41" customFormat="1" ht="35.4" hidden="1" customHeight="1" x14ac:dyDescent="0.3">
      <c r="A138" s="58">
        <v>83</v>
      </c>
      <c r="B138" s="58" t="s">
        <v>537</v>
      </c>
      <c r="C138" s="24" t="s">
        <v>538</v>
      </c>
      <c r="D138" s="23" t="s">
        <v>2273</v>
      </c>
      <c r="E138" s="27" t="s">
        <v>2273</v>
      </c>
      <c r="F138" s="21" t="s">
        <v>2278</v>
      </c>
      <c r="G138" s="22" t="s">
        <v>960</v>
      </c>
      <c r="H138" s="22" t="s">
        <v>1945</v>
      </c>
      <c r="I138" s="22" t="s">
        <v>1946</v>
      </c>
      <c r="J138" s="22" t="s">
        <v>899</v>
      </c>
      <c r="K138" s="22" t="s">
        <v>626</v>
      </c>
      <c r="L138" s="22" t="s">
        <v>627</v>
      </c>
      <c r="M138" s="21" t="s">
        <v>2279</v>
      </c>
      <c r="N138" s="21"/>
      <c r="O138" s="113" t="s">
        <v>1820</v>
      </c>
      <c r="P138" s="112" t="s">
        <v>899</v>
      </c>
      <c r="Q138" s="22" t="s">
        <v>289</v>
      </c>
      <c r="R138" s="22" t="s">
        <v>2276</v>
      </c>
      <c r="S138" s="21" t="s">
        <v>2280</v>
      </c>
      <c r="T138" s="21"/>
      <c r="U138" s="21"/>
      <c r="V138" s="28"/>
    </row>
    <row r="139" spans="1:23" s="41" customFormat="1" ht="34.5" hidden="1" customHeight="1" x14ac:dyDescent="0.3">
      <c r="A139" s="58">
        <v>84</v>
      </c>
      <c r="B139" s="58" t="s">
        <v>537</v>
      </c>
      <c r="C139" s="24" t="s">
        <v>538</v>
      </c>
      <c r="D139" s="23" t="s">
        <v>2273</v>
      </c>
      <c r="E139" s="27" t="s">
        <v>2273</v>
      </c>
      <c r="F139" s="21" t="s">
        <v>2281</v>
      </c>
      <c r="G139" s="22" t="s">
        <v>960</v>
      </c>
      <c r="H139" s="22" t="s">
        <v>1945</v>
      </c>
      <c r="I139" s="22" t="s">
        <v>1946</v>
      </c>
      <c r="J139" s="22" t="s">
        <v>899</v>
      </c>
      <c r="K139" s="22" t="s">
        <v>626</v>
      </c>
      <c r="L139" s="22" t="s">
        <v>627</v>
      </c>
      <c r="M139" s="21" t="s">
        <v>2282</v>
      </c>
      <c r="N139" s="21"/>
      <c r="O139" s="113" t="s">
        <v>1820</v>
      </c>
      <c r="P139" s="112" t="s">
        <v>899</v>
      </c>
      <c r="Q139" s="22" t="s">
        <v>289</v>
      </c>
      <c r="R139" s="22" t="s">
        <v>2276</v>
      </c>
      <c r="S139" s="21" t="s">
        <v>2283</v>
      </c>
      <c r="T139" s="21"/>
      <c r="U139" s="21"/>
      <c r="V139" s="28"/>
    </row>
    <row r="140" spans="1:23" s="41" customFormat="1" ht="28.5" hidden="1" customHeight="1" x14ac:dyDescent="0.3">
      <c r="A140" s="58">
        <v>28</v>
      </c>
      <c r="B140" s="58" t="s">
        <v>537</v>
      </c>
      <c r="C140" s="59" t="s">
        <v>538</v>
      </c>
      <c r="D140" s="63" t="s">
        <v>634</v>
      </c>
      <c r="E140" s="64" t="s">
        <v>1831</v>
      </c>
      <c r="F140" s="61" t="s">
        <v>2284</v>
      </c>
      <c r="G140" s="60" t="s">
        <v>565</v>
      </c>
      <c r="H140" s="61" t="s">
        <v>672</v>
      </c>
      <c r="I140" s="61" t="s">
        <v>2015</v>
      </c>
      <c r="J140" s="61" t="s">
        <v>549</v>
      </c>
      <c r="K140" s="62" t="s">
        <v>145</v>
      </c>
      <c r="L140" s="62" t="s">
        <v>551</v>
      </c>
      <c r="M140" s="61" t="s">
        <v>1708</v>
      </c>
      <c r="N140" s="61" t="s">
        <v>289</v>
      </c>
      <c r="O140" s="61" t="s">
        <v>1820</v>
      </c>
      <c r="P140" s="61" t="s">
        <v>625</v>
      </c>
      <c r="Q140" s="62" t="s">
        <v>1831</v>
      </c>
      <c r="R140" s="62" t="s">
        <v>1834</v>
      </c>
      <c r="S140" s="61" t="s">
        <v>640</v>
      </c>
      <c r="T140" s="67" t="s">
        <v>2285</v>
      </c>
      <c r="U140" s="67"/>
      <c r="V140" s="66" t="s">
        <v>1825</v>
      </c>
    </row>
    <row r="141" spans="1:23" s="1" customFormat="1" ht="45" hidden="1" customHeight="1" x14ac:dyDescent="0.25">
      <c r="A141" s="58">
        <v>60</v>
      </c>
      <c r="B141" s="58" t="s">
        <v>537</v>
      </c>
      <c r="C141" s="59" t="s">
        <v>538</v>
      </c>
      <c r="D141" s="63" t="s">
        <v>634</v>
      </c>
      <c r="E141" s="64" t="s">
        <v>2041</v>
      </c>
      <c r="F141" s="64" t="s">
        <v>2286</v>
      </c>
      <c r="G141" s="60" t="s">
        <v>565</v>
      </c>
      <c r="H141" s="61" t="s">
        <v>2043</v>
      </c>
      <c r="I141" s="61" t="s">
        <v>2287</v>
      </c>
      <c r="J141" s="61" t="s">
        <v>549</v>
      </c>
      <c r="K141" s="62" t="s">
        <v>145</v>
      </c>
      <c r="L141" s="62" t="s">
        <v>551</v>
      </c>
      <c r="M141" s="61" t="s">
        <v>1708</v>
      </c>
      <c r="N141" s="61" t="s">
        <v>289</v>
      </c>
      <c r="O141" s="61" t="s">
        <v>1802</v>
      </c>
      <c r="P141" s="61" t="s">
        <v>650</v>
      </c>
      <c r="Q141" s="62" t="s">
        <v>2041</v>
      </c>
      <c r="R141" s="62" t="s">
        <v>2045</v>
      </c>
      <c r="S141" s="61" t="s">
        <v>640</v>
      </c>
      <c r="T141" s="61" t="s">
        <v>289</v>
      </c>
      <c r="U141" s="61"/>
      <c r="V141" s="94"/>
    </row>
    <row r="142" spans="1:23" s="41" customFormat="1" ht="15" hidden="1" customHeight="1" x14ac:dyDescent="0.3">
      <c r="A142" s="58">
        <v>139</v>
      </c>
      <c r="B142" s="42" t="s">
        <v>561</v>
      </c>
      <c r="C142" s="50" t="s">
        <v>538</v>
      </c>
      <c r="D142" s="68" t="s">
        <v>1241</v>
      </c>
      <c r="E142" s="44" t="s">
        <v>2041</v>
      </c>
      <c r="F142" s="44" t="s">
        <v>2288</v>
      </c>
      <c r="G142" s="45" t="s">
        <v>565</v>
      </c>
      <c r="H142" s="53" t="s">
        <v>544</v>
      </c>
      <c r="I142" s="51"/>
      <c r="J142" s="70" t="s">
        <v>549</v>
      </c>
      <c r="K142" s="53" t="s">
        <v>44</v>
      </c>
      <c r="L142" s="53" t="s">
        <v>551</v>
      </c>
      <c r="M142" s="51" t="s">
        <v>1243</v>
      </c>
      <c r="N142" s="51" t="s">
        <v>1244</v>
      </c>
      <c r="O142" s="70" t="s">
        <v>548</v>
      </c>
      <c r="P142" s="70" t="s">
        <v>650</v>
      </c>
      <c r="Q142" s="51" t="s">
        <v>2041</v>
      </c>
      <c r="R142" s="53" t="s">
        <v>2045</v>
      </c>
      <c r="S142" s="51" t="s">
        <v>1245</v>
      </c>
      <c r="T142" s="51" t="s">
        <v>289</v>
      </c>
      <c r="U142" s="46" t="s">
        <v>553</v>
      </c>
      <c r="V142" s="37" t="str">
        <f t="shared" ref="V142:V170" si="1">J142&amp;" -&gt; "&amp;P142</f>
        <v>PROXY -&gt; JDBC</v>
      </c>
    </row>
    <row r="143" spans="1:23" s="41" customFormat="1" ht="15" hidden="1" customHeight="1" x14ac:dyDescent="0.3">
      <c r="A143" s="58">
        <v>140</v>
      </c>
      <c r="B143" s="42" t="s">
        <v>561</v>
      </c>
      <c r="C143" s="50" t="s">
        <v>538</v>
      </c>
      <c r="D143" s="68" t="s">
        <v>2289</v>
      </c>
      <c r="E143" s="54" t="s">
        <v>2290</v>
      </c>
      <c r="F143" s="44" t="s">
        <v>2291</v>
      </c>
      <c r="G143" s="46" t="s">
        <v>565</v>
      </c>
      <c r="H143" s="51" t="s">
        <v>1798</v>
      </c>
      <c r="J143" s="70" t="s">
        <v>549</v>
      </c>
      <c r="K143" s="41" t="s">
        <v>145</v>
      </c>
      <c r="L143" s="41" t="s">
        <v>551</v>
      </c>
      <c r="M143" s="52" t="s">
        <v>2292</v>
      </c>
      <c r="N143" s="52"/>
      <c r="O143" s="70" t="s">
        <v>548</v>
      </c>
      <c r="P143" s="70" t="s">
        <v>650</v>
      </c>
      <c r="Q143" s="53" t="s">
        <v>2090</v>
      </c>
      <c r="R143" s="53" t="s">
        <v>2240</v>
      </c>
      <c r="S143" s="52" t="s">
        <v>2293</v>
      </c>
      <c r="T143" s="52"/>
      <c r="U143" s="55" t="s">
        <v>574</v>
      </c>
      <c r="V143" s="37" t="str">
        <f t="shared" si="1"/>
        <v>PROXY -&gt; JDBC</v>
      </c>
    </row>
    <row r="144" spans="1:23" s="41" customFormat="1" ht="15" hidden="1" customHeight="1" x14ac:dyDescent="0.3">
      <c r="A144" s="58">
        <v>141</v>
      </c>
      <c r="B144" s="42" t="s">
        <v>561</v>
      </c>
      <c r="C144" s="50" t="s">
        <v>538</v>
      </c>
      <c r="D144" s="68" t="s">
        <v>1062</v>
      </c>
      <c r="E144" s="54" t="s">
        <v>2290</v>
      </c>
      <c r="F144" s="44" t="s">
        <v>2294</v>
      </c>
      <c r="G144" s="42" t="s">
        <v>565</v>
      </c>
      <c r="H144" s="51" t="s">
        <v>1798</v>
      </c>
      <c r="J144" s="70" t="s">
        <v>650</v>
      </c>
      <c r="K144" s="41" t="s">
        <v>2090</v>
      </c>
      <c r="L144" s="54" t="s">
        <v>2240</v>
      </c>
      <c r="M144" s="52" t="s">
        <v>2295</v>
      </c>
      <c r="N144" s="52"/>
      <c r="O144" s="70" t="s">
        <v>548</v>
      </c>
      <c r="P144" s="70" t="s">
        <v>571</v>
      </c>
      <c r="Q144" s="54" t="s">
        <v>44</v>
      </c>
      <c r="R144" s="41" t="s">
        <v>551</v>
      </c>
      <c r="S144" s="52" t="s">
        <v>1165</v>
      </c>
      <c r="T144" s="52"/>
      <c r="U144" s="55" t="s">
        <v>553</v>
      </c>
      <c r="V144" s="37" t="str">
        <f t="shared" si="1"/>
        <v>JDBC -&gt; IDOC</v>
      </c>
    </row>
    <row r="145" spans="1:22" s="41" customFormat="1" ht="13.65" hidden="1" customHeight="1" x14ac:dyDescent="0.3">
      <c r="A145" s="58">
        <v>142</v>
      </c>
      <c r="B145" s="42" t="s">
        <v>561</v>
      </c>
      <c r="C145" s="50" t="s">
        <v>538</v>
      </c>
      <c r="D145" s="68" t="s">
        <v>634</v>
      </c>
      <c r="E145" s="44" t="s">
        <v>2041</v>
      </c>
      <c r="F145" s="44" t="s">
        <v>2296</v>
      </c>
      <c r="G145" s="46" t="s">
        <v>565</v>
      </c>
      <c r="H145" s="51" t="s">
        <v>1798</v>
      </c>
      <c r="I145" s="51"/>
      <c r="J145" s="70" t="s">
        <v>549</v>
      </c>
      <c r="K145" s="51" t="s">
        <v>550</v>
      </c>
      <c r="L145" s="51" t="s">
        <v>551</v>
      </c>
      <c r="M145" s="51" t="s">
        <v>2297</v>
      </c>
      <c r="N145" s="51"/>
      <c r="O145" s="70" t="s">
        <v>548</v>
      </c>
      <c r="P145" s="70" t="s">
        <v>650</v>
      </c>
      <c r="Q145" s="51" t="s">
        <v>2041</v>
      </c>
      <c r="R145" s="53" t="s">
        <v>2045</v>
      </c>
      <c r="S145" s="51" t="s">
        <v>2298</v>
      </c>
      <c r="T145" s="52"/>
      <c r="U145" s="46" t="s">
        <v>553</v>
      </c>
      <c r="V145" s="37" t="str">
        <f t="shared" si="1"/>
        <v>PROXY -&gt; JDBC</v>
      </c>
    </row>
    <row r="146" spans="1:22" s="41" customFormat="1" ht="13.65" hidden="1" customHeight="1" x14ac:dyDescent="0.3">
      <c r="A146" s="58">
        <v>143</v>
      </c>
      <c r="B146" s="42" t="s">
        <v>561</v>
      </c>
      <c r="C146" s="50" t="s">
        <v>538</v>
      </c>
      <c r="D146" s="68" t="s">
        <v>634</v>
      </c>
      <c r="E146" s="54" t="s">
        <v>2290</v>
      </c>
      <c r="F146" s="44" t="s">
        <v>2299</v>
      </c>
      <c r="G146" s="46" t="s">
        <v>565</v>
      </c>
      <c r="H146" s="51" t="s">
        <v>1798</v>
      </c>
      <c r="I146" s="51"/>
      <c r="J146" s="70" t="s">
        <v>549</v>
      </c>
      <c r="K146" s="51" t="s">
        <v>550</v>
      </c>
      <c r="L146" s="51" t="s">
        <v>551</v>
      </c>
      <c r="M146" s="51" t="s">
        <v>2173</v>
      </c>
      <c r="N146" s="51"/>
      <c r="O146" s="70" t="s">
        <v>548</v>
      </c>
      <c r="P146" s="70" t="s">
        <v>650</v>
      </c>
      <c r="Q146" s="53" t="s">
        <v>2090</v>
      </c>
      <c r="R146" s="53" t="s">
        <v>2240</v>
      </c>
      <c r="S146" s="51" t="s">
        <v>2068</v>
      </c>
      <c r="T146" s="52"/>
      <c r="U146" s="55" t="s">
        <v>553</v>
      </c>
      <c r="V146" s="37" t="str">
        <f t="shared" si="1"/>
        <v>PROXY -&gt; JDBC</v>
      </c>
    </row>
    <row r="147" spans="1:22" s="41" customFormat="1" ht="13.65" hidden="1" customHeight="1" x14ac:dyDescent="0.3">
      <c r="A147" s="58">
        <v>144</v>
      </c>
      <c r="B147" s="42" t="s">
        <v>561</v>
      </c>
      <c r="C147" s="50" t="s">
        <v>538</v>
      </c>
      <c r="D147" s="68" t="s">
        <v>634</v>
      </c>
      <c r="E147" s="44" t="s">
        <v>2041</v>
      </c>
      <c r="F147" s="44" t="s">
        <v>2300</v>
      </c>
      <c r="G147" s="46" t="s">
        <v>565</v>
      </c>
      <c r="H147" s="51" t="s">
        <v>1798</v>
      </c>
      <c r="I147" s="51"/>
      <c r="J147" s="70" t="s">
        <v>549</v>
      </c>
      <c r="K147" s="51" t="s">
        <v>550</v>
      </c>
      <c r="L147" s="51" t="s">
        <v>551</v>
      </c>
      <c r="M147" s="51" t="s">
        <v>2173</v>
      </c>
      <c r="N147" s="51"/>
      <c r="O147" s="70" t="s">
        <v>548</v>
      </c>
      <c r="P147" s="70" t="s">
        <v>650</v>
      </c>
      <c r="Q147" s="51" t="s">
        <v>2041</v>
      </c>
      <c r="R147" s="53" t="s">
        <v>2045</v>
      </c>
      <c r="S147" s="51" t="s">
        <v>2068</v>
      </c>
      <c r="T147" s="52"/>
      <c r="U147" s="46" t="s">
        <v>553</v>
      </c>
      <c r="V147" s="37" t="str">
        <f t="shared" si="1"/>
        <v>PROXY -&gt; JDBC</v>
      </c>
    </row>
    <row r="148" spans="1:22" s="41" customFormat="1" ht="13.65" hidden="1" customHeight="1" x14ac:dyDescent="0.3">
      <c r="A148" s="58">
        <v>145</v>
      </c>
      <c r="B148" s="42" t="s">
        <v>561</v>
      </c>
      <c r="C148" s="50" t="s">
        <v>538</v>
      </c>
      <c r="D148" s="68" t="s">
        <v>634</v>
      </c>
      <c r="E148" s="44" t="s">
        <v>635</v>
      </c>
      <c r="F148" s="97" t="s">
        <v>2301</v>
      </c>
      <c r="G148" s="46" t="s">
        <v>565</v>
      </c>
      <c r="H148" s="51" t="s">
        <v>1798</v>
      </c>
      <c r="I148" s="51"/>
      <c r="J148" s="70" t="s">
        <v>549</v>
      </c>
      <c r="K148" s="51" t="s">
        <v>550</v>
      </c>
      <c r="L148" s="51" t="s">
        <v>551</v>
      </c>
      <c r="M148" s="51" t="s">
        <v>2173</v>
      </c>
      <c r="N148" s="51"/>
      <c r="O148" s="70" t="s">
        <v>548</v>
      </c>
      <c r="P148" s="70" t="s">
        <v>625</v>
      </c>
      <c r="Q148" s="53" t="s">
        <v>635</v>
      </c>
      <c r="R148" s="53" t="s">
        <v>639</v>
      </c>
      <c r="S148" s="51" t="s">
        <v>2068</v>
      </c>
      <c r="T148" s="52"/>
      <c r="U148" s="46" t="s">
        <v>553</v>
      </c>
      <c r="V148" s="37" t="str">
        <f t="shared" si="1"/>
        <v>PROXY -&gt; FTP</v>
      </c>
    </row>
    <row r="149" spans="1:22" s="41" customFormat="1" ht="15" hidden="1" customHeight="1" x14ac:dyDescent="0.3">
      <c r="A149" s="58">
        <v>146</v>
      </c>
      <c r="B149" s="42" t="s">
        <v>561</v>
      </c>
      <c r="C149" s="50" t="s">
        <v>553</v>
      </c>
      <c r="D149" s="68" t="s">
        <v>2302</v>
      </c>
      <c r="E149" s="44" t="s">
        <v>2303</v>
      </c>
      <c r="F149" s="44" t="s">
        <v>2304</v>
      </c>
      <c r="G149" s="46" t="s">
        <v>565</v>
      </c>
      <c r="H149" s="53" t="s">
        <v>1888</v>
      </c>
      <c r="I149" s="51" t="s">
        <v>289</v>
      </c>
      <c r="J149" s="70" t="s">
        <v>549</v>
      </c>
      <c r="K149" s="53" t="s">
        <v>145</v>
      </c>
      <c r="L149" s="53" t="s">
        <v>551</v>
      </c>
      <c r="M149" s="51" t="s">
        <v>2305</v>
      </c>
      <c r="N149" s="51" t="s">
        <v>289</v>
      </c>
      <c r="O149" s="70" t="s">
        <v>548</v>
      </c>
      <c r="P149" s="70" t="s">
        <v>625</v>
      </c>
      <c r="Q149" s="51" t="s">
        <v>2303</v>
      </c>
      <c r="R149" s="53" t="s">
        <v>2306</v>
      </c>
      <c r="S149" s="51" t="s">
        <v>2307</v>
      </c>
      <c r="T149" s="51" t="s">
        <v>2308</v>
      </c>
      <c r="U149" s="46" t="s">
        <v>553</v>
      </c>
      <c r="V149" s="37" t="str">
        <f t="shared" si="1"/>
        <v>PROXY -&gt; FTP</v>
      </c>
    </row>
    <row r="150" spans="1:22" s="41" customFormat="1" ht="15" hidden="1" customHeight="1" x14ac:dyDescent="0.3">
      <c r="A150" s="58">
        <v>147</v>
      </c>
      <c r="B150" s="42" t="s">
        <v>561</v>
      </c>
      <c r="C150" s="50" t="s">
        <v>553</v>
      </c>
      <c r="D150" s="68" t="s">
        <v>2302</v>
      </c>
      <c r="E150" s="44" t="s">
        <v>2303</v>
      </c>
      <c r="F150" s="44" t="s">
        <v>2309</v>
      </c>
      <c r="G150" s="46" t="s">
        <v>565</v>
      </c>
      <c r="H150" s="53" t="s">
        <v>1888</v>
      </c>
      <c r="I150" s="51" t="s">
        <v>289</v>
      </c>
      <c r="J150" s="70" t="s">
        <v>625</v>
      </c>
      <c r="K150" s="51" t="s">
        <v>2303</v>
      </c>
      <c r="L150" s="53" t="s">
        <v>2306</v>
      </c>
      <c r="M150" s="51" t="s">
        <v>2310</v>
      </c>
      <c r="N150" s="51" t="s">
        <v>289</v>
      </c>
      <c r="O150" s="70" t="s">
        <v>548</v>
      </c>
      <c r="P150" s="70" t="s">
        <v>625</v>
      </c>
      <c r="Q150" s="51" t="s">
        <v>2303</v>
      </c>
      <c r="R150" s="53" t="s">
        <v>2306</v>
      </c>
      <c r="S150" s="51" t="s">
        <v>2311</v>
      </c>
      <c r="T150" s="51" t="s">
        <v>289</v>
      </c>
      <c r="U150" s="46" t="s">
        <v>553</v>
      </c>
      <c r="V150" s="37" t="str">
        <f t="shared" si="1"/>
        <v>FTP -&gt; FTP</v>
      </c>
    </row>
    <row r="151" spans="1:22" s="41" customFormat="1" ht="15" hidden="1" customHeight="1" x14ac:dyDescent="0.3">
      <c r="A151" s="58">
        <v>148</v>
      </c>
      <c r="B151" s="42" t="s">
        <v>561</v>
      </c>
      <c r="C151" s="50" t="s">
        <v>538</v>
      </c>
      <c r="D151" s="68" t="s">
        <v>621</v>
      </c>
      <c r="E151" s="54" t="s">
        <v>2290</v>
      </c>
      <c r="F151" s="44" t="s">
        <v>2312</v>
      </c>
      <c r="G151" s="42" t="s">
        <v>565</v>
      </c>
      <c r="H151" s="51" t="s">
        <v>1945</v>
      </c>
      <c r="I151" s="41" t="s">
        <v>962</v>
      </c>
      <c r="J151" s="70" t="s">
        <v>549</v>
      </c>
      <c r="K151" s="54" t="s">
        <v>626</v>
      </c>
      <c r="L151" s="41" t="s">
        <v>627</v>
      </c>
      <c r="M151" s="52" t="s">
        <v>2313</v>
      </c>
      <c r="N151" s="52"/>
      <c r="O151" s="70" t="s">
        <v>548</v>
      </c>
      <c r="P151" s="70" t="s">
        <v>650</v>
      </c>
      <c r="Q151" s="41" t="s">
        <v>2090</v>
      </c>
      <c r="R151" s="53" t="s">
        <v>2240</v>
      </c>
      <c r="S151" s="52" t="s">
        <v>2314</v>
      </c>
      <c r="T151" s="52"/>
      <c r="U151" s="55" t="s">
        <v>553</v>
      </c>
      <c r="V151" s="37" t="str">
        <f t="shared" si="1"/>
        <v>PROXY -&gt; JDBC</v>
      </c>
    </row>
    <row r="152" spans="1:22" s="41" customFormat="1" ht="15" hidden="1" customHeight="1" x14ac:dyDescent="0.3">
      <c r="A152" s="58">
        <v>149</v>
      </c>
      <c r="B152" s="42" t="s">
        <v>561</v>
      </c>
      <c r="C152" s="50" t="s">
        <v>538</v>
      </c>
      <c r="D152" s="69" t="s">
        <v>748</v>
      </c>
      <c r="E152" s="54" t="s">
        <v>2119</v>
      </c>
      <c r="F152" s="44" t="s">
        <v>2315</v>
      </c>
      <c r="G152" s="42" t="s">
        <v>565</v>
      </c>
      <c r="H152" s="51" t="s">
        <v>1798</v>
      </c>
      <c r="I152" s="41" t="s">
        <v>2121</v>
      </c>
      <c r="J152" s="70" t="s">
        <v>549</v>
      </c>
      <c r="K152" s="51" t="s">
        <v>145</v>
      </c>
      <c r="L152" s="41" t="s">
        <v>551</v>
      </c>
      <c r="M152" s="52" t="s">
        <v>2316</v>
      </c>
      <c r="N152" s="51"/>
      <c r="O152" s="70" t="s">
        <v>548</v>
      </c>
      <c r="P152" s="70" t="s">
        <v>650</v>
      </c>
      <c r="Q152" s="53" t="s">
        <v>2090</v>
      </c>
      <c r="R152" s="53" t="s">
        <v>2240</v>
      </c>
      <c r="S152" s="51" t="s">
        <v>2317</v>
      </c>
      <c r="T152" s="51"/>
      <c r="U152" s="55" t="s">
        <v>553</v>
      </c>
      <c r="V152" s="37" t="str">
        <f t="shared" si="1"/>
        <v>PROXY -&gt; JDBC</v>
      </c>
    </row>
    <row r="153" spans="1:22" s="41" customFormat="1" ht="15" hidden="1" customHeight="1" x14ac:dyDescent="0.3">
      <c r="A153" s="58">
        <v>150</v>
      </c>
      <c r="B153" s="42" t="s">
        <v>561</v>
      </c>
      <c r="C153" s="50" t="s">
        <v>538</v>
      </c>
      <c r="D153" s="68" t="s">
        <v>634</v>
      </c>
      <c r="E153" s="44" t="s">
        <v>635</v>
      </c>
      <c r="F153" s="44" t="s">
        <v>2318</v>
      </c>
      <c r="G153" s="46" t="s">
        <v>565</v>
      </c>
      <c r="H153" s="51" t="s">
        <v>672</v>
      </c>
      <c r="I153" s="51" t="s">
        <v>2015</v>
      </c>
      <c r="J153" s="70" t="s">
        <v>584</v>
      </c>
      <c r="K153" s="53" t="s">
        <v>145</v>
      </c>
      <c r="L153" s="53" t="s">
        <v>551</v>
      </c>
      <c r="M153" s="51" t="s">
        <v>1775</v>
      </c>
      <c r="N153" s="51" t="s">
        <v>2021</v>
      </c>
      <c r="O153" s="70" t="s">
        <v>548</v>
      </c>
      <c r="P153" s="70" t="s">
        <v>625</v>
      </c>
      <c r="Q153" s="53" t="s">
        <v>635</v>
      </c>
      <c r="R153" s="53" t="s">
        <v>639</v>
      </c>
      <c r="S153" s="51" t="s">
        <v>2022</v>
      </c>
      <c r="T153" s="51" t="s">
        <v>2319</v>
      </c>
      <c r="U153" s="46" t="s">
        <v>553</v>
      </c>
      <c r="V153" s="37" t="str">
        <f t="shared" si="1"/>
        <v>IDOC (RFC) -&gt; FTP</v>
      </c>
    </row>
    <row r="154" spans="1:22" s="41" customFormat="1" ht="15" hidden="1" customHeight="1" x14ac:dyDescent="0.3">
      <c r="A154" s="58">
        <v>151</v>
      </c>
      <c r="B154" s="42" t="s">
        <v>561</v>
      </c>
      <c r="C154" s="50" t="s">
        <v>538</v>
      </c>
      <c r="D154" s="68" t="s">
        <v>710</v>
      </c>
      <c r="E154" s="54" t="s">
        <v>711</v>
      </c>
      <c r="F154" s="44" t="s">
        <v>2320</v>
      </c>
      <c r="G154" s="46" t="s">
        <v>565</v>
      </c>
      <c r="H154" s="41" t="s">
        <v>624</v>
      </c>
      <c r="I154" s="41" t="s">
        <v>714</v>
      </c>
      <c r="J154" s="70" t="s">
        <v>650</v>
      </c>
      <c r="K154" s="41" t="s">
        <v>2090</v>
      </c>
      <c r="L154" s="104" t="s">
        <v>2240</v>
      </c>
      <c r="M154" s="52" t="s">
        <v>2321</v>
      </c>
      <c r="N154" s="52"/>
      <c r="O154" s="70" t="s">
        <v>548</v>
      </c>
      <c r="P154" s="70" t="s">
        <v>545</v>
      </c>
      <c r="Q154" s="41" t="s">
        <v>711</v>
      </c>
      <c r="R154" s="41" t="s">
        <v>716</v>
      </c>
      <c r="S154" s="52" t="s">
        <v>2322</v>
      </c>
      <c r="T154" s="52"/>
      <c r="U154" s="55" t="s">
        <v>553</v>
      </c>
      <c r="V154" s="37" t="str">
        <f t="shared" si="1"/>
        <v>JDBC -&gt; SFTP</v>
      </c>
    </row>
    <row r="155" spans="1:22" s="41" customFormat="1" ht="15" hidden="1" customHeight="1" x14ac:dyDescent="0.3">
      <c r="A155" s="58">
        <v>152</v>
      </c>
      <c r="B155" s="42" t="s">
        <v>561</v>
      </c>
      <c r="C155" s="50" t="s">
        <v>538</v>
      </c>
      <c r="D155" s="68" t="s">
        <v>710</v>
      </c>
      <c r="E155" s="54" t="s">
        <v>711</v>
      </c>
      <c r="F155" s="44" t="s">
        <v>2323</v>
      </c>
      <c r="G155" s="46" t="s">
        <v>565</v>
      </c>
      <c r="H155" s="41" t="s">
        <v>624</v>
      </c>
      <c r="I155" s="41" t="s">
        <v>714</v>
      </c>
      <c r="J155" s="70" t="s">
        <v>650</v>
      </c>
      <c r="K155" s="41" t="s">
        <v>2090</v>
      </c>
      <c r="L155" s="104" t="s">
        <v>2240</v>
      </c>
      <c r="M155" s="52" t="s">
        <v>2324</v>
      </c>
      <c r="N155" s="52"/>
      <c r="O155" s="70" t="s">
        <v>548</v>
      </c>
      <c r="P155" s="70" t="s">
        <v>545</v>
      </c>
      <c r="Q155" s="41" t="s">
        <v>711</v>
      </c>
      <c r="R155" s="41" t="s">
        <v>716</v>
      </c>
      <c r="S155" s="52" t="s">
        <v>2325</v>
      </c>
      <c r="T155" s="52"/>
      <c r="U155" s="55" t="s">
        <v>553</v>
      </c>
      <c r="V155" s="37" t="str">
        <f t="shared" si="1"/>
        <v>JDBC -&gt; SFTP</v>
      </c>
    </row>
    <row r="156" spans="1:22" s="41" customFormat="1" ht="15" hidden="1" customHeight="1" x14ac:dyDescent="0.3">
      <c r="A156" s="58">
        <v>153</v>
      </c>
      <c r="B156" s="42" t="s">
        <v>561</v>
      </c>
      <c r="C156" s="50" t="s">
        <v>538</v>
      </c>
      <c r="D156" s="68" t="s">
        <v>710</v>
      </c>
      <c r="E156" s="54" t="s">
        <v>711</v>
      </c>
      <c r="F156" s="44" t="s">
        <v>2326</v>
      </c>
      <c r="G156" s="46" t="s">
        <v>565</v>
      </c>
      <c r="H156" s="41" t="s">
        <v>624</v>
      </c>
      <c r="I156" s="41" t="s">
        <v>714</v>
      </c>
      <c r="J156" s="70" t="s">
        <v>545</v>
      </c>
      <c r="K156" s="41" t="s">
        <v>711</v>
      </c>
      <c r="L156" s="41" t="s">
        <v>716</v>
      </c>
      <c r="M156" s="52" t="s">
        <v>1537</v>
      </c>
      <c r="N156" s="52"/>
      <c r="O156" s="70" t="s">
        <v>548</v>
      </c>
      <c r="P156" s="70" t="s">
        <v>650</v>
      </c>
      <c r="Q156" s="41" t="s">
        <v>2327</v>
      </c>
      <c r="R156" s="103" t="s">
        <v>2240</v>
      </c>
      <c r="S156" s="52" t="s">
        <v>2328</v>
      </c>
      <c r="T156" s="52"/>
      <c r="U156" s="55" t="s">
        <v>553</v>
      </c>
      <c r="V156" s="37" t="str">
        <f t="shared" si="1"/>
        <v>SFTP -&gt; JDBC</v>
      </c>
    </row>
    <row r="157" spans="1:22" s="41" customFormat="1" ht="13.8" hidden="1" x14ac:dyDescent="0.3">
      <c r="A157" s="58">
        <v>154</v>
      </c>
      <c r="B157" s="42" t="s">
        <v>561</v>
      </c>
      <c r="C157" s="50" t="s">
        <v>538</v>
      </c>
      <c r="D157" s="68" t="s">
        <v>1189</v>
      </c>
      <c r="E157" s="54" t="s">
        <v>1190</v>
      </c>
      <c r="F157" s="41" t="s">
        <v>1434</v>
      </c>
      <c r="G157" s="42" t="s">
        <v>565</v>
      </c>
      <c r="H157" s="41" t="s">
        <v>2329</v>
      </c>
      <c r="I157" s="41" t="s">
        <v>2330</v>
      </c>
      <c r="J157" s="70" t="s">
        <v>545</v>
      </c>
      <c r="K157" s="41" t="s">
        <v>1190</v>
      </c>
      <c r="L157" s="41" t="s">
        <v>1195</v>
      </c>
      <c r="M157" s="52" t="s">
        <v>2331</v>
      </c>
      <c r="N157" s="52"/>
      <c r="O157" s="70" t="s">
        <v>548</v>
      </c>
      <c r="P157" s="70" t="s">
        <v>625</v>
      </c>
      <c r="Q157" s="54" t="s">
        <v>2332</v>
      </c>
      <c r="R157" s="41" t="s">
        <v>631</v>
      </c>
      <c r="S157" s="52" t="s">
        <v>1436</v>
      </c>
      <c r="T157" s="52"/>
      <c r="U157" s="55" t="s">
        <v>553</v>
      </c>
      <c r="V157" s="37" t="str">
        <f t="shared" si="1"/>
        <v>SFTP -&gt; FTP</v>
      </c>
    </row>
    <row r="158" spans="1:22" s="41" customFormat="1" ht="15" hidden="1" customHeight="1" x14ac:dyDescent="0.3">
      <c r="A158" s="58">
        <v>155</v>
      </c>
      <c r="B158" s="42" t="s">
        <v>561</v>
      </c>
      <c r="C158" s="50" t="s">
        <v>538</v>
      </c>
      <c r="D158" s="68" t="s">
        <v>710</v>
      </c>
      <c r="E158" s="54" t="s">
        <v>711</v>
      </c>
      <c r="F158" s="44" t="s">
        <v>2333</v>
      </c>
      <c r="G158" s="46" t="s">
        <v>565</v>
      </c>
      <c r="H158" s="41" t="s">
        <v>624</v>
      </c>
      <c r="I158" s="41" t="s">
        <v>714</v>
      </c>
      <c r="J158" s="70" t="s">
        <v>545</v>
      </c>
      <c r="K158" s="41" t="s">
        <v>711</v>
      </c>
      <c r="L158" s="41" t="s">
        <v>716</v>
      </c>
      <c r="M158" s="52" t="s">
        <v>2334</v>
      </c>
      <c r="N158" s="52"/>
      <c r="O158" s="70" t="s">
        <v>548</v>
      </c>
      <c r="P158" s="70" t="s">
        <v>650</v>
      </c>
      <c r="Q158" s="41" t="s">
        <v>2327</v>
      </c>
      <c r="R158" s="103" t="s">
        <v>2240</v>
      </c>
      <c r="S158" s="52" t="s">
        <v>2335</v>
      </c>
      <c r="T158" s="52"/>
      <c r="U158" s="55" t="s">
        <v>553</v>
      </c>
      <c r="V158" s="37" t="str">
        <f t="shared" si="1"/>
        <v>SFTP -&gt; JDBC</v>
      </c>
    </row>
    <row r="159" spans="1:22" s="41" customFormat="1" ht="15" hidden="1" customHeight="1" x14ac:dyDescent="0.3">
      <c r="A159" s="58">
        <v>156</v>
      </c>
      <c r="B159" s="42" t="s">
        <v>561</v>
      </c>
      <c r="C159" s="50" t="s">
        <v>538</v>
      </c>
      <c r="D159" s="68" t="s">
        <v>621</v>
      </c>
      <c r="E159" s="54" t="s">
        <v>2290</v>
      </c>
      <c r="F159" s="44" t="s">
        <v>2336</v>
      </c>
      <c r="G159" s="42" t="s">
        <v>565</v>
      </c>
      <c r="H159" s="51" t="s">
        <v>1945</v>
      </c>
      <c r="J159" s="70" t="s">
        <v>650</v>
      </c>
      <c r="K159" s="41" t="s">
        <v>2090</v>
      </c>
      <c r="L159" s="54" t="s">
        <v>2240</v>
      </c>
      <c r="M159" s="52" t="s">
        <v>2337</v>
      </c>
      <c r="N159" s="52"/>
      <c r="O159" s="70" t="s">
        <v>548</v>
      </c>
      <c r="P159" s="70" t="s">
        <v>549</v>
      </c>
      <c r="Q159" s="54" t="s">
        <v>626</v>
      </c>
      <c r="R159" s="41" t="s">
        <v>627</v>
      </c>
      <c r="S159" s="52" t="s">
        <v>2338</v>
      </c>
      <c r="T159" s="52"/>
      <c r="U159" s="55" t="s">
        <v>553</v>
      </c>
      <c r="V159" s="37" t="str">
        <f t="shared" si="1"/>
        <v>JDBC -&gt; PROXY</v>
      </c>
    </row>
    <row r="160" spans="1:22" s="41" customFormat="1" ht="15" hidden="1" customHeight="1" x14ac:dyDescent="0.3">
      <c r="A160" s="58">
        <v>157</v>
      </c>
      <c r="B160" s="42" t="s">
        <v>561</v>
      </c>
      <c r="C160" s="50" t="s">
        <v>538</v>
      </c>
      <c r="D160" s="68" t="s">
        <v>634</v>
      </c>
      <c r="E160" s="54" t="s">
        <v>2339</v>
      </c>
      <c r="F160" s="44" t="s">
        <v>2340</v>
      </c>
      <c r="G160" s="46" t="s">
        <v>565</v>
      </c>
      <c r="H160" s="51" t="s">
        <v>1798</v>
      </c>
      <c r="I160" s="41" t="s">
        <v>2341</v>
      </c>
      <c r="J160" s="70" t="s">
        <v>650</v>
      </c>
      <c r="K160" s="41" t="s">
        <v>2339</v>
      </c>
      <c r="L160" s="41" t="s">
        <v>1615</v>
      </c>
      <c r="M160" s="52" t="s">
        <v>2342</v>
      </c>
      <c r="N160" s="52"/>
      <c r="O160" s="70" t="s">
        <v>548</v>
      </c>
      <c r="P160" s="70" t="s">
        <v>549</v>
      </c>
      <c r="Q160" s="53" t="s">
        <v>529</v>
      </c>
      <c r="R160" s="41" t="s">
        <v>551</v>
      </c>
      <c r="S160" s="52" t="s">
        <v>2110</v>
      </c>
      <c r="T160" s="52"/>
      <c r="U160" s="55" t="s">
        <v>553</v>
      </c>
      <c r="V160" s="37" t="str">
        <f t="shared" si="1"/>
        <v>JDBC -&gt; PROXY</v>
      </c>
    </row>
    <row r="161" spans="1:23" s="41" customFormat="1" ht="15" hidden="1" customHeight="1" x14ac:dyDescent="0.3">
      <c r="A161" s="58">
        <v>158</v>
      </c>
      <c r="B161" s="42" t="s">
        <v>561</v>
      </c>
      <c r="C161" s="50" t="s">
        <v>538</v>
      </c>
      <c r="D161" s="68" t="s">
        <v>634</v>
      </c>
      <c r="E161" s="54" t="s">
        <v>2339</v>
      </c>
      <c r="F161" s="44" t="s">
        <v>2343</v>
      </c>
      <c r="G161" s="46" t="s">
        <v>565</v>
      </c>
      <c r="H161" s="51" t="s">
        <v>1798</v>
      </c>
      <c r="I161" s="41" t="s">
        <v>2341</v>
      </c>
      <c r="J161" s="70" t="s">
        <v>549</v>
      </c>
      <c r="K161" s="41" t="s">
        <v>529</v>
      </c>
      <c r="L161" s="41" t="s">
        <v>551</v>
      </c>
      <c r="M161" s="52" t="s">
        <v>1048</v>
      </c>
      <c r="N161" s="52"/>
      <c r="O161" s="70" t="s">
        <v>548</v>
      </c>
      <c r="P161" s="70" t="s">
        <v>650</v>
      </c>
      <c r="Q161" s="53" t="s">
        <v>2339</v>
      </c>
      <c r="R161" s="41" t="s">
        <v>1615</v>
      </c>
      <c r="S161" s="52" t="s">
        <v>1051</v>
      </c>
      <c r="T161" s="52"/>
      <c r="U161" s="55" t="s">
        <v>553</v>
      </c>
      <c r="V161" s="37" t="str">
        <f t="shared" si="1"/>
        <v>PROXY -&gt; JDBC</v>
      </c>
    </row>
    <row r="162" spans="1:23" s="41" customFormat="1" ht="15" hidden="1" customHeight="1" x14ac:dyDescent="0.3">
      <c r="A162" s="58">
        <v>159</v>
      </c>
      <c r="B162" s="42" t="s">
        <v>561</v>
      </c>
      <c r="C162" s="50" t="s">
        <v>538</v>
      </c>
      <c r="D162" s="68" t="s">
        <v>634</v>
      </c>
      <c r="E162" s="54" t="s">
        <v>2339</v>
      </c>
      <c r="F162" s="44" t="s">
        <v>2344</v>
      </c>
      <c r="G162" s="46" t="s">
        <v>565</v>
      </c>
      <c r="H162" s="51" t="s">
        <v>1798</v>
      </c>
      <c r="I162" s="41" t="s">
        <v>2341</v>
      </c>
      <c r="J162" s="70" t="s">
        <v>549</v>
      </c>
      <c r="K162" s="41" t="s">
        <v>529</v>
      </c>
      <c r="L162" s="41" t="s">
        <v>551</v>
      </c>
      <c r="M162" s="52" t="s">
        <v>2345</v>
      </c>
      <c r="N162" s="52"/>
      <c r="O162" s="70" t="s">
        <v>548</v>
      </c>
      <c r="P162" s="70" t="s">
        <v>650</v>
      </c>
      <c r="Q162" s="53" t="s">
        <v>2339</v>
      </c>
      <c r="R162" s="41" t="s">
        <v>1615</v>
      </c>
      <c r="S162" s="52" t="s">
        <v>2346</v>
      </c>
      <c r="T162" s="52"/>
      <c r="U162" s="55" t="s">
        <v>553</v>
      </c>
      <c r="V162" s="37" t="str">
        <f t="shared" si="1"/>
        <v>PROXY -&gt; JDBC</v>
      </c>
    </row>
    <row r="163" spans="1:23" s="41" customFormat="1" ht="15" hidden="1" customHeight="1" x14ac:dyDescent="0.3">
      <c r="A163" s="58">
        <v>160</v>
      </c>
      <c r="B163" s="42" t="s">
        <v>561</v>
      </c>
      <c r="C163" s="50" t="s">
        <v>538</v>
      </c>
      <c r="D163" s="68" t="s">
        <v>634</v>
      </c>
      <c r="E163" s="54" t="s">
        <v>2339</v>
      </c>
      <c r="F163" s="44" t="s">
        <v>2347</v>
      </c>
      <c r="G163" s="46" t="s">
        <v>565</v>
      </c>
      <c r="H163" s="51" t="s">
        <v>1798</v>
      </c>
      <c r="I163" s="41" t="s">
        <v>2341</v>
      </c>
      <c r="J163" s="70" t="s">
        <v>625</v>
      </c>
      <c r="K163" s="41" t="s">
        <v>529</v>
      </c>
      <c r="L163" s="41" t="s">
        <v>551</v>
      </c>
      <c r="M163" s="52" t="s">
        <v>2348</v>
      </c>
      <c r="N163" s="52"/>
      <c r="O163" s="70" t="s">
        <v>548</v>
      </c>
      <c r="P163" s="70" t="s">
        <v>625</v>
      </c>
      <c r="Q163" s="53" t="s">
        <v>2339</v>
      </c>
      <c r="R163" s="41" t="s">
        <v>1615</v>
      </c>
      <c r="S163" s="52" t="s">
        <v>2349</v>
      </c>
      <c r="T163" s="52"/>
      <c r="U163" s="55" t="s">
        <v>553</v>
      </c>
      <c r="V163" s="37" t="str">
        <f t="shared" si="1"/>
        <v>FTP -&gt; FTP</v>
      </c>
    </row>
    <row r="164" spans="1:23" s="41" customFormat="1" ht="15" hidden="1" customHeight="1" x14ac:dyDescent="0.3">
      <c r="A164" s="58">
        <v>161</v>
      </c>
      <c r="B164" s="42" t="s">
        <v>561</v>
      </c>
      <c r="C164" s="50" t="s">
        <v>538</v>
      </c>
      <c r="D164" s="69" t="s">
        <v>2350</v>
      </c>
      <c r="E164" s="54" t="s">
        <v>2339</v>
      </c>
      <c r="F164" s="44" t="s">
        <v>2351</v>
      </c>
      <c r="G164" s="42" t="s">
        <v>565</v>
      </c>
      <c r="H164" s="53" t="s">
        <v>810</v>
      </c>
      <c r="I164" s="56"/>
      <c r="J164" s="47" t="s">
        <v>549</v>
      </c>
      <c r="K164" s="51" t="s">
        <v>673</v>
      </c>
      <c r="L164" s="41" t="s">
        <v>551</v>
      </c>
      <c r="M164" s="52" t="s">
        <v>2352</v>
      </c>
      <c r="N164" s="52"/>
      <c r="O164" s="70" t="s">
        <v>548</v>
      </c>
      <c r="P164" s="47" t="s">
        <v>650</v>
      </c>
      <c r="Q164" s="54" t="s">
        <v>2339</v>
      </c>
      <c r="R164" s="41" t="s">
        <v>1615</v>
      </c>
      <c r="S164" s="52" t="s">
        <v>1614</v>
      </c>
      <c r="T164" s="52"/>
      <c r="U164" s="55" t="s">
        <v>574</v>
      </c>
      <c r="V164" s="37" t="str">
        <f t="shared" si="1"/>
        <v>PROXY -&gt; JDBC</v>
      </c>
    </row>
    <row r="165" spans="1:23" s="41" customFormat="1" ht="15" hidden="1" customHeight="1" x14ac:dyDescent="0.3">
      <c r="A165" s="58">
        <v>162</v>
      </c>
      <c r="B165" s="42" t="s">
        <v>561</v>
      </c>
      <c r="C165" s="50" t="s">
        <v>538</v>
      </c>
      <c r="D165" s="69" t="s">
        <v>2350</v>
      </c>
      <c r="E165" s="54" t="s">
        <v>2339</v>
      </c>
      <c r="F165" s="44" t="s">
        <v>2353</v>
      </c>
      <c r="G165" s="42" t="s">
        <v>565</v>
      </c>
      <c r="H165" s="53" t="s">
        <v>810</v>
      </c>
      <c r="I165" s="56"/>
      <c r="J165" s="47" t="s">
        <v>549</v>
      </c>
      <c r="K165" s="51" t="s">
        <v>673</v>
      </c>
      <c r="L165" s="41" t="s">
        <v>551</v>
      </c>
      <c r="M165" s="52" t="s">
        <v>2354</v>
      </c>
      <c r="N165" s="52"/>
      <c r="O165" s="70" t="s">
        <v>548</v>
      </c>
      <c r="P165" s="47" t="s">
        <v>650</v>
      </c>
      <c r="Q165" s="54" t="s">
        <v>2339</v>
      </c>
      <c r="R165" s="41" t="s">
        <v>1615</v>
      </c>
      <c r="S165" s="52" t="s">
        <v>2355</v>
      </c>
      <c r="T165" s="52"/>
      <c r="U165" s="55" t="s">
        <v>553</v>
      </c>
      <c r="V165" s="37" t="str">
        <f t="shared" si="1"/>
        <v>PROXY -&gt; JDBC</v>
      </c>
    </row>
    <row r="166" spans="1:23" s="41" customFormat="1" ht="15" hidden="1" customHeight="1" x14ac:dyDescent="0.3">
      <c r="A166" s="58">
        <v>163</v>
      </c>
      <c r="B166" s="42" t="s">
        <v>561</v>
      </c>
      <c r="C166" s="50" t="s">
        <v>538</v>
      </c>
      <c r="D166" s="68" t="s">
        <v>1241</v>
      </c>
      <c r="E166" s="44" t="s">
        <v>657</v>
      </c>
      <c r="F166" s="44" t="s">
        <v>2356</v>
      </c>
      <c r="G166" s="50" t="s">
        <v>565</v>
      </c>
      <c r="H166" s="53" t="s">
        <v>544</v>
      </c>
      <c r="I166" s="51"/>
      <c r="J166" s="70" t="s">
        <v>625</v>
      </c>
      <c r="K166" s="53" t="s">
        <v>743</v>
      </c>
      <c r="L166" s="53" t="s">
        <v>631</v>
      </c>
      <c r="M166" s="51" t="s">
        <v>1243</v>
      </c>
      <c r="N166" s="51" t="s">
        <v>289</v>
      </c>
      <c r="O166" s="70" t="s">
        <v>548</v>
      </c>
      <c r="P166" s="70" t="s">
        <v>549</v>
      </c>
      <c r="Q166" s="53" t="s">
        <v>657</v>
      </c>
      <c r="R166" s="53" t="s">
        <v>662</v>
      </c>
      <c r="S166" s="51" t="s">
        <v>1245</v>
      </c>
      <c r="T166" s="51" t="s">
        <v>289</v>
      </c>
      <c r="U166" s="46" t="s">
        <v>553</v>
      </c>
      <c r="V166" s="37" t="str">
        <f t="shared" si="1"/>
        <v>FTP -&gt; PROXY</v>
      </c>
    </row>
    <row r="167" spans="1:23" s="41" customFormat="1" ht="15" hidden="1" customHeight="1" x14ac:dyDescent="0.3">
      <c r="A167" s="58">
        <v>164</v>
      </c>
      <c r="B167" s="42" t="s">
        <v>561</v>
      </c>
      <c r="C167" s="50" t="s">
        <v>644</v>
      </c>
      <c r="D167" s="68" t="s">
        <v>1189</v>
      </c>
      <c r="E167" s="43" t="s">
        <v>2357</v>
      </c>
      <c r="F167" s="44" t="s">
        <v>2358</v>
      </c>
      <c r="G167" s="46" t="s">
        <v>565</v>
      </c>
      <c r="H167" s="53" t="s">
        <v>1192</v>
      </c>
      <c r="I167" s="51"/>
      <c r="J167" s="47" t="s">
        <v>625</v>
      </c>
      <c r="K167" s="53" t="s">
        <v>657</v>
      </c>
      <c r="L167" s="53" t="s">
        <v>662</v>
      </c>
      <c r="M167" s="51" t="s">
        <v>2359</v>
      </c>
      <c r="N167" s="51"/>
      <c r="O167" s="70" t="s">
        <v>548</v>
      </c>
      <c r="P167" s="47" t="s">
        <v>625</v>
      </c>
      <c r="Q167" s="41" t="s">
        <v>743</v>
      </c>
      <c r="R167" s="53" t="s">
        <v>631</v>
      </c>
      <c r="S167" s="51" t="s">
        <v>2360</v>
      </c>
      <c r="T167" s="51"/>
      <c r="U167" s="46" t="s">
        <v>553</v>
      </c>
      <c r="V167" s="37" t="str">
        <f t="shared" si="1"/>
        <v>FTP -&gt; FTP</v>
      </c>
    </row>
    <row r="168" spans="1:23" s="41" customFormat="1" ht="15" hidden="1" customHeight="1" x14ac:dyDescent="0.3">
      <c r="A168" s="58">
        <v>165</v>
      </c>
      <c r="B168" s="42" t="s">
        <v>561</v>
      </c>
      <c r="C168" s="50" t="s">
        <v>553</v>
      </c>
      <c r="D168" s="69" t="s">
        <v>814</v>
      </c>
      <c r="E168" s="54" t="s">
        <v>815</v>
      </c>
      <c r="F168" s="44" t="s">
        <v>2361</v>
      </c>
      <c r="G168" s="42" t="s">
        <v>565</v>
      </c>
      <c r="H168" s="53" t="s">
        <v>810</v>
      </c>
      <c r="I168" s="41" t="s">
        <v>2362</v>
      </c>
      <c r="J168" s="47" t="s">
        <v>545</v>
      </c>
      <c r="K168" s="41" t="s">
        <v>817</v>
      </c>
      <c r="L168" s="41" t="s">
        <v>818</v>
      </c>
      <c r="M168" s="52" t="s">
        <v>1788</v>
      </c>
      <c r="N168" s="52"/>
      <c r="O168" s="70" t="s">
        <v>548</v>
      </c>
      <c r="P168" s="70" t="s">
        <v>625</v>
      </c>
      <c r="Q168" s="54" t="s">
        <v>630</v>
      </c>
      <c r="R168" s="41" t="s">
        <v>631</v>
      </c>
      <c r="S168" s="52" t="s">
        <v>1761</v>
      </c>
      <c r="T168" s="52" t="s">
        <v>2363</v>
      </c>
      <c r="U168" s="55" t="s">
        <v>553</v>
      </c>
      <c r="V168" s="37" t="str">
        <f t="shared" si="1"/>
        <v>SFTP -&gt; FTP</v>
      </c>
    </row>
    <row r="169" spans="1:23" s="41" customFormat="1" ht="12.75" hidden="1" customHeight="1" x14ac:dyDescent="0.3">
      <c r="A169" s="58">
        <v>166</v>
      </c>
      <c r="B169" s="42" t="s">
        <v>561</v>
      </c>
      <c r="C169" s="50" t="s">
        <v>538</v>
      </c>
      <c r="D169" s="68" t="s">
        <v>634</v>
      </c>
      <c r="E169" s="54" t="s">
        <v>1228</v>
      </c>
      <c r="F169" s="44" t="s">
        <v>2364</v>
      </c>
      <c r="G169" s="46" t="s">
        <v>565</v>
      </c>
      <c r="H169" s="51" t="s">
        <v>1798</v>
      </c>
      <c r="I169" s="41" t="s">
        <v>2341</v>
      </c>
      <c r="J169" s="70" t="s">
        <v>625</v>
      </c>
      <c r="K169" s="54" t="s">
        <v>1228</v>
      </c>
      <c r="L169" s="41" t="s">
        <v>631</v>
      </c>
      <c r="M169" s="52" t="s">
        <v>1580</v>
      </c>
      <c r="N169" s="52"/>
      <c r="O169" s="70" t="s">
        <v>548</v>
      </c>
      <c r="P169" s="70" t="s">
        <v>549</v>
      </c>
      <c r="Q169" s="53" t="s">
        <v>529</v>
      </c>
      <c r="R169" s="41" t="s">
        <v>551</v>
      </c>
      <c r="S169" s="52" t="s">
        <v>2365</v>
      </c>
      <c r="T169" s="52"/>
      <c r="U169" s="55" t="s">
        <v>553</v>
      </c>
      <c r="V169" s="37" t="str">
        <f t="shared" si="1"/>
        <v>FTP -&gt; PROXY</v>
      </c>
    </row>
    <row r="170" spans="1:23" s="41" customFormat="1" ht="15" hidden="1" customHeight="1" x14ac:dyDescent="0.3">
      <c r="A170" s="58">
        <v>167</v>
      </c>
      <c r="B170" s="42" t="s">
        <v>561</v>
      </c>
      <c r="C170" s="50" t="s">
        <v>538</v>
      </c>
      <c r="D170" s="68" t="s">
        <v>763</v>
      </c>
      <c r="E170" s="54" t="s">
        <v>722</v>
      </c>
      <c r="F170" s="44" t="s">
        <v>2366</v>
      </c>
      <c r="G170" s="46" t="s">
        <v>565</v>
      </c>
      <c r="H170" s="41" t="s">
        <v>721</v>
      </c>
      <c r="J170" s="47" t="s">
        <v>625</v>
      </c>
      <c r="K170" s="41" t="s">
        <v>743</v>
      </c>
      <c r="L170" s="41" t="s">
        <v>631</v>
      </c>
      <c r="M170" s="52" t="s">
        <v>2367</v>
      </c>
      <c r="N170" s="52"/>
      <c r="O170" s="70" t="s">
        <v>548</v>
      </c>
      <c r="P170" s="47" t="s">
        <v>625</v>
      </c>
      <c r="Q170" s="53" t="s">
        <v>657</v>
      </c>
      <c r="R170" s="53" t="s">
        <v>662</v>
      </c>
      <c r="S170" s="52" t="s">
        <v>2368</v>
      </c>
      <c r="T170" s="52"/>
      <c r="U170" s="55" t="s">
        <v>553</v>
      </c>
      <c r="V170" s="37" t="str">
        <f t="shared" si="1"/>
        <v>FTP -&gt; FTP</v>
      </c>
    </row>
    <row r="171" spans="1:23" s="41" customFormat="1" ht="15" hidden="1" customHeight="1" x14ac:dyDescent="0.3">
      <c r="A171" s="58">
        <v>168</v>
      </c>
      <c r="B171" s="42" t="s">
        <v>561</v>
      </c>
      <c r="C171" s="50" t="s">
        <v>644</v>
      </c>
      <c r="D171" s="68" t="s">
        <v>1000</v>
      </c>
      <c r="E171" s="43" t="s">
        <v>2369</v>
      </c>
      <c r="F171" s="44" t="s">
        <v>2370</v>
      </c>
      <c r="G171" s="46" t="s">
        <v>565</v>
      </c>
      <c r="H171" s="53" t="s">
        <v>810</v>
      </c>
      <c r="I171" s="51" t="s">
        <v>2371</v>
      </c>
      <c r="J171" s="47" t="s">
        <v>625</v>
      </c>
      <c r="K171" s="43" t="s">
        <v>2369</v>
      </c>
      <c r="L171" s="53" t="s">
        <v>2372</v>
      </c>
      <c r="M171" s="51" t="s">
        <v>2373</v>
      </c>
      <c r="N171" s="51"/>
      <c r="O171" s="70" t="s">
        <v>548</v>
      </c>
      <c r="P171" s="47" t="s">
        <v>571</v>
      </c>
      <c r="Q171" s="41" t="s">
        <v>550</v>
      </c>
      <c r="R171" s="41" t="s">
        <v>551</v>
      </c>
      <c r="S171" s="51" t="s">
        <v>1530</v>
      </c>
      <c r="T171" s="51"/>
      <c r="U171" s="46" t="s">
        <v>553</v>
      </c>
      <c r="V171" s="46"/>
      <c r="W171" s="37" t="str">
        <f t="shared" ref="W171:W182" si="2">J171&amp;" -&gt; "&amp;P171</f>
        <v>FTP -&gt; IDOC</v>
      </c>
    </row>
    <row r="172" spans="1:23" s="41" customFormat="1" ht="15" hidden="1" customHeight="1" x14ac:dyDescent="0.3">
      <c r="A172" s="58">
        <v>169</v>
      </c>
      <c r="B172" s="42" t="s">
        <v>561</v>
      </c>
      <c r="C172" s="50" t="s">
        <v>644</v>
      </c>
      <c r="D172" s="68" t="s">
        <v>1000</v>
      </c>
      <c r="E172" s="43" t="s">
        <v>2369</v>
      </c>
      <c r="F172" s="44" t="s">
        <v>2374</v>
      </c>
      <c r="G172" s="46" t="s">
        <v>565</v>
      </c>
      <c r="H172" s="53" t="s">
        <v>810</v>
      </c>
      <c r="I172" s="51" t="s">
        <v>2371</v>
      </c>
      <c r="J172" s="47" t="s">
        <v>625</v>
      </c>
      <c r="K172" s="43" t="s">
        <v>2369</v>
      </c>
      <c r="L172" s="53" t="s">
        <v>2372</v>
      </c>
      <c r="M172" s="51" t="s">
        <v>2373</v>
      </c>
      <c r="N172" s="51"/>
      <c r="O172" s="70" t="s">
        <v>548</v>
      </c>
      <c r="P172" s="47" t="s">
        <v>571</v>
      </c>
      <c r="Q172" s="41" t="s">
        <v>550</v>
      </c>
      <c r="R172" s="41" t="s">
        <v>551</v>
      </c>
      <c r="S172" s="51" t="s">
        <v>1508</v>
      </c>
      <c r="T172" s="51"/>
      <c r="U172" s="46" t="s">
        <v>553</v>
      </c>
      <c r="V172" s="46"/>
      <c r="W172" s="37" t="str">
        <f t="shared" si="2"/>
        <v>FTP -&gt; IDOC</v>
      </c>
    </row>
    <row r="173" spans="1:23" s="41" customFormat="1" ht="15" hidden="1" customHeight="1" x14ac:dyDescent="0.3">
      <c r="A173" s="58">
        <v>170</v>
      </c>
      <c r="B173" s="42" t="s">
        <v>561</v>
      </c>
      <c r="C173" s="50" t="s">
        <v>644</v>
      </c>
      <c r="D173" s="68" t="s">
        <v>1000</v>
      </c>
      <c r="E173" s="43" t="s">
        <v>2369</v>
      </c>
      <c r="F173" s="44" t="s">
        <v>2375</v>
      </c>
      <c r="G173" s="46" t="s">
        <v>565</v>
      </c>
      <c r="H173" s="53" t="s">
        <v>810</v>
      </c>
      <c r="I173" s="51" t="s">
        <v>2371</v>
      </c>
      <c r="J173" s="47" t="s">
        <v>625</v>
      </c>
      <c r="K173" s="43" t="s">
        <v>2369</v>
      </c>
      <c r="L173" s="53" t="s">
        <v>2372</v>
      </c>
      <c r="M173" s="51" t="s">
        <v>2373</v>
      </c>
      <c r="N173" s="51"/>
      <c r="O173" s="70" t="s">
        <v>548</v>
      </c>
      <c r="P173" s="47" t="s">
        <v>571</v>
      </c>
      <c r="Q173" s="41" t="s">
        <v>550</v>
      </c>
      <c r="R173" s="41" t="s">
        <v>551</v>
      </c>
      <c r="S173" s="51" t="s">
        <v>1513</v>
      </c>
      <c r="T173" s="51"/>
      <c r="U173" s="46" t="s">
        <v>553</v>
      </c>
      <c r="V173" s="46"/>
      <c r="W173" s="37" t="str">
        <f t="shared" si="2"/>
        <v>FTP -&gt; IDOC</v>
      </c>
    </row>
    <row r="174" spans="1:23" s="41" customFormat="1" ht="15" hidden="1" customHeight="1" x14ac:dyDescent="0.3">
      <c r="A174" s="58">
        <v>171</v>
      </c>
      <c r="B174" s="42" t="s">
        <v>561</v>
      </c>
      <c r="C174" s="50" t="s">
        <v>644</v>
      </c>
      <c r="D174" s="68" t="s">
        <v>1000</v>
      </c>
      <c r="E174" s="43" t="s">
        <v>2369</v>
      </c>
      <c r="F174" s="44" t="s">
        <v>2376</v>
      </c>
      <c r="G174" s="46" t="s">
        <v>565</v>
      </c>
      <c r="H174" s="53" t="s">
        <v>810</v>
      </c>
      <c r="I174" s="51" t="s">
        <v>2371</v>
      </c>
      <c r="J174" s="47" t="s">
        <v>584</v>
      </c>
      <c r="K174" s="53" t="s">
        <v>550</v>
      </c>
      <c r="L174" s="53" t="s">
        <v>551</v>
      </c>
      <c r="M174" s="51" t="s">
        <v>1500</v>
      </c>
      <c r="N174" s="51"/>
      <c r="O174" s="70" t="s">
        <v>548</v>
      </c>
      <c r="P174" s="47" t="s">
        <v>625</v>
      </c>
      <c r="Q174" s="41" t="s">
        <v>2377</v>
      </c>
      <c r="R174" s="53" t="s">
        <v>2372</v>
      </c>
      <c r="S174" s="51" t="s">
        <v>2378</v>
      </c>
      <c r="T174" s="51"/>
      <c r="U174" s="46" t="s">
        <v>553</v>
      </c>
      <c r="V174" s="46"/>
      <c r="W174" s="37" t="str">
        <f t="shared" si="2"/>
        <v>IDOC (RFC) -&gt; FTP</v>
      </c>
    </row>
    <row r="175" spans="1:23" s="41" customFormat="1" ht="15" hidden="1" customHeight="1" x14ac:dyDescent="0.3">
      <c r="A175" s="58">
        <v>172</v>
      </c>
      <c r="B175" s="42" t="s">
        <v>561</v>
      </c>
      <c r="C175" s="50" t="s">
        <v>644</v>
      </c>
      <c r="D175" s="68" t="s">
        <v>1000</v>
      </c>
      <c r="E175" s="43" t="s">
        <v>2369</v>
      </c>
      <c r="F175" s="44" t="s">
        <v>2379</v>
      </c>
      <c r="G175" s="46" t="s">
        <v>565</v>
      </c>
      <c r="H175" s="53" t="s">
        <v>810</v>
      </c>
      <c r="I175" s="51" t="s">
        <v>2371</v>
      </c>
      <c r="J175" s="47" t="s">
        <v>584</v>
      </c>
      <c r="K175" s="53" t="s">
        <v>550</v>
      </c>
      <c r="L175" s="53" t="s">
        <v>551</v>
      </c>
      <c r="M175" s="51" t="s">
        <v>1507</v>
      </c>
      <c r="N175" s="51"/>
      <c r="O175" s="70" t="s">
        <v>548</v>
      </c>
      <c r="P175" s="47" t="s">
        <v>625</v>
      </c>
      <c r="Q175" s="41" t="s">
        <v>2377</v>
      </c>
      <c r="R175" s="53" t="s">
        <v>2372</v>
      </c>
      <c r="S175" s="51" t="s">
        <v>2380</v>
      </c>
      <c r="T175" s="51"/>
      <c r="U175" s="46" t="s">
        <v>553</v>
      </c>
      <c r="V175" s="46"/>
      <c r="W175" s="37" t="str">
        <f t="shared" si="2"/>
        <v>IDOC (RFC) -&gt; FTP</v>
      </c>
    </row>
    <row r="176" spans="1:23" s="41" customFormat="1" ht="15" hidden="1" customHeight="1" x14ac:dyDescent="0.3">
      <c r="A176" s="58">
        <v>173</v>
      </c>
      <c r="B176" s="42" t="s">
        <v>561</v>
      </c>
      <c r="C176" s="50" t="s">
        <v>644</v>
      </c>
      <c r="D176" s="68" t="s">
        <v>1000</v>
      </c>
      <c r="E176" s="43" t="s">
        <v>2369</v>
      </c>
      <c r="F176" s="44" t="s">
        <v>2381</v>
      </c>
      <c r="G176" s="46" t="s">
        <v>565</v>
      </c>
      <c r="H176" s="53" t="s">
        <v>810</v>
      </c>
      <c r="I176" s="51" t="s">
        <v>2371</v>
      </c>
      <c r="J176" s="47" t="s">
        <v>584</v>
      </c>
      <c r="K176" s="53" t="s">
        <v>550</v>
      </c>
      <c r="L176" s="53" t="s">
        <v>551</v>
      </c>
      <c r="M176" s="51" t="s">
        <v>1512</v>
      </c>
      <c r="N176" s="51"/>
      <c r="O176" s="70" t="s">
        <v>548</v>
      </c>
      <c r="P176" s="47" t="s">
        <v>625</v>
      </c>
      <c r="Q176" s="41" t="s">
        <v>2377</v>
      </c>
      <c r="R176" s="53" t="s">
        <v>2372</v>
      </c>
      <c r="S176" s="51" t="s">
        <v>1514</v>
      </c>
      <c r="T176" s="51"/>
      <c r="U176" s="46" t="s">
        <v>553</v>
      </c>
      <c r="V176" s="46"/>
      <c r="W176" s="37" t="str">
        <f t="shared" si="2"/>
        <v>IDOC (RFC) -&gt; FTP</v>
      </c>
    </row>
    <row r="177" spans="1:34" s="52" customFormat="1" ht="15" hidden="1" customHeight="1" x14ac:dyDescent="0.3">
      <c r="A177" s="58">
        <v>174</v>
      </c>
      <c r="B177" s="42" t="s">
        <v>561</v>
      </c>
      <c r="C177" s="46" t="s">
        <v>644</v>
      </c>
      <c r="D177" s="68" t="s">
        <v>1000</v>
      </c>
      <c r="E177" s="52" t="s">
        <v>1114</v>
      </c>
      <c r="F177" s="44" t="s">
        <v>2382</v>
      </c>
      <c r="G177" s="46" t="s">
        <v>565</v>
      </c>
      <c r="H177" s="51" t="s">
        <v>2104</v>
      </c>
      <c r="I177" s="51" t="s">
        <v>289</v>
      </c>
      <c r="J177" s="70" t="s">
        <v>549</v>
      </c>
      <c r="K177" s="51" t="s">
        <v>550</v>
      </c>
      <c r="L177" s="51" t="s">
        <v>551</v>
      </c>
      <c r="M177" s="51" t="s">
        <v>2383</v>
      </c>
      <c r="N177" s="51"/>
      <c r="O177" s="70" t="s">
        <v>548</v>
      </c>
      <c r="P177" s="70" t="s">
        <v>625</v>
      </c>
      <c r="Q177" s="52" t="s">
        <v>1119</v>
      </c>
      <c r="R177" s="51" t="s">
        <v>1120</v>
      </c>
      <c r="S177" s="51" t="s">
        <v>2384</v>
      </c>
      <c r="T177" s="51"/>
      <c r="U177" s="46" t="s">
        <v>553</v>
      </c>
      <c r="V177" s="46"/>
      <c r="W177" s="37" t="str">
        <f t="shared" si="2"/>
        <v>PROXY -&gt; FTP</v>
      </c>
    </row>
    <row r="178" spans="1:34" s="41" customFormat="1" ht="13.65" hidden="1" customHeight="1" x14ac:dyDescent="0.3">
      <c r="A178" s="58">
        <v>175</v>
      </c>
      <c r="B178" s="42" t="s">
        <v>561</v>
      </c>
      <c r="C178" s="50" t="s">
        <v>538</v>
      </c>
      <c r="D178" s="68" t="s">
        <v>634</v>
      </c>
      <c r="E178" s="54" t="s">
        <v>2290</v>
      </c>
      <c r="F178" s="44" t="s">
        <v>2385</v>
      </c>
      <c r="G178" s="46" t="s">
        <v>565</v>
      </c>
      <c r="H178" s="51" t="s">
        <v>1798</v>
      </c>
      <c r="I178" s="51"/>
      <c r="J178" s="70" t="s">
        <v>549</v>
      </c>
      <c r="K178" s="51" t="s">
        <v>550</v>
      </c>
      <c r="L178" s="51" t="s">
        <v>551</v>
      </c>
      <c r="M178" s="51" t="s">
        <v>922</v>
      </c>
      <c r="N178" s="51"/>
      <c r="O178" s="70" t="s">
        <v>548</v>
      </c>
      <c r="P178" s="70" t="s">
        <v>650</v>
      </c>
      <c r="Q178" s="53" t="s">
        <v>2090</v>
      </c>
      <c r="R178" s="53" t="s">
        <v>2240</v>
      </c>
      <c r="S178" s="51" t="s">
        <v>2386</v>
      </c>
      <c r="T178" s="52"/>
      <c r="U178" s="55" t="s">
        <v>553</v>
      </c>
      <c r="V178" s="55"/>
      <c r="W178" s="37" t="str">
        <f t="shared" si="2"/>
        <v>PROXY -&gt; JDBC</v>
      </c>
    </row>
    <row r="179" spans="1:34" s="41" customFormat="1" ht="15" hidden="1" customHeight="1" x14ac:dyDescent="0.3">
      <c r="A179" s="58">
        <v>176</v>
      </c>
      <c r="B179" s="42" t="s">
        <v>561</v>
      </c>
      <c r="C179" s="50" t="s">
        <v>538</v>
      </c>
      <c r="D179" s="68" t="s">
        <v>687</v>
      </c>
      <c r="E179" s="54" t="s">
        <v>2290</v>
      </c>
      <c r="F179" s="44" t="s">
        <v>2387</v>
      </c>
      <c r="G179" s="46" t="s">
        <v>565</v>
      </c>
      <c r="H179" s="51" t="s">
        <v>672</v>
      </c>
      <c r="J179" s="70" t="s">
        <v>549</v>
      </c>
      <c r="K179" s="53" t="s">
        <v>529</v>
      </c>
      <c r="L179" s="53" t="s">
        <v>551</v>
      </c>
      <c r="M179" s="52" t="s">
        <v>2242</v>
      </c>
      <c r="N179" s="52"/>
      <c r="O179" s="70" t="s">
        <v>548</v>
      </c>
      <c r="P179" s="70" t="s">
        <v>650</v>
      </c>
      <c r="Q179" s="41" t="s">
        <v>2090</v>
      </c>
      <c r="R179" s="53" t="s">
        <v>2240</v>
      </c>
      <c r="S179" s="52" t="s">
        <v>2243</v>
      </c>
      <c r="T179" s="52"/>
      <c r="U179" s="55" t="s">
        <v>553</v>
      </c>
      <c r="V179" s="55"/>
      <c r="W179" s="37" t="str">
        <f t="shared" si="2"/>
        <v>PROXY -&gt; JDBC</v>
      </c>
    </row>
    <row r="180" spans="1:34" s="41" customFormat="1" ht="15" hidden="1" customHeight="1" x14ac:dyDescent="0.3">
      <c r="A180" s="58">
        <v>177</v>
      </c>
      <c r="B180" s="42" t="s">
        <v>561</v>
      </c>
      <c r="C180" s="50" t="s">
        <v>553</v>
      </c>
      <c r="D180" s="68" t="s">
        <v>1474</v>
      </c>
      <c r="E180" s="44" t="s">
        <v>1478</v>
      </c>
      <c r="F180" s="44" t="s">
        <v>2388</v>
      </c>
      <c r="G180" s="46" t="s">
        <v>565</v>
      </c>
      <c r="H180" s="51" t="s">
        <v>810</v>
      </c>
      <c r="I180" s="51" t="s">
        <v>289</v>
      </c>
      <c r="J180" s="70" t="s">
        <v>584</v>
      </c>
      <c r="K180" s="53" t="s">
        <v>529</v>
      </c>
      <c r="L180" s="53" t="s">
        <v>551</v>
      </c>
      <c r="M180" s="51" t="s">
        <v>1316</v>
      </c>
      <c r="N180" s="51" t="s">
        <v>828</v>
      </c>
      <c r="O180" s="70" t="s">
        <v>548</v>
      </c>
      <c r="P180" s="47" t="s">
        <v>545</v>
      </c>
      <c r="Q180" s="44" t="s">
        <v>1478</v>
      </c>
      <c r="R180" t="s">
        <v>1717</v>
      </c>
      <c r="S180" s="51" t="s">
        <v>793</v>
      </c>
      <c r="T180" s="51" t="s">
        <v>828</v>
      </c>
      <c r="U180" s="46" t="s">
        <v>553</v>
      </c>
      <c r="V180" s="46"/>
      <c r="W180" s="37" t="str">
        <f t="shared" si="2"/>
        <v>IDOC (RFC) -&gt; SFTP</v>
      </c>
    </row>
    <row r="181" spans="1:34" s="41" customFormat="1" ht="15" hidden="1" customHeight="1" x14ac:dyDescent="0.3">
      <c r="A181" s="58">
        <v>178</v>
      </c>
      <c r="B181" s="42" t="s">
        <v>561</v>
      </c>
      <c r="C181" s="50" t="s">
        <v>538</v>
      </c>
      <c r="D181" s="68" t="s">
        <v>1474</v>
      </c>
      <c r="E181" s="44" t="s">
        <v>1478</v>
      </c>
      <c r="F181" s="44" t="s">
        <v>2389</v>
      </c>
      <c r="G181" s="46" t="s">
        <v>565</v>
      </c>
      <c r="H181" s="51" t="s">
        <v>810</v>
      </c>
      <c r="I181" s="51" t="s">
        <v>289</v>
      </c>
      <c r="J181" s="70" t="s">
        <v>584</v>
      </c>
      <c r="K181" s="53" t="s">
        <v>529</v>
      </c>
      <c r="L181" s="53" t="s">
        <v>551</v>
      </c>
      <c r="M181" s="52" t="s">
        <v>1777</v>
      </c>
      <c r="N181" s="51" t="s">
        <v>1718</v>
      </c>
      <c r="O181" s="70" t="s">
        <v>548</v>
      </c>
      <c r="P181" s="47" t="s">
        <v>545</v>
      </c>
      <c r="Q181" s="44" t="s">
        <v>1478</v>
      </c>
      <c r="R181" t="s">
        <v>1717</v>
      </c>
      <c r="S181" s="51" t="s">
        <v>1051</v>
      </c>
      <c r="T181" s="48" t="s">
        <v>1718</v>
      </c>
      <c r="U181" s="46" t="s">
        <v>553</v>
      </c>
      <c r="V181" s="46"/>
      <c r="W181" s="37" t="str">
        <f t="shared" si="2"/>
        <v>IDOC (RFC) -&gt; SFTP</v>
      </c>
    </row>
    <row r="182" spans="1:34" s="41" customFormat="1" ht="15" hidden="1" customHeight="1" x14ac:dyDescent="0.3">
      <c r="A182" s="58">
        <v>179</v>
      </c>
      <c r="B182" s="42" t="s">
        <v>561</v>
      </c>
      <c r="C182" s="50" t="s">
        <v>538</v>
      </c>
      <c r="D182" s="68" t="s">
        <v>882</v>
      </c>
      <c r="E182" s="54" t="s">
        <v>835</v>
      </c>
      <c r="F182" s="44" t="s">
        <v>2390</v>
      </c>
      <c r="G182" s="46" t="s">
        <v>565</v>
      </c>
      <c r="H182" s="51" t="s">
        <v>1798</v>
      </c>
      <c r="J182" s="70" t="s">
        <v>549</v>
      </c>
      <c r="K182" s="41" t="s">
        <v>44</v>
      </c>
      <c r="L182" s="41" t="s">
        <v>551</v>
      </c>
      <c r="M182" s="51" t="s">
        <v>2391</v>
      </c>
      <c r="N182" s="52"/>
      <c r="O182" s="70" t="s">
        <v>548</v>
      </c>
      <c r="P182" s="70" t="s">
        <v>625</v>
      </c>
      <c r="Q182" s="54" t="s">
        <v>835</v>
      </c>
      <c r="R182" s="54" t="s">
        <v>835</v>
      </c>
      <c r="S182" s="51" t="s">
        <v>2392</v>
      </c>
      <c r="T182" s="52"/>
      <c r="U182" s="55" t="s">
        <v>553</v>
      </c>
      <c r="V182" s="55"/>
      <c r="W182" s="37" t="str">
        <f t="shared" si="2"/>
        <v>PROXY -&gt; FTP</v>
      </c>
    </row>
    <row r="183" spans="1:34" s="41" customFormat="1" ht="15" hidden="1" customHeight="1" x14ac:dyDescent="0.3">
      <c r="A183" s="58">
        <v>180</v>
      </c>
      <c r="B183" s="42" t="s">
        <v>561</v>
      </c>
      <c r="C183" s="50" t="s">
        <v>538</v>
      </c>
      <c r="D183" s="68" t="s">
        <v>856</v>
      </c>
      <c r="E183" s="54" t="s">
        <v>2393</v>
      </c>
      <c r="F183" s="44" t="s">
        <v>2394</v>
      </c>
      <c r="G183" s="46" t="s">
        <v>565</v>
      </c>
      <c r="H183" s="53" t="s">
        <v>659</v>
      </c>
      <c r="I183" s="41" t="s">
        <v>2395</v>
      </c>
      <c r="J183" s="70" t="s">
        <v>549</v>
      </c>
      <c r="K183" s="53" t="s">
        <v>44</v>
      </c>
      <c r="L183" s="53" t="s">
        <v>551</v>
      </c>
      <c r="M183" s="52" t="s">
        <v>860</v>
      </c>
      <c r="N183" s="52"/>
      <c r="O183" s="70" t="s">
        <v>548</v>
      </c>
      <c r="P183" s="70" t="s">
        <v>545</v>
      </c>
      <c r="Q183" s="41" t="s">
        <v>2393</v>
      </c>
      <c r="R183" s="41" t="s">
        <v>1716</v>
      </c>
      <c r="T183" s="52" t="s">
        <v>2064</v>
      </c>
      <c r="U183" s="52"/>
      <c r="V183" s="55" t="s">
        <v>553</v>
      </c>
      <c r="W183" s="37" t="str">
        <f>J183&amp;" -&gt; "&amp;P183</f>
        <v>PROXY -&gt; SFTP</v>
      </c>
    </row>
    <row r="184" spans="1:34" s="134" customFormat="1" ht="15" hidden="1" customHeight="1" x14ac:dyDescent="0.3">
      <c r="A184" s="58">
        <v>181</v>
      </c>
      <c r="B184" s="134" t="s">
        <v>561</v>
      </c>
      <c r="C184" s="134" t="s">
        <v>644</v>
      </c>
      <c r="D184" s="68" t="s">
        <v>2396</v>
      </c>
      <c r="E184" s="54" t="s">
        <v>969</v>
      </c>
      <c r="F184" s="44" t="s">
        <v>2397</v>
      </c>
      <c r="G184" s="134" t="s">
        <v>565</v>
      </c>
      <c r="H184" s="136" t="s">
        <v>2398</v>
      </c>
      <c r="I184" s="136" t="s">
        <v>2399</v>
      </c>
      <c r="J184" s="70" t="s">
        <v>625</v>
      </c>
      <c r="K184" s="134" t="s">
        <v>2400</v>
      </c>
      <c r="L184" s="53" t="s">
        <v>551</v>
      </c>
      <c r="M184" s="52" t="s">
        <v>2401</v>
      </c>
      <c r="N184" s="52" t="s">
        <v>2402</v>
      </c>
      <c r="O184" s="70" t="s">
        <v>548</v>
      </c>
      <c r="P184" s="70" t="s">
        <v>625</v>
      </c>
      <c r="Q184" s="41" t="s">
        <v>972</v>
      </c>
      <c r="R184" s="41" t="s">
        <v>973</v>
      </c>
      <c r="S184" s="134" t="s">
        <v>2403</v>
      </c>
      <c r="T184" s="134" t="s">
        <v>2404</v>
      </c>
      <c r="U184" s="134" t="s">
        <v>977</v>
      </c>
      <c r="V184" s="135" t="str">
        <f t="shared" ref="V184" si="3">J184&amp;" -&gt; "&amp;P184</f>
        <v>FTP -&gt; FTP</v>
      </c>
    </row>
    <row r="185" spans="1:34" s="134" customFormat="1" ht="15" hidden="1" customHeight="1" x14ac:dyDescent="0.3">
      <c r="A185" s="58">
        <v>182</v>
      </c>
      <c r="B185" s="134" t="s">
        <v>561</v>
      </c>
      <c r="C185" s="134" t="s">
        <v>538</v>
      </c>
      <c r="D185" s="68" t="s">
        <v>2405</v>
      </c>
      <c r="E185" s="54" t="s">
        <v>2405</v>
      </c>
      <c r="F185" s="44" t="s">
        <v>2406</v>
      </c>
      <c r="G185" s="134" t="s">
        <v>565</v>
      </c>
      <c r="H185" s="136" t="s">
        <v>1798</v>
      </c>
      <c r="I185" s="136" t="s">
        <v>544</v>
      </c>
      <c r="J185" s="70" t="s">
        <v>567</v>
      </c>
      <c r="K185" s="134" t="s">
        <v>2405</v>
      </c>
      <c r="L185" s="53" t="s">
        <v>2405</v>
      </c>
      <c r="M185" s="52" t="s">
        <v>2407</v>
      </c>
      <c r="N185" s="52"/>
      <c r="O185" s="70" t="s">
        <v>548</v>
      </c>
      <c r="P185" s="70" t="s">
        <v>963</v>
      </c>
      <c r="Q185" s="41" t="s">
        <v>44</v>
      </c>
      <c r="R185" s="41" t="s">
        <v>551</v>
      </c>
      <c r="S185" s="134" t="s">
        <v>2408</v>
      </c>
      <c r="U185" s="134" t="s">
        <v>553</v>
      </c>
      <c r="V185" s="135" t="str">
        <f t="shared" ref="V185" si="4">J185&amp;" -&gt; "&amp;P185</f>
        <v>HTTPS -&gt; RFC</v>
      </c>
    </row>
    <row r="186" spans="1:34" s="41" customFormat="1" ht="15" hidden="1" customHeight="1" x14ac:dyDescent="0.3">
      <c r="A186" s="58">
        <v>29</v>
      </c>
      <c r="B186" s="42" t="s">
        <v>561</v>
      </c>
      <c r="C186" s="50" t="s">
        <v>538</v>
      </c>
      <c r="D186" s="68" t="s">
        <v>763</v>
      </c>
      <c r="E186" s="54" t="s">
        <v>2409</v>
      </c>
      <c r="F186" s="44" t="s">
        <v>2410</v>
      </c>
      <c r="G186" s="52" t="s">
        <v>1847</v>
      </c>
      <c r="H186" s="136" t="s">
        <v>2411</v>
      </c>
      <c r="I186" s="136"/>
      <c r="J186" s="70" t="s">
        <v>145</v>
      </c>
      <c r="K186" s="41" t="s">
        <v>44</v>
      </c>
      <c r="L186" s="52" t="s">
        <v>551</v>
      </c>
      <c r="M186" s="52" t="s">
        <v>2412</v>
      </c>
      <c r="N186" s="55"/>
      <c r="O186" s="70" t="s">
        <v>548</v>
      </c>
      <c r="P186" s="70" t="s">
        <v>650</v>
      </c>
      <c r="Q186" s="41" t="s">
        <v>722</v>
      </c>
      <c r="R186" s="41" t="s">
        <v>2413</v>
      </c>
      <c r="S186" s="41" t="s">
        <v>2414</v>
      </c>
      <c r="U186" s="41" t="s">
        <v>553</v>
      </c>
      <c r="V186" s="41" t="e">
        <f>#REF!&amp;" -&gt; "&amp;P186</f>
        <v>#REF!</v>
      </c>
    </row>
    <row r="187" spans="1:34" s="41" customFormat="1" ht="15" hidden="1" customHeight="1" x14ac:dyDescent="0.3">
      <c r="A187" s="58">
        <v>34</v>
      </c>
      <c r="B187" s="42" t="s">
        <v>561</v>
      </c>
      <c r="C187" s="50" t="s">
        <v>538</v>
      </c>
      <c r="D187" s="68" t="s">
        <v>763</v>
      </c>
      <c r="E187" s="54" t="s">
        <v>2409</v>
      </c>
      <c r="F187" s="44" t="s">
        <v>2415</v>
      </c>
      <c r="G187" s="52" t="s">
        <v>1847</v>
      </c>
      <c r="H187" s="136" t="s">
        <v>2411</v>
      </c>
      <c r="I187" s="136"/>
      <c r="J187" s="70" t="s">
        <v>549</v>
      </c>
      <c r="K187" s="41" t="s">
        <v>44</v>
      </c>
      <c r="L187" s="52" t="s">
        <v>551</v>
      </c>
      <c r="M187" s="52" t="s">
        <v>1977</v>
      </c>
      <c r="N187" s="55"/>
      <c r="O187" s="70" t="s">
        <v>548</v>
      </c>
      <c r="P187" s="70" t="s">
        <v>650</v>
      </c>
      <c r="Q187" s="41" t="s">
        <v>722</v>
      </c>
      <c r="R187" s="41" t="s">
        <v>2413</v>
      </c>
      <c r="S187" s="41" t="s">
        <v>2012</v>
      </c>
      <c r="U187" s="41" t="s">
        <v>553</v>
      </c>
      <c r="V187" s="41" t="str">
        <f t="shared" ref="V187:V204" si="5">J187&amp;" -&gt; "&amp;P187</f>
        <v>PROXY -&gt; JDBC</v>
      </c>
    </row>
    <row r="188" spans="1:34" s="41" customFormat="1" ht="15" hidden="1" customHeight="1" x14ac:dyDescent="0.3">
      <c r="A188" s="58">
        <v>95</v>
      </c>
      <c r="B188" s="42" t="s">
        <v>561</v>
      </c>
      <c r="C188" s="50" t="s">
        <v>538</v>
      </c>
      <c r="D188" s="68" t="s">
        <v>634</v>
      </c>
      <c r="E188" s="54" t="s">
        <v>2409</v>
      </c>
      <c r="F188" s="44" t="s">
        <v>2416</v>
      </c>
      <c r="G188" s="52" t="s">
        <v>1847</v>
      </c>
      <c r="H188" s="136" t="s">
        <v>2411</v>
      </c>
      <c r="I188" s="136"/>
      <c r="J188" s="70" t="s">
        <v>549</v>
      </c>
      <c r="K188" s="41" t="s">
        <v>44</v>
      </c>
      <c r="L188" s="52" t="s">
        <v>551</v>
      </c>
      <c r="M188" s="52" t="s">
        <v>1048</v>
      </c>
      <c r="N188" s="55"/>
      <c r="O188" s="70" t="s">
        <v>548</v>
      </c>
      <c r="P188" s="70" t="s">
        <v>650</v>
      </c>
      <c r="Q188" s="41" t="s">
        <v>722</v>
      </c>
      <c r="R188" s="41" t="s">
        <v>2413</v>
      </c>
      <c r="S188" s="41" t="s">
        <v>1051</v>
      </c>
      <c r="U188" s="41" t="s">
        <v>553</v>
      </c>
      <c r="V188" s="41" t="str">
        <f t="shared" si="5"/>
        <v>PROXY -&gt; JDBC</v>
      </c>
    </row>
    <row r="189" spans="1:34" s="50" customFormat="1" ht="13.8" hidden="1" x14ac:dyDescent="0.25">
      <c r="A189" s="125">
        <v>20</v>
      </c>
      <c r="B189" s="50" t="s">
        <v>561</v>
      </c>
      <c r="C189" s="50" t="s">
        <v>553</v>
      </c>
      <c r="D189" s="180" t="s">
        <v>2350</v>
      </c>
      <c r="E189" s="184" t="s">
        <v>2417</v>
      </c>
      <c r="F189" s="181" t="s">
        <v>2418</v>
      </c>
      <c r="G189" s="184" t="s">
        <v>565</v>
      </c>
      <c r="H189" s="184" t="s">
        <v>810</v>
      </c>
      <c r="I189" s="181"/>
      <c r="J189" s="182" t="s">
        <v>629</v>
      </c>
      <c r="K189" s="184" t="s">
        <v>2417</v>
      </c>
      <c r="L189" s="184" t="s">
        <v>2419</v>
      </c>
      <c r="M189" s="181" t="s">
        <v>1786</v>
      </c>
      <c r="N189" s="181" t="s">
        <v>2420</v>
      </c>
      <c r="O189" s="116" t="s">
        <v>548</v>
      </c>
      <c r="P189" s="116" t="s">
        <v>549</v>
      </c>
      <c r="Q189" s="44" t="s">
        <v>820</v>
      </c>
      <c r="R189" s="50" t="s">
        <v>551</v>
      </c>
      <c r="S189" s="44" t="s">
        <v>1756</v>
      </c>
      <c r="T189" s="44" t="s">
        <v>2421</v>
      </c>
      <c r="U189" s="157" t="s">
        <v>553</v>
      </c>
      <c r="V189" s="133" t="str">
        <f t="shared" si="5"/>
        <v>FTPS -&gt; PROXY</v>
      </c>
      <c r="W189" s="146" t="s">
        <v>2422</v>
      </c>
      <c r="X189" s="146" t="s">
        <v>557</v>
      </c>
      <c r="Y189" s="146" t="s">
        <v>557</v>
      </c>
      <c r="Z189" s="148" t="s">
        <v>557</v>
      </c>
      <c r="AA189" s="146">
        <v>1</v>
      </c>
      <c r="AB189" s="146" t="s">
        <v>574</v>
      </c>
      <c r="AC189" s="147" t="s">
        <v>535</v>
      </c>
      <c r="AD189" s="147">
        <v>12833</v>
      </c>
      <c r="AE189" s="147">
        <v>1211</v>
      </c>
      <c r="AF189" s="147">
        <v>105819</v>
      </c>
      <c r="AG189" s="147" t="s">
        <v>574</v>
      </c>
      <c r="AH189" s="146">
        <v>1580443</v>
      </c>
    </row>
    <row r="190" spans="1:34" s="50" customFormat="1" ht="13.8" hidden="1" x14ac:dyDescent="0.25">
      <c r="A190" s="125">
        <v>21</v>
      </c>
      <c r="B190" s="50" t="s">
        <v>561</v>
      </c>
      <c r="C190" s="50" t="s">
        <v>538</v>
      </c>
      <c r="D190" s="180" t="s">
        <v>2350</v>
      </c>
      <c r="E190" s="184" t="s">
        <v>2417</v>
      </c>
      <c r="F190" s="181" t="s">
        <v>2423</v>
      </c>
      <c r="G190" s="184" t="s">
        <v>565</v>
      </c>
      <c r="H190" s="184" t="s">
        <v>1258</v>
      </c>
      <c r="I190" s="181"/>
      <c r="J190" s="182" t="s">
        <v>629</v>
      </c>
      <c r="K190" s="184" t="s">
        <v>2417</v>
      </c>
      <c r="L190" s="184" t="s">
        <v>2419</v>
      </c>
      <c r="M190" s="181" t="s">
        <v>1787</v>
      </c>
      <c r="N190" s="181" t="s">
        <v>2424</v>
      </c>
      <c r="O190" s="116" t="s">
        <v>548</v>
      </c>
      <c r="P190" s="116" t="s">
        <v>549</v>
      </c>
      <c r="Q190" s="44" t="s">
        <v>820</v>
      </c>
      <c r="R190" s="50" t="s">
        <v>551</v>
      </c>
      <c r="S190" s="44" t="s">
        <v>1766</v>
      </c>
      <c r="T190" s="44"/>
      <c r="U190" s="157" t="s">
        <v>553</v>
      </c>
      <c r="V190" s="133" t="str">
        <f t="shared" si="5"/>
        <v>FTPS -&gt; PROXY</v>
      </c>
      <c r="W190" s="146" t="s">
        <v>2425</v>
      </c>
      <c r="X190" s="146" t="s">
        <v>555</v>
      </c>
      <c r="Y190" s="146" t="s">
        <v>556</v>
      </c>
      <c r="Z190" s="148" t="s">
        <v>557</v>
      </c>
      <c r="AA190" s="146">
        <v>1</v>
      </c>
      <c r="AB190" s="146" t="s">
        <v>558</v>
      </c>
      <c r="AC190" s="147" t="s">
        <v>559</v>
      </c>
      <c r="AD190" s="147">
        <v>82584996</v>
      </c>
      <c r="AE190" s="147">
        <v>82584996</v>
      </c>
      <c r="AF190" s="147">
        <v>82584996</v>
      </c>
      <c r="AG190" s="147" t="s">
        <v>655</v>
      </c>
      <c r="AH190" s="146" t="s">
        <v>754</v>
      </c>
    </row>
    <row r="191" spans="1:34" s="50" customFormat="1" ht="27.6" hidden="1" x14ac:dyDescent="0.25">
      <c r="A191" s="125">
        <v>46</v>
      </c>
      <c r="B191" s="50" t="s">
        <v>561</v>
      </c>
      <c r="C191" s="50" t="s">
        <v>553</v>
      </c>
      <c r="D191" s="180" t="s">
        <v>2350</v>
      </c>
      <c r="E191" s="184" t="s">
        <v>2417</v>
      </c>
      <c r="F191" s="181" t="s">
        <v>2426</v>
      </c>
      <c r="G191" s="184" t="s">
        <v>565</v>
      </c>
      <c r="H191" s="184" t="s">
        <v>810</v>
      </c>
      <c r="I191" s="183" t="s">
        <v>2427</v>
      </c>
      <c r="J191" s="182" t="s">
        <v>629</v>
      </c>
      <c r="K191" s="184" t="s">
        <v>2417</v>
      </c>
      <c r="L191" s="184" t="s">
        <v>2419</v>
      </c>
      <c r="M191" s="181" t="s">
        <v>1788</v>
      </c>
      <c r="N191" s="181" t="s">
        <v>2428</v>
      </c>
      <c r="O191" s="116" t="s">
        <v>548</v>
      </c>
      <c r="P191" s="116" t="s">
        <v>629</v>
      </c>
      <c r="Q191" s="44" t="s">
        <v>630</v>
      </c>
      <c r="R191" s="50" t="s">
        <v>631</v>
      </c>
      <c r="S191" s="44" t="s">
        <v>1761</v>
      </c>
      <c r="T191" s="44" t="s">
        <v>2429</v>
      </c>
      <c r="U191" s="157" t="s">
        <v>553</v>
      </c>
      <c r="V191" s="133" t="str">
        <f t="shared" si="5"/>
        <v>FTPS -&gt; FTPS</v>
      </c>
      <c r="W191" s="146" t="s">
        <v>2430</v>
      </c>
      <c r="X191" s="146" t="s">
        <v>557</v>
      </c>
      <c r="Y191" s="146" t="s">
        <v>557</v>
      </c>
      <c r="Z191" s="148" t="s">
        <v>557</v>
      </c>
      <c r="AA191" s="146">
        <v>4</v>
      </c>
      <c r="AB191" s="146" t="s">
        <v>574</v>
      </c>
      <c r="AC191" s="147" t="s">
        <v>559</v>
      </c>
      <c r="AD191" s="147">
        <v>31733</v>
      </c>
      <c r="AE191" s="147">
        <v>17152</v>
      </c>
      <c r="AF191" s="147">
        <v>733248</v>
      </c>
      <c r="AG191" s="147" t="s">
        <v>574</v>
      </c>
      <c r="AH191" s="146">
        <v>1790084</v>
      </c>
    </row>
    <row r="192" spans="1:34" s="50" customFormat="1" ht="13.8" hidden="1" x14ac:dyDescent="0.25">
      <c r="A192" s="125">
        <v>50</v>
      </c>
      <c r="B192" s="50" t="s">
        <v>561</v>
      </c>
      <c r="C192" s="50" t="s">
        <v>553</v>
      </c>
      <c r="D192" s="180" t="s">
        <v>2350</v>
      </c>
      <c r="E192" s="184" t="s">
        <v>2417</v>
      </c>
      <c r="F192" s="181" t="s">
        <v>2431</v>
      </c>
      <c r="G192" s="184" t="s">
        <v>565</v>
      </c>
      <c r="H192" s="184" t="s">
        <v>810</v>
      </c>
      <c r="I192" s="181"/>
      <c r="J192" s="182" t="s">
        <v>876</v>
      </c>
      <c r="K192" s="184" t="s">
        <v>44</v>
      </c>
      <c r="L192" s="184" t="s">
        <v>551</v>
      </c>
      <c r="M192" s="181" t="s">
        <v>801</v>
      </c>
      <c r="N192" s="181" t="s">
        <v>2432</v>
      </c>
      <c r="O192" s="116" t="s">
        <v>548</v>
      </c>
      <c r="P192" s="116" t="s">
        <v>629</v>
      </c>
      <c r="Q192" s="44" t="s">
        <v>2417</v>
      </c>
      <c r="R192" s="50" t="s">
        <v>2419</v>
      </c>
      <c r="S192" s="44" t="s">
        <v>805</v>
      </c>
      <c r="T192" s="44" t="s">
        <v>2433</v>
      </c>
      <c r="U192" s="157" t="s">
        <v>553</v>
      </c>
      <c r="V192" s="133" t="str">
        <f t="shared" si="5"/>
        <v>IDOC (File) -&gt; FTPS</v>
      </c>
      <c r="W192" s="146" t="s">
        <v>2434</v>
      </c>
      <c r="X192" s="146" t="s">
        <v>557</v>
      </c>
      <c r="Y192" s="146" t="s">
        <v>557</v>
      </c>
      <c r="Z192" s="148" t="s">
        <v>557</v>
      </c>
      <c r="AA192" s="146">
        <v>1</v>
      </c>
      <c r="AB192" s="146" t="s">
        <v>574</v>
      </c>
      <c r="AC192" s="147" t="s">
        <v>535</v>
      </c>
      <c r="AD192" s="147">
        <v>21855</v>
      </c>
      <c r="AE192" s="147">
        <v>21855</v>
      </c>
      <c r="AF192" s="147">
        <v>21855</v>
      </c>
      <c r="AG192" s="147" t="s">
        <v>574</v>
      </c>
      <c r="AH192" s="146">
        <v>986395</v>
      </c>
    </row>
    <row r="193" spans="1:34" s="50" customFormat="1" ht="13.8" hidden="1" x14ac:dyDescent="0.25">
      <c r="A193" s="125">
        <v>51</v>
      </c>
      <c r="B193" s="50" t="s">
        <v>561</v>
      </c>
      <c r="C193" s="50" t="s">
        <v>553</v>
      </c>
      <c r="D193" s="180" t="s">
        <v>2350</v>
      </c>
      <c r="E193" s="184" t="s">
        <v>2417</v>
      </c>
      <c r="F193" s="181" t="s">
        <v>2435</v>
      </c>
      <c r="G193" s="184" t="s">
        <v>565</v>
      </c>
      <c r="H193" s="184" t="s">
        <v>810</v>
      </c>
      <c r="I193" s="181"/>
      <c r="J193" s="182" t="s">
        <v>629</v>
      </c>
      <c r="K193" s="184" t="s">
        <v>2417</v>
      </c>
      <c r="L193" s="184" t="s">
        <v>2419</v>
      </c>
      <c r="M193" s="181" t="s">
        <v>801</v>
      </c>
      <c r="N193" s="181" t="s">
        <v>2436</v>
      </c>
      <c r="O193" s="116" t="s">
        <v>548</v>
      </c>
      <c r="P193" s="116" t="s">
        <v>549</v>
      </c>
      <c r="Q193" s="44" t="s">
        <v>820</v>
      </c>
      <c r="R193" s="50" t="s">
        <v>551</v>
      </c>
      <c r="S193" s="44" t="s">
        <v>1756</v>
      </c>
      <c r="T193" s="44" t="s">
        <v>2437</v>
      </c>
      <c r="U193" s="157" t="s">
        <v>553</v>
      </c>
      <c r="V193" s="133" t="str">
        <f t="shared" si="5"/>
        <v>FTPS -&gt; PROXY</v>
      </c>
      <c r="W193" s="146" t="s">
        <v>2438</v>
      </c>
      <c r="X193" s="146" t="s">
        <v>557</v>
      </c>
      <c r="Y193" s="146" t="s">
        <v>557</v>
      </c>
      <c r="Z193" s="148" t="s">
        <v>557</v>
      </c>
      <c r="AA193" s="146">
        <v>1</v>
      </c>
      <c r="AB193" s="146" t="s">
        <v>574</v>
      </c>
      <c r="AC193" s="147" t="s">
        <v>535</v>
      </c>
      <c r="AD193" s="147">
        <v>12833</v>
      </c>
      <c r="AE193" s="147">
        <v>1211</v>
      </c>
      <c r="AF193" s="147">
        <v>105819</v>
      </c>
      <c r="AG193" s="147" t="s">
        <v>574</v>
      </c>
      <c r="AH193" s="146">
        <v>1688718</v>
      </c>
    </row>
    <row r="194" spans="1:34" s="50" customFormat="1" ht="36" hidden="1" customHeight="1" x14ac:dyDescent="0.25">
      <c r="A194" s="125">
        <v>73</v>
      </c>
      <c r="B194" s="50" t="s">
        <v>561</v>
      </c>
      <c r="C194" s="50" t="s">
        <v>553</v>
      </c>
      <c r="D194" s="180" t="s">
        <v>2350</v>
      </c>
      <c r="E194" s="184" t="s">
        <v>2417</v>
      </c>
      <c r="F194" s="181" t="s">
        <v>2439</v>
      </c>
      <c r="G194" s="184" t="s">
        <v>565</v>
      </c>
      <c r="H194" s="184" t="s">
        <v>810</v>
      </c>
      <c r="I194" s="181"/>
      <c r="J194" s="182" t="s">
        <v>876</v>
      </c>
      <c r="K194" s="184" t="s">
        <v>44</v>
      </c>
      <c r="L194" s="184" t="s">
        <v>551</v>
      </c>
      <c r="M194" s="181" t="s">
        <v>1776</v>
      </c>
      <c r="N194" s="181" t="s">
        <v>2440</v>
      </c>
      <c r="O194" s="116" t="s">
        <v>548</v>
      </c>
      <c r="P194" s="116" t="s">
        <v>629</v>
      </c>
      <c r="Q194" s="44" t="s">
        <v>2417</v>
      </c>
      <c r="R194" s="50" t="s">
        <v>2419</v>
      </c>
      <c r="S194" s="44" t="s">
        <v>1767</v>
      </c>
      <c r="T194" s="44" t="s">
        <v>2441</v>
      </c>
      <c r="U194" s="157" t="s">
        <v>553</v>
      </c>
      <c r="V194" s="133" t="str">
        <f t="shared" si="5"/>
        <v>IDOC (File) -&gt; FTPS</v>
      </c>
      <c r="W194" s="146" t="s">
        <v>2442</v>
      </c>
      <c r="X194" s="146" t="s">
        <v>557</v>
      </c>
      <c r="Y194" s="146" t="s">
        <v>557</v>
      </c>
      <c r="Z194" s="148" t="s">
        <v>557</v>
      </c>
      <c r="AA194" s="146">
        <v>1</v>
      </c>
      <c r="AB194" s="146" t="s">
        <v>574</v>
      </c>
      <c r="AC194" s="147" t="s">
        <v>559</v>
      </c>
      <c r="AD194" s="147">
        <v>3472</v>
      </c>
      <c r="AE194" s="147">
        <v>2424</v>
      </c>
      <c r="AF194" s="147">
        <v>3478</v>
      </c>
      <c r="AG194" s="147" t="s">
        <v>574</v>
      </c>
      <c r="AH194" s="146">
        <v>10610</v>
      </c>
    </row>
    <row r="195" spans="1:34" s="50" customFormat="1" ht="30.15" hidden="1" customHeight="1" x14ac:dyDescent="0.25">
      <c r="A195" s="125">
        <v>74</v>
      </c>
      <c r="B195" s="50" t="s">
        <v>561</v>
      </c>
      <c r="C195" s="50" t="s">
        <v>553</v>
      </c>
      <c r="D195" s="180" t="s">
        <v>2350</v>
      </c>
      <c r="E195" s="184" t="s">
        <v>2417</v>
      </c>
      <c r="F195" s="181" t="s">
        <v>2443</v>
      </c>
      <c r="G195" s="184" t="s">
        <v>565</v>
      </c>
      <c r="H195" s="184" t="s">
        <v>810</v>
      </c>
      <c r="I195" s="181"/>
      <c r="J195" s="182" t="s">
        <v>629</v>
      </c>
      <c r="K195" s="184" t="s">
        <v>2417</v>
      </c>
      <c r="L195" s="184" t="s">
        <v>2419</v>
      </c>
      <c r="M195" s="181" t="s">
        <v>1776</v>
      </c>
      <c r="N195" s="181" t="s">
        <v>2444</v>
      </c>
      <c r="O195" s="116" t="s">
        <v>548</v>
      </c>
      <c r="P195" s="116" t="s">
        <v>549</v>
      </c>
      <c r="Q195" s="44" t="s">
        <v>820</v>
      </c>
      <c r="R195" s="50" t="s">
        <v>551</v>
      </c>
      <c r="S195" s="44" t="s">
        <v>1756</v>
      </c>
      <c r="T195" s="44" t="s">
        <v>2445</v>
      </c>
      <c r="U195" s="157" t="s">
        <v>553</v>
      </c>
      <c r="V195" s="133" t="str">
        <f t="shared" si="5"/>
        <v>FTPS -&gt; PROXY</v>
      </c>
      <c r="W195" s="146" t="s">
        <v>2446</v>
      </c>
      <c r="X195" s="146" t="s">
        <v>557</v>
      </c>
      <c r="Y195" s="146" t="s">
        <v>557</v>
      </c>
      <c r="Z195" s="148" t="s">
        <v>557</v>
      </c>
      <c r="AA195" s="146">
        <v>1</v>
      </c>
      <c r="AB195" s="146" t="s">
        <v>574</v>
      </c>
      <c r="AC195" s="147" t="s">
        <v>535</v>
      </c>
      <c r="AD195" s="147">
        <v>12833</v>
      </c>
      <c r="AE195" s="147">
        <v>1211</v>
      </c>
      <c r="AF195" s="147">
        <v>105819</v>
      </c>
      <c r="AG195" s="147" t="s">
        <v>574</v>
      </c>
      <c r="AH195" s="146">
        <v>1063852</v>
      </c>
    </row>
    <row r="196" spans="1:34" s="50" customFormat="1" ht="13.8" hidden="1" x14ac:dyDescent="0.25">
      <c r="A196" s="125">
        <v>95</v>
      </c>
      <c r="B196" s="50" t="s">
        <v>561</v>
      </c>
      <c r="C196" s="50" t="s">
        <v>553</v>
      </c>
      <c r="D196" s="180" t="s">
        <v>2350</v>
      </c>
      <c r="E196" s="184" t="s">
        <v>2417</v>
      </c>
      <c r="F196" s="181" t="s">
        <v>2447</v>
      </c>
      <c r="G196" s="184" t="s">
        <v>565</v>
      </c>
      <c r="H196" s="184" t="s">
        <v>810</v>
      </c>
      <c r="I196" s="181"/>
      <c r="J196" s="182" t="s">
        <v>629</v>
      </c>
      <c r="K196" s="184" t="s">
        <v>2417</v>
      </c>
      <c r="L196" s="184" t="s">
        <v>2419</v>
      </c>
      <c r="M196" s="181" t="s">
        <v>2448</v>
      </c>
      <c r="N196" s="181" t="s">
        <v>2449</v>
      </c>
      <c r="O196" s="116" t="s">
        <v>548</v>
      </c>
      <c r="P196" s="116" t="s">
        <v>549</v>
      </c>
      <c r="Q196" s="44" t="s">
        <v>820</v>
      </c>
      <c r="R196" s="50" t="s">
        <v>551</v>
      </c>
      <c r="S196" s="44" t="s">
        <v>1756</v>
      </c>
      <c r="T196" s="44" t="s">
        <v>2450</v>
      </c>
      <c r="U196" s="157" t="s">
        <v>553</v>
      </c>
      <c r="V196" s="133" t="str">
        <f t="shared" si="5"/>
        <v>FTPS -&gt; PROXY</v>
      </c>
      <c r="W196" s="146" t="s">
        <v>2451</v>
      </c>
      <c r="X196" s="146" t="s">
        <v>557</v>
      </c>
      <c r="Y196" s="146" t="s">
        <v>557</v>
      </c>
      <c r="Z196" s="148" t="s">
        <v>557</v>
      </c>
      <c r="AA196" s="146">
        <v>1</v>
      </c>
      <c r="AB196" s="146" t="s">
        <v>574</v>
      </c>
      <c r="AC196" s="147" t="s">
        <v>535</v>
      </c>
      <c r="AD196" s="147">
        <v>12833</v>
      </c>
      <c r="AE196" s="147">
        <v>1211</v>
      </c>
      <c r="AF196" s="147">
        <v>105819</v>
      </c>
      <c r="AG196" s="147" t="s">
        <v>574</v>
      </c>
      <c r="AH196" s="146">
        <v>65102</v>
      </c>
    </row>
    <row r="197" spans="1:34" s="50" customFormat="1" ht="13.8" hidden="1" x14ac:dyDescent="0.25">
      <c r="A197" s="125">
        <v>98</v>
      </c>
      <c r="B197" s="50" t="s">
        <v>561</v>
      </c>
      <c r="C197" s="50" t="s">
        <v>553</v>
      </c>
      <c r="D197" s="180" t="s">
        <v>2350</v>
      </c>
      <c r="E197" s="184" t="s">
        <v>2417</v>
      </c>
      <c r="F197" s="181" t="s">
        <v>2452</v>
      </c>
      <c r="G197" s="184" t="s">
        <v>565</v>
      </c>
      <c r="H197" s="184" t="s">
        <v>810</v>
      </c>
      <c r="I197" s="181"/>
      <c r="J197" s="182" t="s">
        <v>876</v>
      </c>
      <c r="K197" s="184" t="s">
        <v>44</v>
      </c>
      <c r="L197" s="184" t="s">
        <v>551</v>
      </c>
      <c r="M197" s="181" t="s">
        <v>1048</v>
      </c>
      <c r="N197" s="181" t="s">
        <v>2453</v>
      </c>
      <c r="O197" s="116" t="s">
        <v>548</v>
      </c>
      <c r="P197" s="116" t="s">
        <v>629</v>
      </c>
      <c r="Q197" s="44" t="s">
        <v>2417</v>
      </c>
      <c r="R197" s="50" t="s">
        <v>2419</v>
      </c>
      <c r="S197" s="44" t="s">
        <v>1051</v>
      </c>
      <c r="T197" s="44" t="s">
        <v>2454</v>
      </c>
      <c r="U197" s="157" t="s">
        <v>553</v>
      </c>
      <c r="V197" s="133" t="str">
        <f t="shared" si="5"/>
        <v>IDOC (File) -&gt; FTPS</v>
      </c>
      <c r="W197" s="146" t="s">
        <v>2455</v>
      </c>
      <c r="X197" s="146" t="s">
        <v>557</v>
      </c>
      <c r="Y197" s="146" t="s">
        <v>557</v>
      </c>
      <c r="Z197" s="148" t="s">
        <v>557</v>
      </c>
      <c r="AA197" s="146">
        <v>1</v>
      </c>
      <c r="AB197" s="146" t="s">
        <v>574</v>
      </c>
      <c r="AC197" s="147" t="s">
        <v>535</v>
      </c>
      <c r="AD197" s="147">
        <v>6785</v>
      </c>
      <c r="AE197" s="147">
        <v>6071</v>
      </c>
      <c r="AF197" s="147">
        <v>7434</v>
      </c>
      <c r="AG197" s="147" t="s">
        <v>574</v>
      </c>
      <c r="AH197" s="146">
        <v>289836</v>
      </c>
    </row>
    <row r="198" spans="1:34" s="50" customFormat="1" ht="13.8" hidden="1" x14ac:dyDescent="0.25">
      <c r="A198" s="125">
        <v>129</v>
      </c>
      <c r="B198" s="50" t="s">
        <v>561</v>
      </c>
      <c r="C198" s="50" t="s">
        <v>553</v>
      </c>
      <c r="D198" s="180" t="s">
        <v>2350</v>
      </c>
      <c r="E198" s="184" t="s">
        <v>2417</v>
      </c>
      <c r="F198" s="181" t="s">
        <v>2456</v>
      </c>
      <c r="G198" s="184" t="s">
        <v>565</v>
      </c>
      <c r="H198" s="184" t="s">
        <v>810</v>
      </c>
      <c r="I198" s="181"/>
      <c r="J198" s="182" t="s">
        <v>876</v>
      </c>
      <c r="K198" s="184" t="s">
        <v>44</v>
      </c>
      <c r="L198" s="184" t="s">
        <v>551</v>
      </c>
      <c r="M198" s="181" t="s">
        <v>1207</v>
      </c>
      <c r="N198" s="181" t="s">
        <v>2457</v>
      </c>
      <c r="O198" s="116" t="s">
        <v>548</v>
      </c>
      <c r="P198" s="116" t="s">
        <v>629</v>
      </c>
      <c r="Q198" s="44" t="s">
        <v>2417</v>
      </c>
      <c r="R198" s="50" t="s">
        <v>2419</v>
      </c>
      <c r="S198" s="136" t="s">
        <v>1755</v>
      </c>
      <c r="T198" s="136" t="s">
        <v>2458</v>
      </c>
      <c r="U198" s="157" t="s">
        <v>553</v>
      </c>
      <c r="V198" s="135" t="str">
        <f t="shared" si="5"/>
        <v>IDOC (File) -&gt; FTPS</v>
      </c>
      <c r="W198" s="146" t="s">
        <v>2459</v>
      </c>
      <c r="X198" s="146" t="s">
        <v>557</v>
      </c>
      <c r="Y198" s="146" t="s">
        <v>557</v>
      </c>
      <c r="Z198" s="148" t="s">
        <v>557</v>
      </c>
      <c r="AA198" s="146">
        <v>1</v>
      </c>
      <c r="AB198" s="146" t="s">
        <v>574</v>
      </c>
      <c r="AC198" s="147" t="s">
        <v>559</v>
      </c>
      <c r="AD198" s="147">
        <v>103980</v>
      </c>
      <c r="AE198" s="147">
        <v>16561</v>
      </c>
      <c r="AF198" s="147">
        <v>354773</v>
      </c>
      <c r="AG198" s="147" t="s">
        <v>558</v>
      </c>
      <c r="AH198" s="146">
        <v>11218</v>
      </c>
    </row>
    <row r="199" spans="1:34" s="50" customFormat="1" ht="13.8" hidden="1" x14ac:dyDescent="0.25">
      <c r="A199" s="125">
        <v>130</v>
      </c>
      <c r="B199" s="50" t="s">
        <v>561</v>
      </c>
      <c r="C199" s="50" t="s">
        <v>553</v>
      </c>
      <c r="D199" s="180" t="s">
        <v>2350</v>
      </c>
      <c r="E199" s="184" t="s">
        <v>2417</v>
      </c>
      <c r="F199" s="181" t="s">
        <v>2460</v>
      </c>
      <c r="G199" s="184" t="s">
        <v>565</v>
      </c>
      <c r="H199" s="184" t="s">
        <v>810</v>
      </c>
      <c r="I199" s="181"/>
      <c r="J199" s="182" t="s">
        <v>629</v>
      </c>
      <c r="K199" s="184" t="s">
        <v>2417</v>
      </c>
      <c r="L199" s="184" t="s">
        <v>2419</v>
      </c>
      <c r="M199" s="181" t="s">
        <v>1207</v>
      </c>
      <c r="N199" s="181" t="s">
        <v>2461</v>
      </c>
      <c r="O199" s="116" t="s">
        <v>548</v>
      </c>
      <c r="P199" s="116" t="s">
        <v>549</v>
      </c>
      <c r="Q199" s="44" t="s">
        <v>820</v>
      </c>
      <c r="R199" s="50" t="s">
        <v>551</v>
      </c>
      <c r="S199" s="44" t="s">
        <v>1756</v>
      </c>
      <c r="T199" s="44" t="s">
        <v>2462</v>
      </c>
      <c r="U199" s="157" t="s">
        <v>553</v>
      </c>
      <c r="V199" s="133" t="str">
        <f t="shared" si="5"/>
        <v>FTPS -&gt; PROXY</v>
      </c>
      <c r="W199" s="146" t="s">
        <v>2463</v>
      </c>
      <c r="X199" s="146" t="s">
        <v>557</v>
      </c>
      <c r="Y199" s="146" t="s">
        <v>557</v>
      </c>
      <c r="Z199" s="148" t="s">
        <v>557</v>
      </c>
      <c r="AA199" s="146">
        <v>1</v>
      </c>
      <c r="AB199" s="146" t="s">
        <v>574</v>
      </c>
      <c r="AC199" s="147" t="s">
        <v>535</v>
      </c>
      <c r="AD199" s="147">
        <v>12833</v>
      </c>
      <c r="AE199" s="147">
        <v>1211</v>
      </c>
      <c r="AF199" s="147">
        <v>105819</v>
      </c>
      <c r="AG199" s="147" t="s">
        <v>574</v>
      </c>
      <c r="AH199" s="146">
        <v>54929</v>
      </c>
    </row>
    <row r="200" spans="1:34" s="50" customFormat="1" ht="13.8" hidden="1" x14ac:dyDescent="0.25">
      <c r="A200" s="125">
        <v>143</v>
      </c>
      <c r="B200" s="50" t="s">
        <v>561</v>
      </c>
      <c r="C200" s="50" t="s">
        <v>553</v>
      </c>
      <c r="D200" s="180" t="s">
        <v>2350</v>
      </c>
      <c r="E200" s="184" t="s">
        <v>2417</v>
      </c>
      <c r="F200" s="181" t="s">
        <v>2464</v>
      </c>
      <c r="G200" s="184" t="s">
        <v>565</v>
      </c>
      <c r="H200" s="184" t="s">
        <v>810</v>
      </c>
      <c r="I200" s="181"/>
      <c r="J200" s="182" t="s">
        <v>876</v>
      </c>
      <c r="K200" s="184" t="s">
        <v>550</v>
      </c>
      <c r="L200" s="184" t="s">
        <v>551</v>
      </c>
      <c r="M200" s="181" t="s">
        <v>1234</v>
      </c>
      <c r="N200" s="181" t="s">
        <v>2465</v>
      </c>
      <c r="O200" s="116" t="s">
        <v>548</v>
      </c>
      <c r="P200" s="116" t="s">
        <v>629</v>
      </c>
      <c r="Q200" s="44" t="s">
        <v>2417</v>
      </c>
      <c r="R200" s="50" t="s">
        <v>2419</v>
      </c>
      <c r="S200" s="44" t="s">
        <v>1755</v>
      </c>
      <c r="T200" s="44" t="s">
        <v>2466</v>
      </c>
      <c r="U200" s="157" t="s">
        <v>553</v>
      </c>
      <c r="V200" s="133" t="str">
        <f t="shared" si="5"/>
        <v>IDOC (File) -&gt; FTPS</v>
      </c>
      <c r="W200" s="146" t="s">
        <v>2467</v>
      </c>
      <c r="X200" s="146" t="s">
        <v>557</v>
      </c>
      <c r="Y200" s="146" t="s">
        <v>557</v>
      </c>
      <c r="Z200" s="148" t="s">
        <v>557</v>
      </c>
      <c r="AA200" s="146">
        <v>1</v>
      </c>
      <c r="AB200" s="146" t="s">
        <v>574</v>
      </c>
      <c r="AC200" s="147" t="s">
        <v>559</v>
      </c>
      <c r="AD200" s="147">
        <v>103980</v>
      </c>
      <c r="AE200" s="147">
        <v>16561</v>
      </c>
      <c r="AF200" s="147">
        <v>354773</v>
      </c>
      <c r="AG200" s="147" t="s">
        <v>558</v>
      </c>
      <c r="AH200" s="146">
        <v>34465</v>
      </c>
    </row>
    <row r="201" spans="1:34" s="50" customFormat="1" ht="13.8" hidden="1" x14ac:dyDescent="0.25">
      <c r="A201" s="125">
        <v>144</v>
      </c>
      <c r="B201" s="50" t="s">
        <v>561</v>
      </c>
      <c r="C201" s="50" t="s">
        <v>553</v>
      </c>
      <c r="D201" s="180" t="s">
        <v>2350</v>
      </c>
      <c r="E201" s="184" t="s">
        <v>2417</v>
      </c>
      <c r="F201" s="181" t="s">
        <v>2468</v>
      </c>
      <c r="G201" s="184" t="s">
        <v>565</v>
      </c>
      <c r="H201" s="184" t="s">
        <v>810</v>
      </c>
      <c r="I201" s="181"/>
      <c r="J201" s="182" t="s">
        <v>629</v>
      </c>
      <c r="K201" s="184" t="s">
        <v>2417</v>
      </c>
      <c r="L201" s="184" t="s">
        <v>2419</v>
      </c>
      <c r="M201" s="181" t="s">
        <v>1234</v>
      </c>
      <c r="N201" s="181" t="s">
        <v>2469</v>
      </c>
      <c r="O201" s="116" t="s">
        <v>548</v>
      </c>
      <c r="P201" s="116" t="s">
        <v>549</v>
      </c>
      <c r="Q201" s="44" t="s">
        <v>820</v>
      </c>
      <c r="R201" s="50" t="s">
        <v>551</v>
      </c>
      <c r="S201" s="44" t="s">
        <v>1756</v>
      </c>
      <c r="T201" s="44" t="s">
        <v>976</v>
      </c>
      <c r="U201" s="157" t="s">
        <v>553</v>
      </c>
      <c r="V201" s="133" t="str">
        <f t="shared" si="5"/>
        <v>FTPS -&gt; PROXY</v>
      </c>
      <c r="W201" s="146" t="s">
        <v>2470</v>
      </c>
      <c r="X201" s="146" t="s">
        <v>557</v>
      </c>
      <c r="Y201" s="146" t="s">
        <v>557</v>
      </c>
      <c r="Z201" s="148" t="s">
        <v>557</v>
      </c>
      <c r="AA201" s="146">
        <v>1</v>
      </c>
      <c r="AB201" s="146" t="s">
        <v>574</v>
      </c>
      <c r="AC201" s="147" t="s">
        <v>535</v>
      </c>
      <c r="AD201" s="147">
        <v>12833</v>
      </c>
      <c r="AE201" s="147">
        <v>1211</v>
      </c>
      <c r="AF201" s="147">
        <v>105819</v>
      </c>
      <c r="AG201" s="147" t="s">
        <v>574</v>
      </c>
      <c r="AH201" s="146">
        <v>52111</v>
      </c>
    </row>
    <row r="202" spans="1:34" s="50" customFormat="1" ht="13.8" hidden="1" x14ac:dyDescent="0.25">
      <c r="A202" s="125">
        <v>152</v>
      </c>
      <c r="B202" s="50" t="s">
        <v>561</v>
      </c>
      <c r="C202" s="50" t="s">
        <v>553</v>
      </c>
      <c r="D202" s="180" t="s">
        <v>2350</v>
      </c>
      <c r="E202" s="184" t="s">
        <v>2417</v>
      </c>
      <c r="F202" s="181" t="s">
        <v>2471</v>
      </c>
      <c r="G202" s="184" t="s">
        <v>565</v>
      </c>
      <c r="H202" s="184" t="s">
        <v>810</v>
      </c>
      <c r="I202" s="181"/>
      <c r="J202" s="182" t="s">
        <v>629</v>
      </c>
      <c r="K202" s="184" t="s">
        <v>2417</v>
      </c>
      <c r="L202" s="184" t="s">
        <v>2419</v>
      </c>
      <c r="M202" s="181" t="s">
        <v>1259</v>
      </c>
      <c r="N202" s="181" t="s">
        <v>2424</v>
      </c>
      <c r="O202" s="116" t="s">
        <v>548</v>
      </c>
      <c r="P202" s="116" t="s">
        <v>549</v>
      </c>
      <c r="Q202" s="44" t="s">
        <v>820</v>
      </c>
      <c r="R202" s="50" t="s">
        <v>551</v>
      </c>
      <c r="S202" s="44" t="s">
        <v>1261</v>
      </c>
      <c r="T202" s="44"/>
      <c r="U202" s="157" t="s">
        <v>553</v>
      </c>
      <c r="V202" s="133" t="str">
        <f t="shared" si="5"/>
        <v>FTPS -&gt; PROXY</v>
      </c>
      <c r="W202" s="146" t="s">
        <v>2472</v>
      </c>
      <c r="X202" s="146" t="s">
        <v>555</v>
      </c>
      <c r="Y202" s="146" t="s">
        <v>557</v>
      </c>
      <c r="Z202" s="148" t="s">
        <v>557</v>
      </c>
      <c r="AA202" s="146">
        <v>1</v>
      </c>
      <c r="AB202" s="146" t="s">
        <v>574</v>
      </c>
      <c r="AC202" s="147" t="s">
        <v>559</v>
      </c>
      <c r="AD202" s="147">
        <v>3917427</v>
      </c>
      <c r="AE202" s="147">
        <v>3917427</v>
      </c>
      <c r="AF202" s="147">
        <v>3917427</v>
      </c>
      <c r="AG202" s="147" t="s">
        <v>560</v>
      </c>
      <c r="AH202" s="146">
        <v>365</v>
      </c>
    </row>
    <row r="203" spans="1:34" s="50" customFormat="1" ht="41.4" hidden="1" x14ac:dyDescent="0.25">
      <c r="A203" s="125">
        <v>119</v>
      </c>
      <c r="B203" s="185" t="s">
        <v>561</v>
      </c>
      <c r="C203" s="185" t="s">
        <v>553</v>
      </c>
      <c r="D203" s="98" t="s">
        <v>790</v>
      </c>
      <c r="E203" s="98" t="s">
        <v>2473</v>
      </c>
      <c r="F203" s="98" t="s">
        <v>2474</v>
      </c>
      <c r="G203" s="181" t="s">
        <v>565</v>
      </c>
      <c r="H203" s="181" t="s">
        <v>1798</v>
      </c>
      <c r="I203" s="183" t="s">
        <v>2475</v>
      </c>
      <c r="J203" s="182" t="s">
        <v>876</v>
      </c>
      <c r="K203" s="181" t="s">
        <v>44</v>
      </c>
      <c r="L203" s="181" t="s">
        <v>551</v>
      </c>
      <c r="M203" s="181" t="s">
        <v>1207</v>
      </c>
      <c r="N203" s="181" t="s">
        <v>2476</v>
      </c>
      <c r="O203" s="116" t="s">
        <v>548</v>
      </c>
      <c r="P203" s="116" t="s">
        <v>545</v>
      </c>
      <c r="Q203" s="44" t="s">
        <v>2154</v>
      </c>
      <c r="R203" s="44" t="s">
        <v>1726</v>
      </c>
      <c r="S203" s="44" t="s">
        <v>848</v>
      </c>
      <c r="T203" s="44" t="s">
        <v>2477</v>
      </c>
      <c r="U203" s="157" t="s">
        <v>553</v>
      </c>
      <c r="V203" s="133" t="str">
        <f t="shared" si="5"/>
        <v>IDOC (File) -&gt; SFTP</v>
      </c>
      <c r="W203" s="146" t="s">
        <v>2478</v>
      </c>
      <c r="X203" s="146" t="s">
        <v>557</v>
      </c>
      <c r="Y203" s="146" t="s">
        <v>557</v>
      </c>
      <c r="Z203" s="148" t="s">
        <v>557</v>
      </c>
      <c r="AA203" s="146">
        <v>1</v>
      </c>
      <c r="AB203" s="146" t="s">
        <v>574</v>
      </c>
      <c r="AC203" s="147" t="s">
        <v>535</v>
      </c>
      <c r="AD203" s="147">
        <f>VLOOKUP(S203,Jahr2022!A:F,4,0)</f>
        <v>981</v>
      </c>
      <c r="AE203" s="147">
        <f>VLOOKUP(S203,Jahr2022!A:F,5,0)</f>
        <v>1080</v>
      </c>
      <c r="AF203" s="147">
        <f>VLOOKUP(S203,Jahr2022!A:F,6,0)</f>
        <v>11249</v>
      </c>
      <c r="AG203" s="147" t="s">
        <v>574</v>
      </c>
      <c r="AH203" s="146">
        <v>148226</v>
      </c>
    </row>
    <row r="204" spans="1:34" s="50" customFormat="1" ht="41.4" hidden="1" x14ac:dyDescent="0.25">
      <c r="A204" s="125">
        <v>121</v>
      </c>
      <c r="B204" s="50" t="s">
        <v>561</v>
      </c>
      <c r="C204" s="50" t="s">
        <v>553</v>
      </c>
      <c r="D204" s="98" t="s">
        <v>790</v>
      </c>
      <c r="E204" s="98" t="s">
        <v>2473</v>
      </c>
      <c r="F204" s="98" t="s">
        <v>2479</v>
      </c>
      <c r="G204" s="181"/>
      <c r="H204" s="181" t="s">
        <v>1798</v>
      </c>
      <c r="I204" s="183" t="s">
        <v>2475</v>
      </c>
      <c r="J204" s="182" t="s">
        <v>545</v>
      </c>
      <c r="K204" s="181" t="s">
        <v>2154</v>
      </c>
      <c r="L204" s="181" t="s">
        <v>1726</v>
      </c>
      <c r="M204" s="181" t="s">
        <v>1210</v>
      </c>
      <c r="N204" s="181" t="s">
        <v>2156</v>
      </c>
      <c r="O204" s="116" t="s">
        <v>548</v>
      </c>
      <c r="P204" s="116" t="s">
        <v>549</v>
      </c>
      <c r="Q204" s="44" t="s">
        <v>44</v>
      </c>
      <c r="R204" s="44" t="s">
        <v>551</v>
      </c>
      <c r="S204" s="44" t="s">
        <v>2157</v>
      </c>
      <c r="T204" s="44"/>
      <c r="U204" s="157" t="s">
        <v>553</v>
      </c>
      <c r="V204" s="133" t="str">
        <f t="shared" si="5"/>
        <v>SFTP -&gt; PROXY</v>
      </c>
      <c r="W204" s="146" t="s">
        <v>2480</v>
      </c>
      <c r="X204" s="146" t="s">
        <v>557</v>
      </c>
      <c r="Y204" s="146" t="s">
        <v>557</v>
      </c>
      <c r="Z204" s="148" t="s">
        <v>556</v>
      </c>
      <c r="AA204" s="146">
        <v>1</v>
      </c>
      <c r="AB204" s="146" t="s">
        <v>574</v>
      </c>
      <c r="AC204" s="147" t="s">
        <v>559</v>
      </c>
      <c r="AD204" s="147" t="e">
        <f>VLOOKUP(S204,Jahr2022!A:F,4,0)</f>
        <v>#N/A</v>
      </c>
      <c r="AE204" s="147" t="e">
        <f>VLOOKUP(S204,Jahr2022!A:F,5,0)</f>
        <v>#N/A</v>
      </c>
      <c r="AF204" s="147" t="e">
        <f>VLOOKUP(S204,Jahr2022!A:F,6,0)</f>
        <v>#N/A</v>
      </c>
      <c r="AG204" s="147" t="s">
        <v>643</v>
      </c>
      <c r="AH204" s="146">
        <v>148248</v>
      </c>
    </row>
  </sheetData>
  <autoFilter ref="A3:W204" xr:uid="{0AA43163-BC46-4EE1-87E7-40B4C1FAA946}">
    <filterColumn colId="17">
      <filters>
        <filter val="WM_FILEMAKER_P"/>
      </filters>
    </filterColumn>
  </autoFilter>
  <sortState xmlns:xlrd2="http://schemas.microsoft.com/office/spreadsheetml/2017/richdata2" ref="A4:V141">
    <sortCondition ref="F1:F188"/>
  </sortState>
  <mergeCells count="8">
    <mergeCell ref="B1:D1"/>
    <mergeCell ref="S1:V1"/>
    <mergeCell ref="A2:A3"/>
    <mergeCell ref="B2:B3"/>
    <mergeCell ref="C2:F2"/>
    <mergeCell ref="H2:I2"/>
    <mergeCell ref="K2:N2"/>
    <mergeCell ref="Q2:T2"/>
  </mergeCells>
  <conditionalFormatting sqref="B5:B204">
    <cfRule type="cellIs" dxfId="36" priority="1" stopIfTrue="1" operator="equal">
      <formula>"J"</formula>
    </cfRule>
    <cfRule type="cellIs" dxfId="35" priority="2" stopIfTrue="1" operator="notEqual">
      <formula>"J"</formula>
    </cfRule>
  </conditionalFormatting>
  <conditionalFormatting sqref="C5:C6">
    <cfRule type="cellIs" dxfId="34" priority="769" stopIfTrue="1" operator="equal">
      <formula>"A"</formula>
    </cfRule>
    <cfRule type="cellIs" dxfId="33" priority="770" stopIfTrue="1" operator="equal">
      <formula>"B"</formula>
    </cfRule>
    <cfRule type="cellIs" dxfId="32" priority="771" stopIfTrue="1" operator="notBetween">
      <formula>"A"</formula>
      <formula>"B"</formula>
    </cfRule>
  </conditionalFormatting>
  <conditionalFormatting sqref="C7:C17">
    <cfRule type="cellIs" dxfId="31" priority="764" stopIfTrue="1" operator="equal">
      <formula>"A"</formula>
    </cfRule>
  </conditionalFormatting>
  <conditionalFormatting sqref="C7:C22">
    <cfRule type="cellIs" dxfId="30" priority="765" stopIfTrue="1" operator="equal">
      <formula>"B"</formula>
    </cfRule>
    <cfRule type="cellIs" dxfId="29" priority="766" stopIfTrue="1" operator="notBetween">
      <formula>"A"</formula>
      <formula>"B"</formula>
    </cfRule>
  </conditionalFormatting>
  <conditionalFormatting sqref="C18:C81">
    <cfRule type="cellIs" dxfId="28" priority="461" stopIfTrue="1" operator="equal">
      <formula>"A"</formula>
    </cfRule>
  </conditionalFormatting>
  <conditionalFormatting sqref="C23:C46">
    <cfRule type="cellIs" dxfId="27" priority="462" stopIfTrue="1" operator="equal">
      <formula>"B"</formula>
    </cfRule>
    <cfRule type="cellIs" dxfId="26" priority="463" stopIfTrue="1" operator="notBetween">
      <formula>"A"</formula>
      <formula>"B"</formula>
    </cfRule>
  </conditionalFormatting>
  <conditionalFormatting sqref="C47:C82">
    <cfRule type="cellIs" dxfId="25" priority="560" stopIfTrue="1" operator="equal">
      <formula>"B"</formula>
    </cfRule>
    <cfRule type="cellIs" dxfId="24" priority="561" stopIfTrue="1" operator="notBetween">
      <formula>"A"</formula>
      <formula>"B"</formula>
    </cfRule>
  </conditionalFormatting>
  <conditionalFormatting sqref="C82">
    <cfRule type="cellIs" dxfId="23" priority="559" stopIfTrue="1" operator="equal">
      <formula>"A"</formula>
    </cfRule>
  </conditionalFormatting>
  <conditionalFormatting sqref="C83:C122">
    <cfRule type="cellIs" dxfId="22" priority="318" stopIfTrue="1" operator="equal">
      <formula>"A"</formula>
    </cfRule>
    <cfRule type="cellIs" dxfId="21" priority="319" stopIfTrue="1" operator="equal">
      <formula>"B"</formula>
    </cfRule>
    <cfRule type="cellIs" dxfId="20" priority="320" stopIfTrue="1" operator="notBetween">
      <formula>"A"</formula>
      <formula>"B"</formula>
    </cfRule>
  </conditionalFormatting>
  <conditionalFormatting sqref="C122:C124">
    <cfRule type="cellIs" dxfId="19" priority="324" stopIfTrue="1" operator="equal">
      <formula>"A"</formula>
    </cfRule>
    <cfRule type="cellIs" dxfId="18" priority="325" stopIfTrue="1" operator="equal">
      <formula>"B"</formula>
    </cfRule>
    <cfRule type="cellIs" dxfId="17" priority="326" stopIfTrue="1" operator="notBetween">
      <formula>"A"</formula>
      <formula>"B"</formula>
    </cfRule>
  </conditionalFormatting>
  <conditionalFormatting sqref="C125:C126">
    <cfRule type="cellIs" dxfId="16" priority="306" stopIfTrue="1" operator="equal">
      <formula>"A"</formula>
    </cfRule>
    <cfRule type="cellIs" dxfId="15" priority="307" stopIfTrue="1" operator="equal">
      <formula>"B"</formula>
    </cfRule>
    <cfRule type="cellIs" dxfId="14" priority="308" stopIfTrue="1" operator="notBetween">
      <formula>"A"</formula>
      <formula>"B"</formula>
    </cfRule>
  </conditionalFormatting>
  <conditionalFormatting sqref="C126:C128">
    <cfRule type="cellIs" dxfId="13" priority="312" stopIfTrue="1" operator="equal">
      <formula>"A"</formula>
    </cfRule>
    <cfRule type="cellIs" dxfId="12" priority="313" stopIfTrue="1" operator="equal">
      <formula>"B"</formula>
    </cfRule>
    <cfRule type="cellIs" dxfId="11" priority="314" stopIfTrue="1" operator="notBetween">
      <formula>"A"</formula>
      <formula>"B"</formula>
    </cfRule>
  </conditionalFormatting>
  <conditionalFormatting sqref="C129:C140">
    <cfRule type="cellIs" dxfId="10" priority="256" stopIfTrue="1" operator="equal">
      <formula>"A"</formula>
    </cfRule>
    <cfRule type="cellIs" dxfId="9" priority="257" stopIfTrue="1" operator="equal">
      <formula>"B"</formula>
    </cfRule>
    <cfRule type="cellIs" dxfId="8" priority="258" stopIfTrue="1" operator="notBetween">
      <formula>"A"</formula>
      <formula>"B"</formula>
    </cfRule>
  </conditionalFormatting>
  <conditionalFormatting sqref="C142:C204">
    <cfRule type="cellIs" dxfId="7" priority="3" stopIfTrue="1" operator="equal">
      <formula>"A"</formula>
    </cfRule>
    <cfRule type="cellIs" dxfId="6" priority="4" stopIfTrue="1" operator="equal">
      <formula>"B"</formula>
    </cfRule>
    <cfRule type="cellIs" dxfId="5" priority="5" stopIfTrue="1" operator="notBetween">
      <formula>"A"</formula>
      <formula>"B"</formula>
    </cfRule>
  </conditionalFormatting>
  <hyperlinks>
    <hyperlink ref="V135" r:id="rId1" xr:uid="{77ADB7A2-D852-4B5B-BAB9-11BD3A5367A8}"/>
    <hyperlink ref="V136" r:id="rId2" xr:uid="{C68A59B7-67DD-44B4-B191-B83E3314BE26}"/>
    <hyperlink ref="V18" r:id="rId3" xr:uid="{40A4A8CE-4AF7-4ECD-BB2A-5374D4EFB0D6}"/>
    <hyperlink ref="V6" r:id="rId4" xr:uid="{5D176525-2BFC-4A2E-BCEF-F6F4384E7FE5}"/>
    <hyperlink ref="V7" r:id="rId5" xr:uid="{F1E014BC-BB39-4BB4-AAE9-1A70BEF5554B}"/>
    <hyperlink ref="V56" r:id="rId6" display="Dokumentation" xr:uid="{6296C950-7912-40C2-B98A-8CE4707817BC}"/>
    <hyperlink ref="V60" r:id="rId7" display="Dokumentation" xr:uid="{4192E779-1C80-4933-B59A-A8DB889D0705}"/>
    <hyperlink ref="V61" r:id="rId8" display="Dokumentation" xr:uid="{0B68B483-41DA-4921-B60C-F078A9353E1D}"/>
    <hyperlink ref="V88" r:id="rId9" xr:uid="{6FB88C67-76EA-4A6A-907E-FD4350C79BA5}"/>
    <hyperlink ref="V64" r:id="rId10" display="Dokumentation" xr:uid="{F4618C6C-7C3A-4BB3-8B86-93B26286E297}"/>
    <hyperlink ref="V27:V31" r:id="rId11" display="Dokumentation" xr:uid="{038E6F53-1649-4FB4-8920-E95493A88545}"/>
    <hyperlink ref="V140" r:id="rId12" display="Dokumentation" xr:uid="{872E7365-B353-4F6A-9FD5-133374D8ED6F}"/>
    <hyperlink ref="V57" r:id="rId13" display="Dokumentation" xr:uid="{19E6D2FA-FC52-4191-B95D-D4C1B4C92A1D}"/>
    <hyperlink ref="V70" r:id="rId14" display="Dokumentation" xr:uid="{3945EC3C-BC64-4E85-B43C-F9A1966EB040}"/>
    <hyperlink ref="V55" r:id="rId15" display="Dokumentation" xr:uid="{7A474907-62D5-4C81-BE90-4BB04BD46423}"/>
    <hyperlink ref="V9" r:id="rId16" display="Dokumentation" xr:uid="{9BF76037-B827-4299-8DB9-0AB18786323F}"/>
    <hyperlink ref="V10" r:id="rId17" display="Dokumentation" xr:uid="{CB06C4CC-1C30-401F-956D-A3AAE3B0A03E}"/>
    <hyperlink ref="V59" r:id="rId18" display="Dokumentation" xr:uid="{5F452AA7-7AD2-412E-A17D-8DA7FEDAF81B}"/>
    <hyperlink ref="V91" r:id="rId19" display="Dokumentation" xr:uid="{BEA0F72B-B353-4935-8E96-ADCD04E1E99E}"/>
    <hyperlink ref="V92" r:id="rId20" display="Dokumentation" xr:uid="{E05F2748-07B8-432F-81CF-EAA4B99F328B}"/>
    <hyperlink ref="V11" r:id="rId21" display="Dokumentation" xr:uid="{E5F0ED01-5BAE-4FE4-9E67-9184DA320818}"/>
    <hyperlink ref="V27" r:id="rId22" xr:uid="{00000000-0004-0000-0100-000000000000}"/>
    <hyperlink ref="V28" r:id="rId23" xr:uid="{00000000-0004-0000-0100-000001000000}"/>
    <hyperlink ref="V29" r:id="rId24" xr:uid="{00000000-0004-0000-0100-000002000000}"/>
    <hyperlink ref="V5" r:id="rId25" xr:uid="{00000000-0004-0000-0100-000007000000}"/>
    <hyperlink ref="V4" r:id="rId26" xr:uid="{00000000-0004-0000-0100-000008000000}"/>
    <hyperlink ref="V19" r:id="rId27" xr:uid="{00000000-0004-0000-0100-00000B000000}"/>
    <hyperlink ref="V21" r:id="rId28" xr:uid="{00000000-0004-0000-0100-00000C000000}"/>
    <hyperlink ref="V90" r:id="rId29" xr:uid="{00000000-0004-0000-0100-00000D000000}"/>
    <hyperlink ref="V8" r:id="rId30" xr:uid="{DB0E41DD-162C-4D47-A399-22746330A094}"/>
    <hyperlink ref="V32" r:id="rId31" xr:uid="{00000000-0004-0000-0100-00000F000000}"/>
    <hyperlink ref="V23" r:id="rId32" xr:uid="{00000000-0004-0000-0100-000015000000}"/>
    <hyperlink ref="V25" r:id="rId33" xr:uid="{00000000-0004-0000-0100-000016000000}"/>
    <hyperlink ref="V53" r:id="rId34" display="Dokumentation" xr:uid="{00000000-0004-0000-0100-00001D000000}"/>
    <hyperlink ref="V72" r:id="rId35" display="Dokumentation" xr:uid="{00000000-0004-0000-0100-00001E000000}"/>
    <hyperlink ref="V20" r:id="rId36" xr:uid="{00000000-0004-0000-0100-000013000000}"/>
    <hyperlink ref="V71" r:id="rId37" xr:uid="{00000000-0004-0000-0100-00002D000000}"/>
    <hyperlink ref="V93:V94" r:id="rId38" display="Docu" xr:uid="{00000000-0004-0000-0100-00002E000000}"/>
    <hyperlink ref="V24" r:id="rId39" xr:uid="{00000000-0004-0000-0100-000014000000}"/>
    <hyperlink ref="V79" r:id="rId40" xr:uid="{00000000-0004-0000-0100-000017000000}"/>
    <hyperlink ref="V80" r:id="rId41" xr:uid="{00000000-0004-0000-0100-000018000000}"/>
    <hyperlink ref="V76" r:id="rId42" xr:uid="{00000000-0004-0000-0100-000019000000}"/>
    <hyperlink ref="V52" r:id="rId43" display="Dokumentation" xr:uid="{00000000-0004-0000-0100-00001C000000}"/>
    <hyperlink ref="V73" r:id="rId44" xr:uid="{00000000-0004-0000-0100-000030000000}"/>
    <hyperlink ref="V95" r:id="rId45" xr:uid="{00000000-0004-0000-0100-00002F000000}"/>
  </hyperlinks>
  <pageMargins left="0.78740157499999996" right="0.78740157499999996" top="0.984251969" bottom="0.984251969" header="0.4921259845" footer="0.4921259845"/>
  <pageSetup paperSize="9" orientation="portrait" r:id="rId46"/>
  <headerFooter alignWithMargins="0"/>
  <legacyDrawing r:id="rId4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
  <sheetViews>
    <sheetView topLeftCell="E1" zoomScale="89" zoomScaleNormal="89" workbookViewId="0">
      <pane ySplit="4" topLeftCell="A5" activePane="bottomLeft" state="frozen"/>
      <selection pane="bottomLeft" activeCell="I30" sqref="I30"/>
    </sheetView>
  </sheetViews>
  <sheetFormatPr baseColWidth="10" defaultColWidth="11.44140625" defaultRowHeight="13.2" x14ac:dyDescent="0.25"/>
  <cols>
    <col min="1" max="1" width="11.44140625" customWidth="1"/>
    <col min="2" max="2" width="3.88671875" customWidth="1"/>
    <col min="3" max="3" width="3" customWidth="1"/>
    <col min="4" max="4" width="22.44140625" customWidth="1"/>
    <col min="5" max="5" width="14.109375" bestFit="1" customWidth="1"/>
    <col min="6" max="6" width="48.109375" customWidth="1"/>
    <col min="7" max="7" width="4.88671875" customWidth="1"/>
    <col min="8" max="8" width="14.44140625" customWidth="1"/>
    <col min="9" max="9" width="13.44140625" customWidth="1"/>
    <col min="10" max="10" width="7.44140625" customWidth="1"/>
    <col min="11" max="11" width="8.44140625" customWidth="1"/>
    <col min="12" max="12" width="18.44140625" customWidth="1"/>
    <col min="13" max="13" width="37.44140625" customWidth="1"/>
    <col min="14" max="14" width="33.33203125" customWidth="1"/>
    <col min="15" max="15" width="6.44140625" customWidth="1"/>
    <col min="16" max="16" width="7.44140625" customWidth="1"/>
    <col min="17" max="17" width="8" customWidth="1"/>
    <col min="18" max="18" width="18.44140625" customWidth="1"/>
    <col min="19" max="19" width="31.88671875" customWidth="1"/>
    <col min="20" max="20" width="32.109375" customWidth="1"/>
    <col min="21" max="21" width="10.44140625" customWidth="1"/>
    <col min="22" max="22" width="17.44140625" customWidth="1"/>
    <col min="23" max="23" width="51.109375" bestFit="1" customWidth="1"/>
    <col min="24" max="25" width="14" bestFit="1" customWidth="1"/>
    <col min="31" max="31" width="7.88671875" bestFit="1" customWidth="1"/>
  </cols>
  <sheetData>
    <row r="1" spans="1:45" s="1" customFormat="1" ht="22.8" x14ac:dyDescent="0.3">
      <c r="A1" s="40">
        <f>MAX($A$3:$A$9525)</f>
        <v>198</v>
      </c>
      <c r="B1" s="391"/>
      <c r="C1" s="392"/>
      <c r="D1" s="393"/>
      <c r="E1" s="20"/>
      <c r="F1" s="11" t="s">
        <v>475</v>
      </c>
      <c r="G1" s="10"/>
      <c r="H1" s="10"/>
      <c r="I1" s="10"/>
      <c r="J1" s="10"/>
      <c r="K1" s="10"/>
      <c r="L1" s="10"/>
      <c r="M1" s="13"/>
      <c r="N1" s="13"/>
      <c r="O1" s="10"/>
      <c r="P1" s="10"/>
      <c r="Q1" s="10"/>
      <c r="R1" s="10"/>
      <c r="S1" s="394" t="s">
        <v>1791</v>
      </c>
      <c r="T1" s="395"/>
      <c r="U1" s="395"/>
      <c r="V1" s="396"/>
    </row>
    <row r="2" spans="1:45" s="5" customFormat="1" ht="15.6" customHeight="1" x14ac:dyDescent="0.3">
      <c r="A2" s="397" t="s">
        <v>477</v>
      </c>
      <c r="B2" s="399" t="s">
        <v>478</v>
      </c>
      <c r="C2" s="401" t="s">
        <v>479</v>
      </c>
      <c r="D2" s="402"/>
      <c r="E2" s="402"/>
      <c r="F2" s="393"/>
      <c r="G2" s="3"/>
      <c r="H2" s="403" t="s">
        <v>480</v>
      </c>
      <c r="I2" s="403"/>
      <c r="J2" s="29"/>
      <c r="K2" s="404" t="s">
        <v>481</v>
      </c>
      <c r="L2" s="405"/>
      <c r="M2" s="405"/>
      <c r="N2" s="406"/>
      <c r="O2" s="29" t="s">
        <v>482</v>
      </c>
      <c r="P2" s="29"/>
      <c r="Q2" s="407" t="s">
        <v>483</v>
      </c>
      <c r="R2" s="405"/>
      <c r="S2" s="405"/>
      <c r="T2" s="406"/>
      <c r="U2" s="20"/>
      <c r="V2" s="12" t="s">
        <v>1792</v>
      </c>
    </row>
    <row r="3" spans="1:45" s="1" customFormat="1" ht="27.6" x14ac:dyDescent="0.3">
      <c r="A3" s="398"/>
      <c r="B3" s="400"/>
      <c r="C3" s="3" t="s">
        <v>486</v>
      </c>
      <c r="D3" s="18" t="s">
        <v>487</v>
      </c>
      <c r="E3" s="3" t="s">
        <v>488</v>
      </c>
      <c r="F3" s="2" t="s">
        <v>23</v>
      </c>
      <c r="G3" s="3" t="s">
        <v>490</v>
      </c>
      <c r="H3" s="2" t="s">
        <v>491</v>
      </c>
      <c r="I3" s="2" t="s">
        <v>1793</v>
      </c>
      <c r="J3" s="31" t="s">
        <v>492</v>
      </c>
      <c r="K3" s="2" t="s">
        <v>28</v>
      </c>
      <c r="L3" s="2" t="s">
        <v>1794</v>
      </c>
      <c r="M3" s="14" t="s">
        <v>1795</v>
      </c>
      <c r="N3" s="14" t="s">
        <v>495</v>
      </c>
      <c r="O3" s="30" t="s">
        <v>496</v>
      </c>
      <c r="P3" s="31" t="s">
        <v>497</v>
      </c>
      <c r="Q3" s="2" t="s">
        <v>28</v>
      </c>
      <c r="R3" s="2" t="s">
        <v>1794</v>
      </c>
      <c r="S3" s="106" t="s">
        <v>498</v>
      </c>
      <c r="T3" s="14" t="s">
        <v>499</v>
      </c>
      <c r="U3" s="102" t="s">
        <v>500</v>
      </c>
      <c r="V3" s="2"/>
    </row>
    <row r="4" spans="1:45" s="4" customFormat="1" x14ac:dyDescent="0.25">
      <c r="A4" s="6"/>
      <c r="B4" s="6"/>
      <c r="C4" s="6"/>
      <c r="D4" s="19"/>
      <c r="E4" s="17"/>
      <c r="F4" s="7"/>
      <c r="G4" s="8"/>
      <c r="H4" s="7"/>
      <c r="I4" s="7"/>
      <c r="J4" s="34"/>
      <c r="K4" s="7"/>
      <c r="L4" s="7"/>
      <c r="M4" s="15"/>
      <c r="N4" s="16"/>
      <c r="O4" s="32"/>
      <c r="P4" s="33"/>
      <c r="Q4" s="9"/>
      <c r="R4" s="7"/>
      <c r="S4" s="105"/>
      <c r="T4" s="15"/>
      <c r="U4" s="15"/>
      <c r="V4" s="7"/>
    </row>
    <row r="5" spans="1:45" s="50" customFormat="1" ht="13.8" x14ac:dyDescent="0.25">
      <c r="A5" s="125">
        <v>36</v>
      </c>
      <c r="B5" s="50" t="s">
        <v>561</v>
      </c>
      <c r="C5" s="50" t="s">
        <v>538</v>
      </c>
      <c r="D5" s="180" t="s">
        <v>1123</v>
      </c>
      <c r="E5" s="181" t="s">
        <v>657</v>
      </c>
      <c r="F5" s="181" t="s">
        <v>2481</v>
      </c>
      <c r="G5" s="181" t="s">
        <v>780</v>
      </c>
      <c r="H5" s="181" t="s">
        <v>544</v>
      </c>
      <c r="I5" s="181" t="s">
        <v>289</v>
      </c>
      <c r="J5" s="182" t="s">
        <v>549</v>
      </c>
      <c r="K5" s="181" t="s">
        <v>657</v>
      </c>
      <c r="L5" s="181" t="s">
        <v>662</v>
      </c>
      <c r="M5" s="181" t="s">
        <v>2482</v>
      </c>
      <c r="N5" s="181" t="s">
        <v>289</v>
      </c>
      <c r="O5" s="116" t="s">
        <v>548</v>
      </c>
      <c r="P5" s="116" t="s">
        <v>963</v>
      </c>
      <c r="Q5" s="44" t="s">
        <v>1900</v>
      </c>
      <c r="R5" s="44" t="s">
        <v>551</v>
      </c>
      <c r="S5" s="136" t="s">
        <v>1768</v>
      </c>
      <c r="T5" s="136" t="s">
        <v>289</v>
      </c>
      <c r="U5" s="157" t="s">
        <v>574</v>
      </c>
      <c r="V5" s="135" t="str">
        <f t="shared" ref="V5:V10" si="0">J5&amp;" -&gt; "&amp;P5</f>
        <v>PROXY -&gt; RFC</v>
      </c>
      <c r="W5" s="146" t="s">
        <v>2483</v>
      </c>
      <c r="X5" s="146" t="s">
        <v>555</v>
      </c>
      <c r="Y5" s="146" t="s">
        <v>557</v>
      </c>
      <c r="Z5" s="148" t="s">
        <v>557</v>
      </c>
      <c r="AA5" s="146">
        <v>1</v>
      </c>
      <c r="AB5" s="146" t="s">
        <v>574</v>
      </c>
      <c r="AC5" s="147" t="s">
        <v>700</v>
      </c>
      <c r="AD5" s="147">
        <f>VLOOKUP(S5,Jahr2022!A:F,4,0)</f>
        <v>1167081</v>
      </c>
      <c r="AE5" s="147">
        <f>VLOOKUP(S5,Jahr2022!A:F,5,0)</f>
        <v>44506848</v>
      </c>
      <c r="AF5" s="147">
        <f>VLOOKUP(S5,Jahr2022!A:F,6,0)</f>
        <v>45673928</v>
      </c>
      <c r="AG5" s="147" t="s">
        <v>655</v>
      </c>
      <c r="AH5" s="146">
        <v>0</v>
      </c>
      <c r="AI5" s="194" t="e">
        <f>VLOOKUP(M5,Jahre2023Out!A:D,4,0)</f>
        <v>#N/A</v>
      </c>
      <c r="AJ5" s="194" t="e">
        <f>VLOOKUP(S5,Jahre2023In!A:D,4,0)</f>
        <v>#N/A</v>
      </c>
      <c r="AK5" s="195">
        <f t="shared" ref="AK5:AK10" si="1">SUMIF(AI5:AJ5,"&gt;0")</f>
        <v>0</v>
      </c>
      <c r="AL5" s="196" t="str">
        <f t="shared" ref="AL5:AL10" si="2">IFERROR(IF(SEARCH("FTP",$V5)&gt;0,"1",""),"0")</f>
        <v>0</v>
      </c>
      <c r="AM5" s="124"/>
      <c r="AN5" s="50" t="str">
        <f t="shared" ref="AN5:AN10" si="3">IFERROR(IF(SEARCH("FTPS",$V5)&gt;0,"1",""),"0")</f>
        <v>0</v>
      </c>
      <c r="AP5" s="50" t="str">
        <f t="shared" ref="AP5:AP10" si="4">IFERROR(IF(SEARCH("Java Mapping",$X5)&gt;0,"1",""),"0")</f>
        <v>0</v>
      </c>
      <c r="AQ5" s="50" t="str">
        <f t="shared" ref="AQ5:AQ10" si="5">IFERROR(IF(SEARCH("xslt",$X5)&gt;0,"1",""),"0")</f>
        <v>0</v>
      </c>
      <c r="AR5" s="50" t="str">
        <f t="shared" ref="AR5:AR10" si="6">IFERROR(IF(SEARCH("ABAP",$X5)&gt;0,"1",""),"0")</f>
        <v>0</v>
      </c>
      <c r="AS5" s="50" t="str">
        <f t="shared" ref="AS5:AS10" si="7">IFERROR(IF(SEARCH("RFC",$V5)&gt;0,"1",""),"0")</f>
        <v>1</v>
      </c>
    </row>
    <row r="6" spans="1:45" s="50" customFormat="1" ht="13.95" customHeight="1" x14ac:dyDescent="0.25">
      <c r="A6" s="125">
        <v>198</v>
      </c>
      <c r="B6" s="50" t="s">
        <v>537</v>
      </c>
      <c r="C6" s="50" t="s">
        <v>538</v>
      </c>
      <c r="D6" s="180" t="s">
        <v>748</v>
      </c>
      <c r="E6" s="181" t="s">
        <v>749</v>
      </c>
      <c r="F6" s="181" t="s">
        <v>2484</v>
      </c>
      <c r="G6" s="181" t="s">
        <v>565</v>
      </c>
      <c r="H6" s="181" t="s">
        <v>1798</v>
      </c>
      <c r="I6" s="181" t="s">
        <v>2485</v>
      </c>
      <c r="J6" s="182" t="s">
        <v>625</v>
      </c>
      <c r="K6" s="181" t="s">
        <v>145</v>
      </c>
      <c r="L6" s="181" t="s">
        <v>551</v>
      </c>
      <c r="M6" s="181" t="s">
        <v>2486</v>
      </c>
      <c r="N6" s="181"/>
      <c r="O6" s="116" t="s">
        <v>548</v>
      </c>
      <c r="P6" s="116" t="s">
        <v>629</v>
      </c>
      <c r="Q6" s="44" t="s">
        <v>743</v>
      </c>
      <c r="R6" s="44" t="s">
        <v>2487</v>
      </c>
      <c r="S6" s="44" t="s">
        <v>2488</v>
      </c>
      <c r="T6" s="44"/>
      <c r="U6" s="157" t="s">
        <v>553</v>
      </c>
      <c r="V6" s="133" t="str">
        <f t="shared" si="0"/>
        <v>FTP -&gt; FTPS</v>
      </c>
      <c r="W6" s="146" t="s">
        <v>2489</v>
      </c>
      <c r="X6" s="146" t="s">
        <v>557</v>
      </c>
      <c r="Y6" s="146" t="s">
        <v>557</v>
      </c>
      <c r="Z6" s="148" t="s">
        <v>557</v>
      </c>
      <c r="AA6" s="146">
        <v>1</v>
      </c>
      <c r="AB6" s="146" t="s">
        <v>574</v>
      </c>
      <c r="AC6" s="147" t="s">
        <v>559</v>
      </c>
      <c r="AD6" s="147" t="e">
        <f>VLOOKUP(S6,Jahr2022!A:F,4,0)</f>
        <v>#N/A</v>
      </c>
      <c r="AE6" s="147" t="e">
        <f>VLOOKUP(S6,Jahr2022!A:F,5,0)</f>
        <v>#N/A</v>
      </c>
      <c r="AF6" s="147" t="e">
        <f>VLOOKUP(S6,Jahr2022!A:F,6,0)</f>
        <v>#N/A</v>
      </c>
      <c r="AG6" s="147" t="s">
        <v>655</v>
      </c>
      <c r="AH6" s="146" t="s">
        <v>754</v>
      </c>
      <c r="AI6" s="194" t="e">
        <f>VLOOKUP(M6,Jahre2023Out!A:D,4,0)</f>
        <v>#N/A</v>
      </c>
      <c r="AJ6" s="194" t="e">
        <f>VLOOKUP(S6,Jahre2023In!A:D,4,0)</f>
        <v>#N/A</v>
      </c>
      <c r="AK6" s="195">
        <f t="shared" si="1"/>
        <v>0</v>
      </c>
      <c r="AL6" s="196" t="str">
        <f t="shared" si="2"/>
        <v>1</v>
      </c>
      <c r="AM6" s="50" t="str">
        <f>IFERROR(IF(SEARCH("SFTP",$V6)&gt;0,"1",""),"0")</f>
        <v>0</v>
      </c>
      <c r="AN6" s="50" t="str">
        <f t="shared" si="3"/>
        <v>1</v>
      </c>
      <c r="AP6" s="50" t="str">
        <f t="shared" si="4"/>
        <v>0</v>
      </c>
      <c r="AQ6" s="50" t="str">
        <f t="shared" si="5"/>
        <v>0</v>
      </c>
      <c r="AR6" s="50" t="str">
        <f t="shared" si="6"/>
        <v>0</v>
      </c>
      <c r="AS6" s="50" t="str">
        <f t="shared" si="7"/>
        <v>0</v>
      </c>
    </row>
    <row r="7" spans="1:45" s="50" customFormat="1" ht="13.8" x14ac:dyDescent="0.25">
      <c r="A7" s="125">
        <v>42</v>
      </c>
      <c r="B7" s="50" t="s">
        <v>561</v>
      </c>
      <c r="C7" s="50" t="s">
        <v>553</v>
      </c>
      <c r="D7" s="180" t="s">
        <v>1474</v>
      </c>
      <c r="E7" s="181" t="s">
        <v>1478</v>
      </c>
      <c r="F7" s="181" t="s">
        <v>2490</v>
      </c>
      <c r="G7" s="181" t="s">
        <v>565</v>
      </c>
      <c r="H7" s="181" t="s">
        <v>810</v>
      </c>
      <c r="I7" s="181"/>
      <c r="J7" s="182" t="s">
        <v>545</v>
      </c>
      <c r="K7" s="181" t="s">
        <v>1478</v>
      </c>
      <c r="L7" s="181" t="s">
        <v>1717</v>
      </c>
      <c r="M7" s="181" t="s">
        <v>801</v>
      </c>
      <c r="N7" s="181" t="s">
        <v>828</v>
      </c>
      <c r="O7" s="116" t="s">
        <v>548</v>
      </c>
      <c r="P7" s="116" t="s">
        <v>571</v>
      </c>
      <c r="Q7" s="44" t="s">
        <v>820</v>
      </c>
      <c r="R7" s="44" t="s">
        <v>551</v>
      </c>
      <c r="S7" s="44" t="s">
        <v>828</v>
      </c>
      <c r="T7" s="44" t="s">
        <v>828</v>
      </c>
      <c r="U7" s="157" t="s">
        <v>553</v>
      </c>
      <c r="V7" s="133" t="str">
        <f t="shared" si="0"/>
        <v>SFTP -&gt; IDOC</v>
      </c>
      <c r="W7" s="146" t="s">
        <v>2491</v>
      </c>
      <c r="X7" s="146" t="s">
        <v>555</v>
      </c>
      <c r="Y7" s="146" t="s">
        <v>556</v>
      </c>
      <c r="Z7" s="148" t="s">
        <v>557</v>
      </c>
      <c r="AA7" s="146">
        <v>1</v>
      </c>
      <c r="AB7" s="146" t="s">
        <v>558</v>
      </c>
      <c r="AC7" s="147" t="s">
        <v>559</v>
      </c>
      <c r="AD7" s="147">
        <f>VLOOKUP(S7,Jahr2022!A:F,4,0)</f>
        <v>696</v>
      </c>
      <c r="AE7" s="147">
        <f>VLOOKUP(S7,Jahr2022!A:F,5,0)</f>
        <v>1670</v>
      </c>
      <c r="AF7" s="147">
        <f>VLOOKUP(S7,Jahr2022!A:F,6,0)</f>
        <v>44432</v>
      </c>
      <c r="AG7" s="147" t="s">
        <v>574</v>
      </c>
      <c r="AH7" s="146">
        <v>26489</v>
      </c>
      <c r="AI7" s="194">
        <f>VLOOKUP(M7,Jahre2023Out!A:D,4,0)</f>
        <v>18921</v>
      </c>
      <c r="AJ7" s="194" t="e">
        <f>VLOOKUP(S7,Jahre2023In!A:D,4,0)</f>
        <v>#N/A</v>
      </c>
      <c r="AK7" s="195">
        <f t="shared" si="1"/>
        <v>18921</v>
      </c>
      <c r="AL7" s="196" t="str">
        <f t="shared" si="2"/>
        <v>1</v>
      </c>
      <c r="AM7" s="50" t="str">
        <f>IFERROR(IF(SEARCH("SFTP",$V7)&gt;0,"1",""),"0")</f>
        <v>1</v>
      </c>
      <c r="AN7" s="50" t="str">
        <f t="shared" si="3"/>
        <v>0</v>
      </c>
      <c r="AP7" s="50" t="str">
        <f t="shared" si="4"/>
        <v>0</v>
      </c>
      <c r="AQ7" s="50" t="str">
        <f t="shared" si="5"/>
        <v>0</v>
      </c>
      <c r="AR7" s="50" t="str">
        <f t="shared" si="6"/>
        <v>0</v>
      </c>
      <c r="AS7" s="50" t="str">
        <f t="shared" si="7"/>
        <v>0</v>
      </c>
    </row>
    <row r="8" spans="1:45" s="50" customFormat="1" ht="13.8" x14ac:dyDescent="0.25">
      <c r="A8" s="125">
        <v>65</v>
      </c>
      <c r="B8" s="50" t="s">
        <v>561</v>
      </c>
      <c r="C8" s="50" t="s">
        <v>553</v>
      </c>
      <c r="D8" s="180" t="s">
        <v>1474</v>
      </c>
      <c r="E8" s="181" t="s">
        <v>1478</v>
      </c>
      <c r="F8" s="181" t="s">
        <v>2492</v>
      </c>
      <c r="G8" s="181" t="s">
        <v>565</v>
      </c>
      <c r="H8" s="181" t="s">
        <v>810</v>
      </c>
      <c r="I8" s="181"/>
      <c r="J8" s="182" t="s">
        <v>545</v>
      </c>
      <c r="K8" s="181" t="s">
        <v>1478</v>
      </c>
      <c r="L8" s="181" t="s">
        <v>1717</v>
      </c>
      <c r="M8" s="181" t="s">
        <v>944</v>
      </c>
      <c r="N8" s="181" t="s">
        <v>1484</v>
      </c>
      <c r="O8" s="116" t="s">
        <v>548</v>
      </c>
      <c r="P8" s="116" t="s">
        <v>571</v>
      </c>
      <c r="Q8" s="44" t="s">
        <v>820</v>
      </c>
      <c r="R8" s="44" t="s">
        <v>551</v>
      </c>
      <c r="S8" s="44" t="s">
        <v>951</v>
      </c>
      <c r="T8" s="44" t="s">
        <v>951</v>
      </c>
      <c r="U8" s="157" t="s">
        <v>553</v>
      </c>
      <c r="V8" s="133" t="str">
        <f t="shared" si="0"/>
        <v>SFTP -&gt; IDOC</v>
      </c>
      <c r="W8" s="146" t="s">
        <v>2493</v>
      </c>
      <c r="X8" s="146" t="s">
        <v>555</v>
      </c>
      <c r="Y8" s="146" t="s">
        <v>556</v>
      </c>
      <c r="Z8" s="148" t="s">
        <v>557</v>
      </c>
      <c r="AA8" s="146">
        <v>1</v>
      </c>
      <c r="AB8" s="146" t="s">
        <v>558</v>
      </c>
      <c r="AC8" s="147" t="s">
        <v>559</v>
      </c>
      <c r="AD8" s="147">
        <f>VLOOKUP(S8,Jahr2022!A:F,4,0)</f>
        <v>1543</v>
      </c>
      <c r="AE8" s="147">
        <f>VLOOKUP(S8,Jahr2022!A:F,5,0)</f>
        <v>4335</v>
      </c>
      <c r="AF8" s="147">
        <f>VLOOKUP(S8,Jahr2022!A:F,6,0)</f>
        <v>16686</v>
      </c>
      <c r="AG8" s="147" t="s">
        <v>574</v>
      </c>
      <c r="AH8" s="146">
        <v>1473</v>
      </c>
      <c r="AI8" s="194">
        <f>VLOOKUP(M8,Jahre2023Out!A:D,4,0)</f>
        <v>285</v>
      </c>
      <c r="AJ8" s="194" t="e">
        <f>VLOOKUP(S8,Jahre2023In!A:D,4,0)</f>
        <v>#N/A</v>
      </c>
      <c r="AK8" s="195">
        <f t="shared" si="1"/>
        <v>285</v>
      </c>
      <c r="AL8" s="196" t="str">
        <f t="shared" si="2"/>
        <v>1</v>
      </c>
      <c r="AM8" s="124"/>
      <c r="AN8" s="50" t="str">
        <f t="shared" si="3"/>
        <v>0</v>
      </c>
      <c r="AP8" s="50" t="str">
        <f t="shared" si="4"/>
        <v>0</v>
      </c>
      <c r="AQ8" s="50" t="str">
        <f t="shared" si="5"/>
        <v>0</v>
      </c>
      <c r="AR8" s="50" t="str">
        <f t="shared" si="6"/>
        <v>0</v>
      </c>
      <c r="AS8" s="50" t="str">
        <f t="shared" si="7"/>
        <v>0</v>
      </c>
    </row>
    <row r="9" spans="1:45" s="50" customFormat="1" ht="13.8" x14ac:dyDescent="0.25">
      <c r="A9" s="125">
        <v>126</v>
      </c>
      <c r="B9" s="50" t="s">
        <v>561</v>
      </c>
      <c r="C9" s="50" t="s">
        <v>553</v>
      </c>
      <c r="D9" s="180" t="s">
        <v>1474</v>
      </c>
      <c r="E9" s="181" t="s">
        <v>1478</v>
      </c>
      <c r="F9" s="181" t="s">
        <v>2494</v>
      </c>
      <c r="G9" s="181" t="s">
        <v>565</v>
      </c>
      <c r="H9" s="181" t="s">
        <v>810</v>
      </c>
      <c r="I9" s="181"/>
      <c r="J9" s="182" t="s">
        <v>545</v>
      </c>
      <c r="K9" s="181" t="s">
        <v>1478</v>
      </c>
      <c r="L9" s="181" t="s">
        <v>1717</v>
      </c>
      <c r="M9" s="181" t="s">
        <v>1234</v>
      </c>
      <c r="N9" s="181" t="s">
        <v>1480</v>
      </c>
      <c r="O9" s="116" t="s">
        <v>548</v>
      </c>
      <c r="P9" s="116" t="s">
        <v>571</v>
      </c>
      <c r="Q9" s="44" t="s">
        <v>820</v>
      </c>
      <c r="R9" s="44" t="s">
        <v>551</v>
      </c>
      <c r="S9" s="44" t="s">
        <v>975</v>
      </c>
      <c r="T9" s="44" t="s">
        <v>975</v>
      </c>
      <c r="U9" s="157" t="s">
        <v>553</v>
      </c>
      <c r="V9" s="133" t="str">
        <f t="shared" si="0"/>
        <v>SFTP -&gt; IDOC</v>
      </c>
      <c r="W9" s="146" t="s">
        <v>2495</v>
      </c>
      <c r="X9" s="146" t="s">
        <v>555</v>
      </c>
      <c r="Y9" s="146" t="s">
        <v>556</v>
      </c>
      <c r="Z9" s="148" t="s">
        <v>557</v>
      </c>
      <c r="AA9" s="146">
        <v>1</v>
      </c>
      <c r="AB9" s="146" t="s">
        <v>558</v>
      </c>
      <c r="AC9" s="147" t="s">
        <v>559</v>
      </c>
      <c r="AD9" s="147">
        <f>VLOOKUP(S9,Jahr2022!A:F,4,0)</f>
        <v>896</v>
      </c>
      <c r="AE9" s="147">
        <f>VLOOKUP(S9,Jahr2022!A:F,5,0)</f>
        <v>896</v>
      </c>
      <c r="AF9" s="147">
        <f>VLOOKUP(S9,Jahr2022!A:F,6,0)</f>
        <v>25984</v>
      </c>
      <c r="AG9" s="147" t="s">
        <v>608</v>
      </c>
      <c r="AH9" s="146">
        <v>11073</v>
      </c>
      <c r="AI9" s="194">
        <f>VLOOKUP(M9,Jahre2023Out!A:D,4,0)</f>
        <v>28948</v>
      </c>
      <c r="AJ9" s="194" t="e">
        <f>VLOOKUP(S9,Jahre2023In!A:D,4,0)</f>
        <v>#N/A</v>
      </c>
      <c r="AK9" s="195">
        <f t="shared" si="1"/>
        <v>28948</v>
      </c>
      <c r="AL9" s="196" t="str">
        <f t="shared" si="2"/>
        <v>1</v>
      </c>
      <c r="AM9" s="50" t="str">
        <f>IFERROR(IF(SEARCH("SFTP",$V9)&gt;0,"1",""),"0")</f>
        <v>1</v>
      </c>
      <c r="AN9" s="50" t="str">
        <f t="shared" si="3"/>
        <v>0</v>
      </c>
      <c r="AP9" s="50" t="str">
        <f t="shared" si="4"/>
        <v>0</v>
      </c>
      <c r="AQ9" s="50" t="str">
        <f t="shared" si="5"/>
        <v>0</v>
      </c>
      <c r="AR9" s="50" t="str">
        <f t="shared" si="6"/>
        <v>0</v>
      </c>
      <c r="AS9" s="50" t="str">
        <f t="shared" si="7"/>
        <v>0</v>
      </c>
    </row>
    <row r="10" spans="1:45" s="50" customFormat="1" ht="13.8" x14ac:dyDescent="0.25">
      <c r="A10" s="125">
        <v>133</v>
      </c>
      <c r="B10" s="50" t="s">
        <v>561</v>
      </c>
      <c r="C10" s="50" t="s">
        <v>553</v>
      </c>
      <c r="D10" s="180" t="s">
        <v>1474</v>
      </c>
      <c r="E10" s="181" t="s">
        <v>1478</v>
      </c>
      <c r="F10" s="181" t="s">
        <v>2496</v>
      </c>
      <c r="G10" s="181" t="s">
        <v>565</v>
      </c>
      <c r="H10" s="181" t="s">
        <v>810</v>
      </c>
      <c r="I10" s="181"/>
      <c r="J10" s="182" t="s">
        <v>545</v>
      </c>
      <c r="K10" s="181" t="s">
        <v>1478</v>
      </c>
      <c r="L10" s="181" t="s">
        <v>1717</v>
      </c>
      <c r="M10" s="181" t="s">
        <v>1259</v>
      </c>
      <c r="N10" s="181" t="s">
        <v>1489</v>
      </c>
      <c r="O10" s="116" t="s">
        <v>548</v>
      </c>
      <c r="P10" s="116" t="s">
        <v>549</v>
      </c>
      <c r="Q10" s="44" t="s">
        <v>820</v>
      </c>
      <c r="R10" s="44" t="s">
        <v>551</v>
      </c>
      <c r="S10" s="44" t="s">
        <v>1261</v>
      </c>
      <c r="T10" s="44"/>
      <c r="U10" s="157" t="s">
        <v>553</v>
      </c>
      <c r="V10" s="133" t="str">
        <f t="shared" si="0"/>
        <v>SFTP -&gt; PROXY</v>
      </c>
      <c r="W10" s="146" t="s">
        <v>2497</v>
      </c>
      <c r="X10" s="146" t="s">
        <v>555</v>
      </c>
      <c r="Y10" s="146" t="s">
        <v>557</v>
      </c>
      <c r="Z10" s="148" t="s">
        <v>556</v>
      </c>
      <c r="AA10" s="146">
        <v>1</v>
      </c>
      <c r="AB10" s="146" t="s">
        <v>558</v>
      </c>
      <c r="AC10" s="147" t="s">
        <v>559</v>
      </c>
      <c r="AD10" s="147">
        <f>VLOOKUP(S10,Jahr2022!A:F,4,0)</f>
        <v>3917427</v>
      </c>
      <c r="AE10" s="147">
        <f>VLOOKUP(S10,Jahr2022!A:F,5,0)</f>
        <v>3917427</v>
      </c>
      <c r="AF10" s="147">
        <f>VLOOKUP(S10,Jahr2022!A:F,6,0)</f>
        <v>3917427</v>
      </c>
      <c r="AG10" s="147" t="s">
        <v>560</v>
      </c>
      <c r="AH10" s="146">
        <v>362</v>
      </c>
      <c r="AI10" s="194">
        <f>VLOOKUP(M10,Jahre2023Out!A:D,4,0)</f>
        <v>260</v>
      </c>
      <c r="AJ10" s="194" t="e">
        <f>VLOOKUP(S10,Jahre2023In!A:D,4,0)</f>
        <v>#N/A</v>
      </c>
      <c r="AK10" s="195">
        <f t="shared" si="1"/>
        <v>260</v>
      </c>
      <c r="AL10" s="196" t="str">
        <f t="shared" si="2"/>
        <v>1</v>
      </c>
      <c r="AM10" s="124"/>
      <c r="AN10" s="50" t="str">
        <f t="shared" si="3"/>
        <v>0</v>
      </c>
      <c r="AP10" s="50" t="str">
        <f t="shared" si="4"/>
        <v>0</v>
      </c>
      <c r="AQ10" s="50" t="str">
        <f t="shared" si="5"/>
        <v>0</v>
      </c>
      <c r="AR10" s="50" t="str">
        <f t="shared" si="6"/>
        <v>0</v>
      </c>
      <c r="AS10" s="50" t="str">
        <f t="shared" si="7"/>
        <v>0</v>
      </c>
    </row>
  </sheetData>
  <autoFilter ref="A4:AK6" xr:uid="{00000000-0001-0000-0100-000000000000}"/>
  <mergeCells count="8">
    <mergeCell ref="B1:D1"/>
    <mergeCell ref="S1:V1"/>
    <mergeCell ref="A2:A3"/>
    <mergeCell ref="B2:B3"/>
    <mergeCell ref="C2:F2"/>
    <mergeCell ref="H2:I2"/>
    <mergeCell ref="K2:N2"/>
    <mergeCell ref="Q2:T2"/>
  </mergeCells>
  <phoneticPr fontId="12" type="noConversion"/>
  <conditionalFormatting sqref="B5:B10">
    <cfRule type="cellIs" dxfId="4" priority="1" stopIfTrue="1" operator="equal">
      <formula>"J"</formula>
    </cfRule>
    <cfRule type="cellIs" dxfId="3" priority="2" stopIfTrue="1" operator="notEqual">
      <formula>"J"</formula>
    </cfRule>
  </conditionalFormatting>
  <conditionalFormatting sqref="C5:C10">
    <cfRule type="cellIs" dxfId="2" priority="3" stopIfTrue="1" operator="equal">
      <formula>"A"</formula>
    </cfRule>
    <cfRule type="cellIs" dxfId="1" priority="4" stopIfTrue="1" operator="equal">
      <formula>"B"</formula>
    </cfRule>
    <cfRule type="cellIs" dxfId="0" priority="5" stopIfTrue="1" operator="notBetween">
      <formula>"A"</formula>
      <formula>"B"</formula>
    </cfRule>
  </conditionalFormatting>
  <pageMargins left="0.78740157499999996" right="0.78740157499999996" top="0.984251969" bottom="0.984251969" header="0.4921259845" footer="0.492125984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A73193DFF80940880A106F045D7B5B" ma:contentTypeVersion="16" ma:contentTypeDescription="Create a new document." ma:contentTypeScope="" ma:versionID="d77199e035a98f484b50bc689a0d60f7">
  <xsd:schema xmlns:xsd="http://www.w3.org/2001/XMLSchema" xmlns:xs="http://www.w3.org/2001/XMLSchema" xmlns:p="http://schemas.microsoft.com/office/2006/metadata/properties" xmlns:ns2="b99c3035-be42-4729-adbd-7aad8864b0f6" xmlns:ns3="48f2bac9-7f21-4127-b0a9-ed5abef42d58" targetNamespace="http://schemas.microsoft.com/office/2006/metadata/properties" ma:root="true" ma:fieldsID="2ad587df715d5df13ce5d4861e04ae1f" ns2:_="" ns3:_="">
    <xsd:import namespace="b99c3035-be42-4729-adbd-7aad8864b0f6"/>
    <xsd:import namespace="48f2bac9-7f21-4127-b0a9-ed5abef42d5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3:SharedWithUsers" minOccurs="0"/>
                <xsd:element ref="ns3:SharedWithDetails" minOccurs="0"/>
                <xsd:element ref="ns2:MediaServiceDateTaken" minOccurs="0"/>
                <xsd:element ref="ns2:MediaServiceLocation"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9c3035-be42-4729-adbd-7aad8864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7d8ac53-89e9-4345-86e3-d26e55befc99"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8f2bac9-7f21-4127-b0a9-ed5abef42d58"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bae76f4-5bcd-4d8a-a43c-e07edd65e997}" ma:internalName="TaxCatchAll" ma:showField="CatchAllData" ma:web="48f2bac9-7f21-4127-b0a9-ed5abef42d58">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99c3035-be42-4729-adbd-7aad8864b0f6">
      <Terms xmlns="http://schemas.microsoft.com/office/infopath/2007/PartnerControls"/>
    </lcf76f155ced4ddcb4097134ff3c332f>
    <TaxCatchAll xmlns="48f2bac9-7f21-4127-b0a9-ed5abef42d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0C09B7-B932-4FF2-AD0A-AE8B6BE252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9c3035-be42-4729-adbd-7aad8864b0f6"/>
    <ds:schemaRef ds:uri="48f2bac9-7f21-4127-b0a9-ed5abef42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BBC2AB-EB95-42AC-9689-62D8E544C0A3}">
  <ds:schemaRefs>
    <ds:schemaRef ds:uri="http://schemas.microsoft.com/office/2006/metadata/properties"/>
    <ds:schemaRef ds:uri="http://schemas.microsoft.com/office/infopath/2007/PartnerControls"/>
    <ds:schemaRef ds:uri="b99c3035-be42-4729-adbd-7aad8864b0f6"/>
    <ds:schemaRef ds:uri="48f2bac9-7f21-4127-b0a9-ed5abef42d58"/>
  </ds:schemaRefs>
</ds:datastoreItem>
</file>

<file path=customXml/itemProps3.xml><?xml version="1.0" encoding="utf-8"?>
<ds:datastoreItem xmlns:ds="http://schemas.openxmlformats.org/officeDocument/2006/customXml" ds:itemID="{26BE2E49-CE56-4A0F-B54A-6B73BAF060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3</vt:i4>
      </vt:variant>
    </vt:vector>
  </HeadingPairs>
  <TitlesOfParts>
    <vt:vector size="14" baseType="lpstr">
      <vt:lpstr>Dashboard</vt:lpstr>
      <vt:lpstr>Status</vt:lpstr>
      <vt:lpstr>aktive Schnittstellen</vt:lpstr>
      <vt:lpstr>Jahre2023In</vt:lpstr>
      <vt:lpstr>Jahr2023</vt:lpstr>
      <vt:lpstr>Jahr2022</vt:lpstr>
      <vt:lpstr>Jahre2023Out</vt:lpstr>
      <vt:lpstr>gelöschte Schnittstellen</vt:lpstr>
      <vt:lpstr>inaktive Schnittstellen</vt:lpstr>
      <vt:lpstr>Calc Fields</vt:lpstr>
      <vt:lpstr>Fixvalues</vt:lpstr>
      <vt:lpstr>'aktive Schnittstellen'!Druckbereich</vt:lpstr>
      <vt:lpstr>'aktive Schnittstellen'!Drucktitel</vt:lpstr>
      <vt:lpstr>'aktive Schnittstellen'!Name</vt:lpstr>
    </vt:vector>
  </TitlesOfParts>
  <Manager/>
  <Company>Weidmüller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Anwender</dc:creator>
  <cp:keywords/>
  <dc:description/>
  <cp:lastModifiedBy>Maximilian Brenke</cp:lastModifiedBy>
  <cp:revision/>
  <dcterms:created xsi:type="dcterms:W3CDTF">2001-12-05T16:16:01Z</dcterms:created>
  <dcterms:modified xsi:type="dcterms:W3CDTF">2025-06-12T06:31:45Z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0x0101007CA73193DFF80940880A106F045D7B5B</vt:lpwstr>
  </property>
  <property fmtid="{D5CDD505-2E9C-101B-9397-08002B2CF9AE}" pid="3" name="MediaServiceImageTags">
    <vt:lpwstr/>
  </property>
  <property fmtid="{D5CDD505-2E9C-101B-9397-08002B2CF9AE}" pid="4" name="MSIP_Label_ecb69475-382c-4c7a-b21d-8ca64eeef1bd_Enabled">
    <vt:lpwstr>true</vt:lpwstr>
  </property>
  <property fmtid="{D5CDD505-2E9C-101B-9397-08002B2CF9AE}" pid="5" name="MSIP_Label_ecb69475-382c-4c7a-b21d-8ca64eeef1bd_SetDate">
    <vt:lpwstr>2024-08-01T12:13:02Z</vt:lpwstr>
  </property>
  <property fmtid="{D5CDD505-2E9C-101B-9397-08002B2CF9AE}" pid="6" name="MSIP_Label_ecb69475-382c-4c7a-b21d-8ca64eeef1bd_Method">
    <vt:lpwstr>Standard</vt:lpwstr>
  </property>
  <property fmtid="{D5CDD505-2E9C-101B-9397-08002B2CF9AE}" pid="7" name="MSIP_Label_ecb69475-382c-4c7a-b21d-8ca64eeef1bd_Name">
    <vt:lpwstr>Eviden For Internal Use - All Employees</vt:lpwstr>
  </property>
  <property fmtid="{D5CDD505-2E9C-101B-9397-08002B2CF9AE}" pid="8" name="MSIP_Label_ecb69475-382c-4c7a-b21d-8ca64eeef1bd_SiteId">
    <vt:lpwstr>7d1c7785-2d8a-437d-b842-1ed5d8fbe00a</vt:lpwstr>
  </property>
  <property fmtid="{D5CDD505-2E9C-101B-9397-08002B2CF9AE}" pid="9" name="MSIP_Label_ecb69475-382c-4c7a-b21d-8ca64eeef1bd_ActionId">
    <vt:lpwstr>a0fd1352-2c2a-4079-ae74-d7ddcac81853</vt:lpwstr>
  </property>
  <property fmtid="{D5CDD505-2E9C-101B-9397-08002B2CF9AE}" pid="10" name="MSIP_Label_ecb69475-382c-4c7a-b21d-8ca64eeef1bd_ContentBits">
    <vt:lpwstr>0</vt:lpwstr>
  </property>
  <property fmtid="{D5CDD505-2E9C-101B-9397-08002B2CF9AE}" pid="11" name="MSIP_Label_e463cba9-5f6c-478d-9329-7b2295e4e8ed_Enabled">
    <vt:lpwstr>true</vt:lpwstr>
  </property>
  <property fmtid="{D5CDD505-2E9C-101B-9397-08002B2CF9AE}" pid="12" name="MSIP_Label_e463cba9-5f6c-478d-9329-7b2295e4e8ed_SetDate">
    <vt:lpwstr>2024-11-28T17:10:49Z</vt:lpwstr>
  </property>
  <property fmtid="{D5CDD505-2E9C-101B-9397-08002B2CF9AE}" pid="13" name="MSIP_Label_e463cba9-5f6c-478d-9329-7b2295e4e8ed_Method">
    <vt:lpwstr>Standard</vt:lpwstr>
  </property>
  <property fmtid="{D5CDD505-2E9C-101B-9397-08002B2CF9AE}" pid="14" name="MSIP_Label_e463cba9-5f6c-478d-9329-7b2295e4e8ed_Name">
    <vt:lpwstr>All Employees_2</vt:lpwstr>
  </property>
  <property fmtid="{D5CDD505-2E9C-101B-9397-08002B2CF9AE}" pid="15" name="MSIP_Label_e463cba9-5f6c-478d-9329-7b2295e4e8ed_SiteId">
    <vt:lpwstr>33440fc6-b7c7-412c-bb73-0e70b0198d5a</vt:lpwstr>
  </property>
  <property fmtid="{D5CDD505-2E9C-101B-9397-08002B2CF9AE}" pid="16" name="MSIP_Label_e463cba9-5f6c-478d-9329-7b2295e4e8ed_ActionId">
    <vt:lpwstr>08553b0e-800a-4d64-83ba-41f3f69135b4</vt:lpwstr>
  </property>
  <property fmtid="{D5CDD505-2E9C-101B-9397-08002B2CF9AE}" pid="17" name="MSIP_Label_e463cba9-5f6c-478d-9329-7b2295e4e8ed_ContentBits">
    <vt:lpwstr>0</vt:lpwstr>
  </property>
</Properties>
</file>