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swen/Documents/actualDocuments/randomDocs/"/>
    </mc:Choice>
  </mc:AlternateContent>
  <xr:revisionPtr revIDLastSave="0" documentId="12_ncr:500000_{5256442E-84E9-6D43-981B-3F1B14632A1C}" xr6:coauthVersionLast="31" xr6:coauthVersionMax="31" xr10:uidLastSave="{00000000-0000-0000-0000-000000000000}"/>
  <bookViews>
    <workbookView xWindow="12760" yWindow="440" windowWidth="20840" windowHeight="20560" xr2:uid="{00000000-000D-0000-FFFF-FFFF00000000}"/>
  </bookViews>
  <sheets>
    <sheet name="Holdback Calc and Balan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0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BO34" i="1" l="1"/>
  <c r="Q29" i="1"/>
  <c r="J29" i="1"/>
  <c r="G29" i="1"/>
  <c r="F29" i="1"/>
  <c r="R25" i="1"/>
  <c r="S25" i="1" s="1"/>
  <c r="T25" i="1" s="1"/>
  <c r="U25" i="1" s="1"/>
  <c r="M25" i="1"/>
  <c r="I25" i="1"/>
  <c r="R24" i="1"/>
  <c r="S24" i="1" s="1"/>
  <c r="T24" i="1" s="1"/>
  <c r="U24" i="1" s="1"/>
  <c r="M24" i="1"/>
  <c r="I24" i="1"/>
  <c r="R23" i="1"/>
  <c r="S23" i="1" s="1"/>
  <c r="T23" i="1" s="1"/>
  <c r="U23" i="1" s="1"/>
  <c r="M23" i="1"/>
  <c r="I23" i="1"/>
  <c r="R22" i="1"/>
  <c r="S22" i="1" s="1"/>
  <c r="T22" i="1" s="1"/>
  <c r="U22" i="1" s="1"/>
  <c r="M22" i="1"/>
  <c r="I22" i="1"/>
  <c r="R21" i="1"/>
  <c r="S21" i="1" s="1"/>
  <c r="T21" i="1" s="1"/>
  <c r="U21" i="1" s="1"/>
  <c r="M21" i="1"/>
  <c r="I21" i="1"/>
  <c r="R20" i="1"/>
  <c r="S20" i="1" s="1"/>
  <c r="T20" i="1" s="1"/>
  <c r="U20" i="1" s="1"/>
  <c r="M20" i="1"/>
  <c r="I20" i="1"/>
  <c r="R19" i="1"/>
  <c r="S19" i="1" s="1"/>
  <c r="T19" i="1" s="1"/>
  <c r="U19" i="1" s="1"/>
  <c r="M19" i="1"/>
  <c r="I19" i="1"/>
  <c r="R18" i="1"/>
  <c r="S18" i="1" s="1"/>
  <c r="T18" i="1" s="1"/>
  <c r="U18" i="1" s="1"/>
  <c r="M18" i="1"/>
  <c r="I18" i="1"/>
  <c r="R17" i="1"/>
  <c r="S17" i="1" s="1"/>
  <c r="T17" i="1" s="1"/>
  <c r="U17" i="1" s="1"/>
  <c r="M17" i="1"/>
  <c r="I17" i="1"/>
  <c r="R16" i="1"/>
  <c r="S16" i="1" s="1"/>
  <c r="T16" i="1" s="1"/>
  <c r="U16" i="1" s="1"/>
  <c r="M16" i="1"/>
  <c r="I16" i="1"/>
  <c r="T15" i="1"/>
  <c r="U15" i="1" s="1"/>
  <c r="R15" i="1"/>
  <c r="S15" i="1" s="1"/>
  <c r="M15" i="1"/>
  <c r="I15" i="1"/>
  <c r="R14" i="1"/>
  <c r="S14" i="1" s="1"/>
  <c r="T14" i="1" s="1"/>
  <c r="U14" i="1" s="1"/>
  <c r="M14" i="1"/>
  <c r="I14" i="1"/>
  <c r="R13" i="1"/>
  <c r="S13" i="1" s="1"/>
  <c r="T13" i="1" s="1"/>
  <c r="U13" i="1" s="1"/>
  <c r="M13" i="1"/>
  <c r="I13" i="1"/>
  <c r="R12" i="1"/>
  <c r="S12" i="1" s="1"/>
  <c r="T12" i="1" s="1"/>
  <c r="U12" i="1" s="1"/>
  <c r="M12" i="1"/>
  <c r="I12" i="1"/>
  <c r="R11" i="1"/>
  <c r="S11" i="1" s="1"/>
  <c r="T11" i="1" s="1"/>
  <c r="U11" i="1" s="1"/>
  <c r="M11" i="1"/>
  <c r="I11" i="1"/>
  <c r="S10" i="1"/>
  <c r="T10" i="1" s="1"/>
  <c r="U10" i="1" s="1"/>
  <c r="R10" i="1"/>
  <c r="M10" i="1"/>
  <c r="I10" i="1"/>
  <c r="S9" i="1"/>
  <c r="R9" i="1"/>
  <c r="M9" i="1"/>
  <c r="X8" i="1"/>
  <c r="V9" i="1" s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U6" i="1"/>
  <c r="Q6" i="1"/>
  <c r="I29" i="1" l="1"/>
  <c r="M29" i="1"/>
  <c r="Y6" i="1"/>
  <c r="V10" i="1"/>
  <c r="W10" i="1" s="1"/>
  <c r="X10" i="1" s="1"/>
  <c r="Y10" i="1" s="1"/>
  <c r="AB8" i="1"/>
  <c r="V12" i="1"/>
  <c r="W12" i="1" s="1"/>
  <c r="X12" i="1" s="1"/>
  <c r="S29" i="1"/>
  <c r="V25" i="1"/>
  <c r="W25" i="1" s="1"/>
  <c r="X25" i="1" s="1"/>
  <c r="Y25" i="1" s="1"/>
  <c r="V23" i="1"/>
  <c r="W23" i="1" s="1"/>
  <c r="X23" i="1" s="1"/>
  <c r="Y23" i="1" s="1"/>
  <c r="V24" i="1"/>
  <c r="W24" i="1" s="1"/>
  <c r="X24" i="1" s="1"/>
  <c r="Y24" i="1" s="1"/>
  <c r="V19" i="1"/>
  <c r="W19" i="1" s="1"/>
  <c r="X19" i="1" s="1"/>
  <c r="Y19" i="1" s="1"/>
  <c r="V17" i="1"/>
  <c r="W17" i="1" s="1"/>
  <c r="X17" i="1" s="1"/>
  <c r="Y17" i="1" s="1"/>
  <c r="V21" i="1"/>
  <c r="W21" i="1" s="1"/>
  <c r="X21" i="1" s="1"/>
  <c r="Y21" i="1" s="1"/>
  <c r="V20" i="1"/>
  <c r="W20" i="1" s="1"/>
  <c r="X20" i="1" s="1"/>
  <c r="Y20" i="1" s="1"/>
  <c r="V18" i="1"/>
  <c r="W18" i="1" s="1"/>
  <c r="X18" i="1" s="1"/>
  <c r="Y18" i="1" s="1"/>
  <c r="V22" i="1"/>
  <c r="W22" i="1" s="1"/>
  <c r="X22" i="1" s="1"/>
  <c r="Y22" i="1" s="1"/>
  <c r="Y16" i="1"/>
  <c r="Y12" i="1"/>
  <c r="V16" i="1"/>
  <c r="W16" i="1" s="1"/>
  <c r="X16" i="1" s="1"/>
  <c r="V15" i="1"/>
  <c r="W15" i="1" s="1"/>
  <c r="X15" i="1" s="1"/>
  <c r="Y15" i="1" s="1"/>
  <c r="V13" i="1"/>
  <c r="W13" i="1" s="1"/>
  <c r="X13" i="1" s="1"/>
  <c r="Y13" i="1" s="1"/>
  <c r="V11" i="1"/>
  <c r="W11" i="1" s="1"/>
  <c r="X11" i="1" s="1"/>
  <c r="Y11" i="1" s="1"/>
  <c r="T9" i="1"/>
  <c r="U9" i="1" s="1"/>
  <c r="U29" i="1" s="1"/>
  <c r="V14" i="1"/>
  <c r="W14" i="1" s="1"/>
  <c r="X14" i="1" s="1"/>
  <c r="Y14" i="1" s="1"/>
  <c r="T29" i="1" l="1"/>
  <c r="Z25" i="1"/>
  <c r="AA25" i="1" s="1"/>
  <c r="AB25" i="1" s="1"/>
  <c r="AC25" i="1" s="1"/>
  <c r="Z23" i="1"/>
  <c r="AA23" i="1" s="1"/>
  <c r="AB23" i="1" s="1"/>
  <c r="AC23" i="1" s="1"/>
  <c r="Z19" i="1"/>
  <c r="AA19" i="1" s="1"/>
  <c r="AB19" i="1" s="1"/>
  <c r="AC19" i="1" s="1"/>
  <c r="Z17" i="1"/>
  <c r="AA17" i="1" s="1"/>
  <c r="AB17" i="1" s="1"/>
  <c r="AC17" i="1"/>
  <c r="Z22" i="1"/>
  <c r="AA22" i="1" s="1"/>
  <c r="AB22" i="1" s="1"/>
  <c r="AC22" i="1" s="1"/>
  <c r="Z20" i="1"/>
  <c r="AA20" i="1" s="1"/>
  <c r="AB20" i="1" s="1"/>
  <c r="Z18" i="1"/>
  <c r="AA18" i="1" s="1"/>
  <c r="AB18" i="1" s="1"/>
  <c r="Z24" i="1"/>
  <c r="AA24" i="1" s="1"/>
  <c r="AB24" i="1" s="1"/>
  <c r="AC24" i="1" s="1"/>
  <c r="Z21" i="1"/>
  <c r="AA21" i="1" s="1"/>
  <c r="AB21" i="1" s="1"/>
  <c r="AC21" i="1" s="1"/>
  <c r="AC20" i="1"/>
  <c r="AC18" i="1"/>
  <c r="Z16" i="1"/>
  <c r="AA16" i="1" s="1"/>
  <c r="AB16" i="1" s="1"/>
  <c r="AC16" i="1" s="1"/>
  <c r="Z15" i="1"/>
  <c r="AA15" i="1" s="1"/>
  <c r="AB15" i="1" s="1"/>
  <c r="AC15" i="1" s="1"/>
  <c r="Z13" i="1"/>
  <c r="AA13" i="1" s="1"/>
  <c r="AB13" i="1" s="1"/>
  <c r="AC13" i="1" s="1"/>
  <c r="Z11" i="1"/>
  <c r="AA11" i="1" s="1"/>
  <c r="AB11" i="1" s="1"/>
  <c r="AC11" i="1" s="1"/>
  <c r="Z12" i="1"/>
  <c r="AA12" i="1" s="1"/>
  <c r="AB12" i="1" s="1"/>
  <c r="AC12" i="1" s="1"/>
  <c r="Z10" i="1"/>
  <c r="AA10" i="1" s="1"/>
  <c r="AB10" i="1" s="1"/>
  <c r="AC10" i="1" s="1"/>
  <c r="Z9" i="1"/>
  <c r="AF8" i="1"/>
  <c r="Z14" i="1"/>
  <c r="AA14" i="1" s="1"/>
  <c r="AB14" i="1" s="1"/>
  <c r="AC14" i="1" s="1"/>
  <c r="AC6" i="1"/>
  <c r="W9" i="1"/>
  <c r="W29" i="1" l="1"/>
  <c r="X9" i="1"/>
  <c r="AD25" i="1"/>
  <c r="AE25" i="1" s="1"/>
  <c r="AF25" i="1" s="1"/>
  <c r="AG25" i="1" s="1"/>
  <c r="AD23" i="1"/>
  <c r="AE23" i="1" s="1"/>
  <c r="AF23" i="1" s="1"/>
  <c r="AG23" i="1" s="1"/>
  <c r="AD19" i="1"/>
  <c r="AE19" i="1" s="1"/>
  <c r="AF19" i="1" s="1"/>
  <c r="AD17" i="1"/>
  <c r="AE17" i="1" s="1"/>
  <c r="AF17" i="1" s="1"/>
  <c r="AG17" i="1" s="1"/>
  <c r="AD22" i="1"/>
  <c r="AE22" i="1" s="1"/>
  <c r="AF22" i="1" s="1"/>
  <c r="AG22" i="1" s="1"/>
  <c r="AD21" i="1"/>
  <c r="AE21" i="1" s="1"/>
  <c r="AF21" i="1" s="1"/>
  <c r="AG21" i="1" s="1"/>
  <c r="AG19" i="1"/>
  <c r="AD24" i="1"/>
  <c r="AE24" i="1" s="1"/>
  <c r="AF24" i="1" s="1"/>
  <c r="AG24" i="1" s="1"/>
  <c r="AD20" i="1"/>
  <c r="AE20" i="1" s="1"/>
  <c r="AF20" i="1" s="1"/>
  <c r="AG20" i="1" s="1"/>
  <c r="AD18" i="1"/>
  <c r="AE18" i="1" s="1"/>
  <c r="AF18" i="1" s="1"/>
  <c r="AG18" i="1"/>
  <c r="AD16" i="1"/>
  <c r="AE16" i="1" s="1"/>
  <c r="AF16" i="1" s="1"/>
  <c r="AG16" i="1" s="1"/>
  <c r="AD15" i="1"/>
  <c r="AE15" i="1" s="1"/>
  <c r="AF15" i="1" s="1"/>
  <c r="AG15" i="1" s="1"/>
  <c r="AD13" i="1"/>
  <c r="AE13" i="1" s="1"/>
  <c r="AF13" i="1" s="1"/>
  <c r="AG13" i="1" s="1"/>
  <c r="AD11" i="1"/>
  <c r="AE11" i="1" s="1"/>
  <c r="AF11" i="1" s="1"/>
  <c r="AG11" i="1" s="1"/>
  <c r="AJ8" i="1"/>
  <c r="AD14" i="1"/>
  <c r="AE14" i="1" s="1"/>
  <c r="AF14" i="1" s="1"/>
  <c r="AG14" i="1" s="1"/>
  <c r="AD9" i="1"/>
  <c r="AG6" i="1"/>
  <c r="AD12" i="1"/>
  <c r="AE12" i="1" s="1"/>
  <c r="AF12" i="1" s="1"/>
  <c r="AG12" i="1" s="1"/>
  <c r="AD10" i="1"/>
  <c r="AE10" i="1" s="1"/>
  <c r="AF10" i="1" s="1"/>
  <c r="AG10" i="1" s="1"/>
  <c r="X29" i="1" l="1"/>
  <c r="AH25" i="1"/>
  <c r="AI25" i="1" s="1"/>
  <c r="AJ25" i="1" s="1"/>
  <c r="AK25" i="1" s="1"/>
  <c r="AH23" i="1"/>
  <c r="AI23" i="1" s="1"/>
  <c r="AJ23" i="1" s="1"/>
  <c r="AK23" i="1" s="1"/>
  <c r="AH22" i="1"/>
  <c r="AI22" i="1" s="1"/>
  <c r="AJ22" i="1" s="1"/>
  <c r="AK22" i="1" s="1"/>
  <c r="AH19" i="1"/>
  <c r="AI19" i="1" s="1"/>
  <c r="AJ19" i="1" s="1"/>
  <c r="AH17" i="1"/>
  <c r="AI17" i="1" s="1"/>
  <c r="AJ17" i="1" s="1"/>
  <c r="AK17" i="1" s="1"/>
  <c r="AH24" i="1"/>
  <c r="AI24" i="1" s="1"/>
  <c r="AJ24" i="1" s="1"/>
  <c r="AK24" i="1" s="1"/>
  <c r="AK19" i="1"/>
  <c r="AH18" i="1"/>
  <c r="AI18" i="1" s="1"/>
  <c r="AJ18" i="1" s="1"/>
  <c r="AH16" i="1"/>
  <c r="AI16" i="1" s="1"/>
  <c r="AJ16" i="1" s="1"/>
  <c r="AH21" i="1"/>
  <c r="AI21" i="1" s="1"/>
  <c r="AJ21" i="1" s="1"/>
  <c r="AK21" i="1" s="1"/>
  <c r="AH20" i="1"/>
  <c r="AI20" i="1" s="1"/>
  <c r="AJ20" i="1" s="1"/>
  <c r="AK20" i="1" s="1"/>
  <c r="AK18" i="1"/>
  <c r="AK16" i="1"/>
  <c r="AH15" i="1"/>
  <c r="AI15" i="1" s="1"/>
  <c r="AJ15" i="1" s="1"/>
  <c r="AK15" i="1" s="1"/>
  <c r="AH13" i="1"/>
  <c r="AI13" i="1" s="1"/>
  <c r="AJ13" i="1" s="1"/>
  <c r="AK13" i="1" s="1"/>
  <c r="AH11" i="1"/>
  <c r="AI11" i="1" s="1"/>
  <c r="AJ11" i="1" s="1"/>
  <c r="AH12" i="1"/>
  <c r="AI12" i="1" s="1"/>
  <c r="AJ12" i="1" s="1"/>
  <c r="AK12" i="1" s="1"/>
  <c r="AH10" i="1"/>
  <c r="AI10" i="1" s="1"/>
  <c r="AJ10" i="1" s="1"/>
  <c r="AK10" i="1" s="1"/>
  <c r="AH9" i="1"/>
  <c r="AK11" i="1"/>
  <c r="AN8" i="1"/>
  <c r="AH14" i="1"/>
  <c r="AI14" i="1" s="1"/>
  <c r="AJ14" i="1" s="1"/>
  <c r="AK14" i="1" s="1"/>
  <c r="AK6" i="1"/>
  <c r="Y9" i="1"/>
  <c r="Y29" i="1" l="1"/>
  <c r="AA9" i="1"/>
  <c r="AL25" i="1"/>
  <c r="AM25" i="1" s="1"/>
  <c r="AN25" i="1" s="1"/>
  <c r="AL23" i="1"/>
  <c r="AM23" i="1" s="1"/>
  <c r="AN23" i="1" s="1"/>
  <c r="AO23" i="1" s="1"/>
  <c r="AO25" i="1"/>
  <c r="AL24" i="1"/>
  <c r="AM24" i="1" s="1"/>
  <c r="AN24" i="1" s="1"/>
  <c r="AO24" i="1" s="1"/>
  <c r="AL20" i="1"/>
  <c r="AM20" i="1" s="1"/>
  <c r="AN20" i="1" s="1"/>
  <c r="AO20" i="1" s="1"/>
  <c r="AL19" i="1"/>
  <c r="AM19" i="1" s="1"/>
  <c r="AN19" i="1" s="1"/>
  <c r="AO19" i="1" s="1"/>
  <c r="AL17" i="1"/>
  <c r="AM17" i="1" s="1"/>
  <c r="AN17" i="1" s="1"/>
  <c r="AO17" i="1" s="1"/>
  <c r="AL21" i="1"/>
  <c r="AM21" i="1" s="1"/>
  <c r="AN21" i="1" s="1"/>
  <c r="AO21" i="1" s="1"/>
  <c r="AL18" i="1"/>
  <c r="AM18" i="1" s="1"/>
  <c r="AN18" i="1" s="1"/>
  <c r="AO18" i="1" s="1"/>
  <c r="AL16" i="1"/>
  <c r="AM16" i="1" s="1"/>
  <c r="AN16" i="1" s="1"/>
  <c r="AO16" i="1" s="1"/>
  <c r="AL22" i="1"/>
  <c r="AM22" i="1" s="1"/>
  <c r="AN22" i="1" s="1"/>
  <c r="AO22" i="1" s="1"/>
  <c r="AL15" i="1"/>
  <c r="AM15" i="1" s="1"/>
  <c r="AN15" i="1" s="1"/>
  <c r="AO15" i="1" s="1"/>
  <c r="AL13" i="1"/>
  <c r="AM13" i="1" s="1"/>
  <c r="AN13" i="1" s="1"/>
  <c r="AO13" i="1" s="1"/>
  <c r="AL11" i="1"/>
  <c r="AM11" i="1" s="1"/>
  <c r="AN11" i="1" s="1"/>
  <c r="AL14" i="1"/>
  <c r="AM14" i="1" s="1"/>
  <c r="AN14" i="1" s="1"/>
  <c r="AO14" i="1" s="1"/>
  <c r="AL10" i="1"/>
  <c r="AM10" i="1" s="1"/>
  <c r="AN10" i="1" s="1"/>
  <c r="AO10" i="1" s="1"/>
  <c r="AL9" i="1"/>
  <c r="AL12" i="1"/>
  <c r="AM12" i="1" s="1"/>
  <c r="AN12" i="1" s="1"/>
  <c r="AO12" i="1" s="1"/>
  <c r="AR8" i="1"/>
  <c r="AO6" i="1"/>
  <c r="AO11" i="1"/>
  <c r="AP25" i="1" l="1"/>
  <c r="AQ25" i="1" s="1"/>
  <c r="AR25" i="1" s="1"/>
  <c r="AS25" i="1" s="1"/>
  <c r="AP23" i="1"/>
  <c r="AQ23" i="1" s="1"/>
  <c r="AR23" i="1" s="1"/>
  <c r="AS23" i="1" s="1"/>
  <c r="AP19" i="1"/>
  <c r="AP17" i="1"/>
  <c r="AP20" i="1"/>
  <c r="AP22" i="1"/>
  <c r="AP18" i="1"/>
  <c r="AP16" i="1"/>
  <c r="AP24" i="1"/>
  <c r="AQ24" i="1" s="1"/>
  <c r="AR24" i="1" s="1"/>
  <c r="AS24" i="1" s="1"/>
  <c r="AP21" i="1"/>
  <c r="AP15" i="1"/>
  <c r="AQ15" i="1" s="1"/>
  <c r="AR15" i="1" s="1"/>
  <c r="AP13" i="1"/>
  <c r="AQ13" i="1" s="1"/>
  <c r="AR13" i="1" s="1"/>
  <c r="AS13" i="1" s="1"/>
  <c r="AP11" i="1"/>
  <c r="AQ11" i="1" s="1"/>
  <c r="AR11" i="1" s="1"/>
  <c r="AP12" i="1"/>
  <c r="AQ12" i="1" s="1"/>
  <c r="AR12" i="1" s="1"/>
  <c r="AS12" i="1" s="1"/>
  <c r="AP10" i="1"/>
  <c r="AQ10" i="1" s="1"/>
  <c r="AR10" i="1" s="1"/>
  <c r="AS10" i="1" s="1"/>
  <c r="AP9" i="1"/>
  <c r="AV8" i="1"/>
  <c r="AS15" i="1"/>
  <c r="AP14" i="1"/>
  <c r="AQ14" i="1" s="1"/>
  <c r="AR14" i="1" s="1"/>
  <c r="AS14" i="1" s="1"/>
  <c r="AS11" i="1"/>
  <c r="AS6" i="1"/>
  <c r="AA29" i="1"/>
  <c r="AB9" i="1"/>
  <c r="AR18" i="1" l="1"/>
  <c r="AS18" i="1" s="1"/>
  <c r="AQ18" i="1"/>
  <c r="AQ19" i="1"/>
  <c r="AR19" i="1" s="1"/>
  <c r="AS19" i="1" s="1"/>
  <c r="AR16" i="1"/>
  <c r="AS16" i="1" s="1"/>
  <c r="AQ16" i="1"/>
  <c r="AQ17" i="1"/>
  <c r="AR17" i="1" s="1"/>
  <c r="AR21" i="1"/>
  <c r="AS21" i="1" s="1"/>
  <c r="AQ21" i="1"/>
  <c r="AQ22" i="1"/>
  <c r="AR22" i="1" s="1"/>
  <c r="AS22" i="1" s="1"/>
  <c r="AR20" i="1"/>
  <c r="AS20" i="1" s="1"/>
  <c r="AQ20" i="1"/>
  <c r="AT25" i="1"/>
  <c r="AU25" i="1" s="1"/>
  <c r="AV25" i="1" s="1"/>
  <c r="AW25" i="1" s="1"/>
  <c r="AT23" i="1"/>
  <c r="AU23" i="1" s="1"/>
  <c r="AV23" i="1" s="1"/>
  <c r="AW23" i="1" s="1"/>
  <c r="AT19" i="1"/>
  <c r="AT17" i="1"/>
  <c r="AT22" i="1"/>
  <c r="AT21" i="1"/>
  <c r="AU21" i="1" s="1"/>
  <c r="AV21" i="1" s="1"/>
  <c r="AW21" i="1" s="1"/>
  <c r="AT24" i="1"/>
  <c r="AU24" i="1" s="1"/>
  <c r="AV24" i="1" s="1"/>
  <c r="AW24" i="1" s="1"/>
  <c r="AT20" i="1"/>
  <c r="AT18" i="1"/>
  <c r="AU18" i="1" s="1"/>
  <c r="AV18" i="1" s="1"/>
  <c r="AW18" i="1" s="1"/>
  <c r="AT16" i="1"/>
  <c r="AU16" i="1" s="1"/>
  <c r="AV16" i="1" s="1"/>
  <c r="AW16" i="1" s="1"/>
  <c r="AT15" i="1"/>
  <c r="AU15" i="1" s="1"/>
  <c r="AV15" i="1" s="1"/>
  <c r="AW15" i="1" s="1"/>
  <c r="AT13" i="1"/>
  <c r="AU13" i="1" s="1"/>
  <c r="AV13" i="1" s="1"/>
  <c r="AW13" i="1" s="1"/>
  <c r="AT11" i="1"/>
  <c r="AU11" i="1" s="1"/>
  <c r="AV11" i="1" s="1"/>
  <c r="AT14" i="1"/>
  <c r="AU14" i="1" s="1"/>
  <c r="AV14" i="1" s="1"/>
  <c r="AW14" i="1" s="1"/>
  <c r="AT9" i="1"/>
  <c r="AW6" i="1"/>
  <c r="AT12" i="1"/>
  <c r="AU12" i="1" s="1"/>
  <c r="AV12" i="1" s="1"/>
  <c r="AW12" i="1" s="1"/>
  <c r="AT10" i="1"/>
  <c r="AU10" i="1" s="1"/>
  <c r="AV10" i="1" s="1"/>
  <c r="AW10" i="1" s="1"/>
  <c r="AW11" i="1"/>
  <c r="AZ8" i="1"/>
  <c r="AC9" i="1"/>
  <c r="AB29" i="1"/>
  <c r="AS17" i="1" l="1"/>
  <c r="AU20" i="1"/>
  <c r="AV20" i="1" s="1"/>
  <c r="AW20" i="1" s="1"/>
  <c r="AU22" i="1"/>
  <c r="AV22" i="1" s="1"/>
  <c r="AW22" i="1" s="1"/>
  <c r="AU17" i="1"/>
  <c r="AV17" i="1" s="1"/>
  <c r="AW17" i="1" s="1"/>
  <c r="AU19" i="1"/>
  <c r="AV19" i="1" s="1"/>
  <c r="AW19" i="1" s="1"/>
  <c r="AX25" i="1"/>
  <c r="AY25" i="1" s="1"/>
  <c r="AZ25" i="1" s="1"/>
  <c r="BA25" i="1" s="1"/>
  <c r="AX23" i="1"/>
  <c r="AY23" i="1" s="1"/>
  <c r="AZ23" i="1" s="1"/>
  <c r="BA23" i="1" s="1"/>
  <c r="AX22" i="1"/>
  <c r="AX19" i="1"/>
  <c r="AY19" i="1" s="1"/>
  <c r="AZ19" i="1" s="1"/>
  <c r="BA19" i="1" s="1"/>
  <c r="AX17" i="1"/>
  <c r="AX24" i="1"/>
  <c r="AY24" i="1" s="1"/>
  <c r="AZ24" i="1" s="1"/>
  <c r="BA24" i="1" s="1"/>
  <c r="AX18" i="1"/>
  <c r="AY18" i="1" s="1"/>
  <c r="AZ18" i="1" s="1"/>
  <c r="AX16" i="1"/>
  <c r="AY16" i="1" s="1"/>
  <c r="AZ16" i="1" s="1"/>
  <c r="AX21" i="1"/>
  <c r="AY21" i="1" s="1"/>
  <c r="AZ21" i="1" s="1"/>
  <c r="BA21" i="1" s="1"/>
  <c r="AX20" i="1"/>
  <c r="AY20" i="1" s="1"/>
  <c r="AZ20" i="1" s="1"/>
  <c r="BA20" i="1" s="1"/>
  <c r="BA18" i="1"/>
  <c r="BA16" i="1"/>
  <c r="AX13" i="1"/>
  <c r="AY13" i="1" s="1"/>
  <c r="AZ13" i="1" s="1"/>
  <c r="BA13" i="1" s="1"/>
  <c r="AX11" i="1"/>
  <c r="AY11" i="1" s="1"/>
  <c r="AZ11" i="1" s="1"/>
  <c r="BD8" i="1"/>
  <c r="AX12" i="1"/>
  <c r="AY12" i="1" s="1"/>
  <c r="AZ12" i="1" s="1"/>
  <c r="BA12" i="1" s="1"/>
  <c r="BA6" i="1"/>
  <c r="AX15" i="1"/>
  <c r="AY15" i="1" s="1"/>
  <c r="AZ15" i="1" s="1"/>
  <c r="BA15" i="1" s="1"/>
  <c r="AX10" i="1"/>
  <c r="AY10" i="1" s="1"/>
  <c r="AZ10" i="1" s="1"/>
  <c r="BA10" i="1" s="1"/>
  <c r="AX9" i="1"/>
  <c r="BA11" i="1"/>
  <c r="AX14" i="1"/>
  <c r="AY14" i="1" s="1"/>
  <c r="AZ14" i="1" s="1"/>
  <c r="BA14" i="1" s="1"/>
  <c r="AC29" i="1"/>
  <c r="AE9" i="1"/>
  <c r="AY17" i="1" l="1"/>
  <c r="AZ17" i="1" s="1"/>
  <c r="BA17" i="1" s="1"/>
  <c r="AY22" i="1"/>
  <c r="AZ22" i="1" s="1"/>
  <c r="BA22" i="1" s="1"/>
  <c r="BB25" i="1"/>
  <c r="BC25" i="1" s="1"/>
  <c r="BD25" i="1" s="1"/>
  <c r="BO25" i="1" s="1"/>
  <c r="BB23" i="1"/>
  <c r="BC23" i="1" s="1"/>
  <c r="BD23" i="1" s="1"/>
  <c r="BO23" i="1" s="1"/>
  <c r="BB24" i="1"/>
  <c r="BC24" i="1" s="1"/>
  <c r="BD24" i="1" s="1"/>
  <c r="BO24" i="1" s="1"/>
  <c r="BB19" i="1"/>
  <c r="BC19" i="1" s="1"/>
  <c r="BD19" i="1" s="1"/>
  <c r="BO19" i="1" s="1"/>
  <c r="BB17" i="1"/>
  <c r="BC17" i="1" s="1"/>
  <c r="BD17" i="1" s="1"/>
  <c r="BO17" i="1" s="1"/>
  <c r="BB21" i="1"/>
  <c r="BC21" i="1" s="1"/>
  <c r="BD21" i="1" s="1"/>
  <c r="BO21" i="1" s="1"/>
  <c r="BB20" i="1"/>
  <c r="BC20" i="1" s="1"/>
  <c r="BD20" i="1" s="1"/>
  <c r="BO20" i="1" s="1"/>
  <c r="BB18" i="1"/>
  <c r="BC18" i="1" s="1"/>
  <c r="BD18" i="1" s="1"/>
  <c r="BO18" i="1" s="1"/>
  <c r="BB16" i="1"/>
  <c r="BC16" i="1" s="1"/>
  <c r="BD16" i="1" s="1"/>
  <c r="BO16" i="1" s="1"/>
  <c r="BB22" i="1"/>
  <c r="BC22" i="1" s="1"/>
  <c r="BD22" i="1" s="1"/>
  <c r="BO22" i="1" s="1"/>
  <c r="BB15" i="1"/>
  <c r="BC15" i="1" s="1"/>
  <c r="BD15" i="1" s="1"/>
  <c r="BO15" i="1" s="1"/>
  <c r="BE10" i="1"/>
  <c r="BB13" i="1"/>
  <c r="BC13" i="1" s="1"/>
  <c r="BD13" i="1" s="1"/>
  <c r="BO13" i="1" s="1"/>
  <c r="BB11" i="1"/>
  <c r="BC11" i="1" s="1"/>
  <c r="BD11" i="1" s="1"/>
  <c r="BO11" i="1" s="1"/>
  <c r="BB9" i="1"/>
  <c r="BB14" i="1"/>
  <c r="BC14" i="1" s="1"/>
  <c r="BD14" i="1" s="1"/>
  <c r="BO14" i="1" s="1"/>
  <c r="BE13" i="1"/>
  <c r="BB10" i="1"/>
  <c r="BC10" i="1" s="1"/>
  <c r="BD10" i="1" s="1"/>
  <c r="BO10" i="1" s="1"/>
  <c r="BB12" i="1"/>
  <c r="BC12" i="1" s="1"/>
  <c r="BD12" i="1" s="1"/>
  <c r="BO12" i="1" s="1"/>
  <c r="BH8" i="1"/>
  <c r="BE6" i="1"/>
  <c r="BE11" i="1"/>
  <c r="AE29" i="1"/>
  <c r="AF9" i="1"/>
  <c r="BE15" i="1" l="1"/>
  <c r="BE17" i="1"/>
  <c r="BE19" i="1"/>
  <c r="AG9" i="1"/>
  <c r="BE14" i="1"/>
  <c r="BE18" i="1"/>
  <c r="BE23" i="1"/>
  <c r="BE20" i="1"/>
  <c r="BF25" i="1"/>
  <c r="BF23" i="1"/>
  <c r="BF19" i="1"/>
  <c r="BG19" i="1" s="1"/>
  <c r="BH19" i="1" s="1"/>
  <c r="BI19" i="1" s="1"/>
  <c r="BF17" i="1"/>
  <c r="BG17" i="1" s="1"/>
  <c r="BH17" i="1" s="1"/>
  <c r="BI17" i="1" s="1"/>
  <c r="BF22" i="1"/>
  <c r="BF18" i="1"/>
  <c r="BF16" i="1"/>
  <c r="BF24" i="1"/>
  <c r="BF21" i="1"/>
  <c r="BF20" i="1"/>
  <c r="BF15" i="1"/>
  <c r="BF13" i="1"/>
  <c r="BG13" i="1" s="1"/>
  <c r="BH13" i="1" s="1"/>
  <c r="BF11" i="1"/>
  <c r="BG11" i="1" s="1"/>
  <c r="BH11" i="1" s="1"/>
  <c r="BI11" i="1" s="1"/>
  <c r="BF9" i="1"/>
  <c r="BF12" i="1"/>
  <c r="BI13" i="1"/>
  <c r="BF10" i="1"/>
  <c r="BG10" i="1" s="1"/>
  <c r="BH10" i="1" s="1"/>
  <c r="BI10" i="1" s="1"/>
  <c r="BL8" i="1"/>
  <c r="BF14" i="1"/>
  <c r="BI6" i="1"/>
  <c r="BE25" i="1"/>
  <c r="BE22" i="1"/>
  <c r="AF29" i="1"/>
  <c r="BE24" i="1"/>
  <c r="BE12" i="1"/>
  <c r="BE16" i="1"/>
  <c r="BE21" i="1"/>
  <c r="BG14" i="1" l="1"/>
  <c r="BH14" i="1" s="1"/>
  <c r="BI14" i="1" s="1"/>
  <c r="BG15" i="1"/>
  <c r="BH15" i="1" s="1"/>
  <c r="BI15" i="1" s="1"/>
  <c r="BG20" i="1"/>
  <c r="BH20" i="1" s="1"/>
  <c r="BI20" i="1" s="1"/>
  <c r="BG23" i="1"/>
  <c r="BH23" i="1" s="1"/>
  <c r="BI23" i="1" s="1"/>
  <c r="BG18" i="1"/>
  <c r="BH18" i="1" s="1"/>
  <c r="BI18" i="1" s="1"/>
  <c r="BJ25" i="1"/>
  <c r="BJ23" i="1"/>
  <c r="BJ19" i="1"/>
  <c r="BK19" i="1" s="1"/>
  <c r="BL19" i="1" s="1"/>
  <c r="BM19" i="1" s="1"/>
  <c r="N19" i="1" s="1"/>
  <c r="BJ17" i="1"/>
  <c r="BK17" i="1" s="1"/>
  <c r="BL17" i="1" s="1"/>
  <c r="BM17" i="1" s="1"/>
  <c r="N17" i="1" s="1"/>
  <c r="BJ22" i="1"/>
  <c r="BJ21" i="1"/>
  <c r="BJ20" i="1"/>
  <c r="BK20" i="1" s="1"/>
  <c r="BL20" i="1" s="1"/>
  <c r="BM20" i="1" s="1"/>
  <c r="N20" i="1" s="1"/>
  <c r="BJ24" i="1"/>
  <c r="BJ18" i="1"/>
  <c r="BJ16" i="1"/>
  <c r="BJ15" i="1"/>
  <c r="BK15" i="1" s="1"/>
  <c r="BL15" i="1" s="1"/>
  <c r="BM15" i="1"/>
  <c r="N15" i="1" s="1"/>
  <c r="BJ13" i="1"/>
  <c r="BK13" i="1" s="1"/>
  <c r="BL13" i="1" s="1"/>
  <c r="BM13" i="1" s="1"/>
  <c r="N13" i="1" s="1"/>
  <c r="BJ11" i="1"/>
  <c r="BK11" i="1" s="1"/>
  <c r="BL11" i="1" s="1"/>
  <c r="BJ9" i="1"/>
  <c r="BJ14" i="1"/>
  <c r="BK14" i="1" s="1"/>
  <c r="BL14" i="1" s="1"/>
  <c r="BM14" i="1" s="1"/>
  <c r="N14" i="1" s="1"/>
  <c r="BM6" i="1"/>
  <c r="BJ12" i="1"/>
  <c r="BJ10" i="1"/>
  <c r="BK10" i="1" s="1"/>
  <c r="BL10" i="1" s="1"/>
  <c r="BM10" i="1" s="1"/>
  <c r="N10" i="1" s="1"/>
  <c r="BM11" i="1"/>
  <c r="N11" i="1" s="1"/>
  <c r="BG24" i="1"/>
  <c r="BH24" i="1" s="1"/>
  <c r="BI24" i="1" s="1"/>
  <c r="BG25" i="1"/>
  <c r="BH25" i="1" s="1"/>
  <c r="BI25" i="1" s="1"/>
  <c r="BG16" i="1"/>
  <c r="BH16" i="1" s="1"/>
  <c r="BI16" i="1" s="1"/>
  <c r="AG29" i="1"/>
  <c r="AI9" i="1"/>
  <c r="BG12" i="1"/>
  <c r="BH12" i="1" s="1"/>
  <c r="BI12" i="1" s="1"/>
  <c r="BG21" i="1"/>
  <c r="BH21" i="1" s="1"/>
  <c r="BI21" i="1" s="1"/>
  <c r="BG22" i="1"/>
  <c r="BH22" i="1" s="1"/>
  <c r="BI22" i="1" s="1"/>
  <c r="BK18" i="1" l="1"/>
  <c r="BL18" i="1" s="1"/>
  <c r="BM18" i="1" s="1"/>
  <c r="N18" i="1" s="1"/>
  <c r="BK23" i="1"/>
  <c r="BL23" i="1" s="1"/>
  <c r="BM23" i="1" s="1"/>
  <c r="N23" i="1" s="1"/>
  <c r="BK24" i="1"/>
  <c r="BL24" i="1" s="1"/>
  <c r="BK21" i="1"/>
  <c r="BL21" i="1" s="1"/>
  <c r="BM21" i="1"/>
  <c r="N21" i="1" s="1"/>
  <c r="BK25" i="1"/>
  <c r="BL25" i="1" s="1"/>
  <c r="BM25" i="1" s="1"/>
  <c r="N25" i="1" s="1"/>
  <c r="AI29" i="1"/>
  <c r="AJ9" i="1"/>
  <c r="BK22" i="1"/>
  <c r="BL22" i="1" s="1"/>
  <c r="BM22" i="1" s="1"/>
  <c r="N22" i="1" s="1"/>
  <c r="BK16" i="1"/>
  <c r="BL16" i="1" s="1"/>
  <c r="BM16" i="1" s="1"/>
  <c r="N16" i="1" s="1"/>
  <c r="BK12" i="1"/>
  <c r="BL12" i="1" s="1"/>
  <c r="BM12" i="1"/>
  <c r="N12" i="1" s="1"/>
  <c r="BM24" i="1"/>
  <c r="N24" i="1" s="1"/>
  <c r="AK9" i="1" l="1"/>
  <c r="AJ29" i="1"/>
  <c r="AK29" i="1" l="1"/>
  <c r="AM9" i="1"/>
  <c r="AM29" i="1" l="1"/>
  <c r="AN9" i="1"/>
  <c r="AN29" i="1" l="1"/>
  <c r="AO9" i="1"/>
  <c r="AO29" i="1" l="1"/>
  <c r="AQ9" i="1"/>
  <c r="AQ29" i="1" l="1"/>
  <c r="AR9" i="1"/>
  <c r="AS9" i="1" l="1"/>
  <c r="AR29" i="1"/>
  <c r="AS29" i="1" l="1"/>
  <c r="AU9" i="1"/>
  <c r="AU29" i="1" l="1"/>
  <c r="AV9" i="1"/>
  <c r="AW9" i="1" l="1"/>
  <c r="AV29" i="1"/>
  <c r="AW29" i="1" l="1"/>
  <c r="AY9" i="1"/>
  <c r="AY29" i="1" l="1"/>
  <c r="AZ9" i="1"/>
  <c r="BA9" i="1" l="1"/>
  <c r="AZ29" i="1"/>
  <c r="BA29" i="1" l="1"/>
  <c r="BC9" i="1"/>
  <c r="BC29" i="1" l="1"/>
  <c r="BD9" i="1"/>
  <c r="BO9" i="1" l="1"/>
  <c r="BO29" i="1" s="1"/>
  <c r="BE9" i="1"/>
  <c r="BD29" i="1"/>
  <c r="BO31" i="1" s="1"/>
  <c r="BO33" i="1" s="1"/>
  <c r="BO35" i="1" s="1"/>
  <c r="BP31" i="1" l="1"/>
  <c r="BE29" i="1"/>
  <c r="BG9" i="1"/>
  <c r="BG29" i="1" l="1"/>
  <c r="BH9" i="1"/>
  <c r="BI9" i="1" l="1"/>
  <c r="BH29" i="1"/>
  <c r="BI29" i="1" l="1"/>
  <c r="BK9" i="1"/>
  <c r="BK29" i="1" l="1"/>
  <c r="BL9" i="1"/>
  <c r="BM9" i="1" s="1"/>
  <c r="BL29" i="1" l="1"/>
  <c r="BM29" i="1"/>
  <c r="N9" i="1"/>
  <c r="N29" i="1" s="1"/>
</calcChain>
</file>

<file path=xl/sharedStrings.xml><?xml version="1.0" encoding="utf-8"?>
<sst xmlns="http://schemas.openxmlformats.org/spreadsheetml/2006/main" count="79" uniqueCount="38">
  <si>
    <t>Investor 
Name</t>
  </si>
  <si>
    <t>Redemption Date</t>
  </si>
  <si>
    <t>Redemption Amount</t>
  </si>
  <si>
    <t>Initial Payout Date</t>
  </si>
  <si>
    <t>4% 
Amount</t>
  </si>
  <si>
    <t>4% Amount 
Paid</t>
  </si>
  <si>
    <t>4% Payout
 Date</t>
  </si>
  <si>
    <t>Final Payout Date</t>
  </si>
  <si>
    <t>1% 
Amount</t>
  </si>
  <si>
    <t>Ending Total Payable</t>
  </si>
  <si>
    <t>Interest</t>
  </si>
  <si>
    <t>January
Payment (Y/N)</t>
  </si>
  <si>
    <t>Interest if Payment Made</t>
  </si>
  <si>
    <t>February Payment (Y/N)</t>
  </si>
  <si>
    <t>March Payment (Y/N)</t>
  </si>
  <si>
    <t>April Payment (Y/N)</t>
  </si>
  <si>
    <t>May Payment (Y/N)</t>
  </si>
  <si>
    <t>June Payment (Y/N)</t>
  </si>
  <si>
    <t>July Payment (Y/N)</t>
  </si>
  <si>
    <t>August Payment (Y/N)</t>
  </si>
  <si>
    <t>September Payment (Y/N)</t>
  </si>
  <si>
    <t>October Payment (Y/N)</t>
  </si>
  <si>
    <t>November Payment (Y/N)</t>
  </si>
  <si>
    <t>December Payment (Y/N)</t>
  </si>
  <si>
    <t>YTD Accrued Interest</t>
  </si>
  <si>
    <t>blank</t>
  </si>
  <si>
    <t>TOTAL</t>
  </si>
  <si>
    <t>JANUARY FORMULAS ARE DIFFERENT</t>
  </si>
  <si>
    <t>Expense Tab</t>
  </si>
  <si>
    <t>Difference</t>
  </si>
  <si>
    <t>YTD holdback until 5/31 for 2016 Investors</t>
  </si>
  <si>
    <t>Final Difference</t>
  </si>
  <si>
    <t>John Doe</t>
  </si>
  <si>
    <t>For the period ending October 31, 2017</t>
  </si>
  <si>
    <t>Example Hedge Fund, L.P.</t>
  </si>
  <si>
    <t>Investor Portal 
ID</t>
  </si>
  <si>
    <t>Initial Redemption Payout Amount 95%</t>
  </si>
  <si>
    <t>Holdback balance and interest calculation for outstanding full redemptions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</si>
</sst>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_(* #,##0.000000000_);_(* \(#,##0.000000000\);_(* &quot;-&quot;??_);_(@_)"/>
    <numFmt numFmtId="166" formatCode="_(* #,##0.00000_);_(* \(#,##0.00000\);_(* &quot;-&quot;??_);_(@_)"/>
    <numFmt numFmtId="167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Fill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Fill="1"/>
    <xf numFmtId="0" fontId="0" fillId="0" borderId="0" xfId="0" applyFill="1"/>
    <xf numFmtId="0" fontId="0" fillId="0" borderId="0" xfId="0" applyFont="1" applyFill="1"/>
    <xf numFmtId="43" fontId="0" fillId="0" borderId="0" xfId="0" applyNumberFormat="1"/>
    <xf numFmtId="43" fontId="0" fillId="0" borderId="0" xfId="2" applyNumberFormat="1" applyFont="1" applyFill="1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0" borderId="0" xfId="0" applyFont="1"/>
    <xf numFmtId="0" fontId="3" fillId="0" borderId="0" xfId="0" applyFont="1"/>
    <xf numFmtId="14" fontId="2" fillId="3" borderId="1" xfId="0" applyNumberFormat="1" applyFont="1" applyFill="1" applyBorder="1"/>
    <xf numFmtId="0" fontId="2" fillId="0" borderId="2" xfId="0" applyFont="1" applyBorder="1"/>
    <xf numFmtId="0" fontId="0" fillId="0" borderId="0" xfId="0" applyFont="1"/>
    <xf numFmtId="0" fontId="0" fillId="0" borderId="1" xfId="0" applyFont="1" applyFill="1" applyBorder="1"/>
    <xf numFmtId="14" fontId="0" fillId="0" borderId="1" xfId="0" applyNumberFormat="1" applyFont="1" applyBorder="1"/>
    <xf numFmtId="43" fontId="1" fillId="0" borderId="1" xfId="1" applyFont="1" applyFill="1" applyBorder="1"/>
    <xf numFmtId="43" fontId="1" fillId="0" borderId="1" xfId="1" applyFont="1" applyBorder="1"/>
    <xf numFmtId="43" fontId="1" fillId="0" borderId="1" xfId="1" applyFont="1" applyBorder="1" applyAlignment="1">
      <alignment horizontal="center"/>
    </xf>
    <xf numFmtId="43" fontId="0" fillId="0" borderId="1" xfId="1" applyFont="1" applyBorder="1"/>
    <xf numFmtId="43" fontId="4" fillId="0" borderId="1" xfId="1" applyFont="1" applyBorder="1"/>
    <xf numFmtId="14" fontId="0" fillId="0" borderId="1" xfId="0" applyNumberFormat="1" applyFont="1" applyFill="1" applyBorder="1"/>
    <xf numFmtId="166" fontId="2" fillId="0" borderId="0" xfId="1" applyNumberFormat="1" applyFont="1"/>
    <xf numFmtId="14" fontId="2" fillId="0" borderId="0" xfId="1" applyNumberFormat="1" applyFont="1"/>
    <xf numFmtId="43" fontId="2" fillId="0" borderId="3" xfId="1" applyFont="1" applyBorder="1"/>
    <xf numFmtId="166" fontId="2" fillId="0" borderId="3" xfId="1" applyNumberFormat="1" applyFont="1" applyBorder="1"/>
    <xf numFmtId="43" fontId="2" fillId="0" borderId="0" xfId="1" applyFont="1"/>
    <xf numFmtId="43" fontId="1" fillId="0" borderId="0" xfId="1" applyFont="1"/>
    <xf numFmtId="11" fontId="0" fillId="0" borderId="0" xfId="0" applyNumberFormat="1"/>
    <xf numFmtId="167" fontId="0" fillId="0" borderId="0" xfId="0" applyNumberFormat="1"/>
    <xf numFmtId="14" fontId="2" fillId="4" borderId="1" xfId="0" applyNumberFormat="1" applyFont="1" applyFill="1" applyBorder="1" applyAlignment="1">
      <alignment horizontal="center" wrapText="1"/>
    </xf>
    <xf numFmtId="43" fontId="2" fillId="7" borderId="1" xfId="1" applyFont="1" applyFill="1" applyBorder="1" applyAlignment="1">
      <alignment horizontal="center" wrapText="1"/>
    </xf>
    <xf numFmtId="11" fontId="2" fillId="5" borderId="1" xfId="1" applyNumberFormat="1" applyFont="1" applyFill="1" applyBorder="1" applyAlignment="1">
      <alignment horizontal="center" wrapText="1"/>
    </xf>
    <xf numFmtId="11" fontId="2" fillId="6" borderId="1" xfId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3"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R51"/>
  <sheetViews>
    <sheetView tabSelected="1" zoomScale="175" zoomScaleNormal="85" workbookViewId="0">
      <pane xSplit="3" ySplit="8" topLeftCell="D9" activePane="bottomRight" state="frozen"/>
      <selection activeCell="AH248" sqref="AH248"/>
      <selection pane="topRight" activeCell="AH248" sqref="AH248"/>
      <selection pane="bottomLeft" activeCell="AH248" sqref="AH248"/>
      <selection pane="bottomRight" activeCell="A3" sqref="A3"/>
    </sheetView>
  </sheetViews>
  <sheetFormatPr baseColWidth="10" defaultColWidth="8.83203125" defaultRowHeight="15" x14ac:dyDescent="0.2"/>
  <cols>
    <col min="1" max="1" width="3.5" customWidth="1"/>
    <col min="2" max="2" width="9.1640625" customWidth="1"/>
    <col min="3" max="3" width="22.6640625" customWidth="1"/>
    <col min="4" max="4" width="12" customWidth="1"/>
    <col min="5" max="5" width="13.5" customWidth="1"/>
    <col min="6" max="6" width="15.6640625" customWidth="1"/>
    <col min="7" max="7" width="17.83203125" customWidth="1"/>
    <col min="8" max="8" width="14" customWidth="1"/>
    <col min="9" max="9" width="14.5" customWidth="1"/>
    <col min="10" max="10" width="15.5" style="2" customWidth="1"/>
    <col min="11" max="11" width="15.6640625" style="3" customWidth="1"/>
    <col min="12" max="13" width="15.6640625" customWidth="1"/>
    <col min="14" max="14" width="15.6640625" style="4" customWidth="1"/>
    <col min="15" max="15" width="4.5" customWidth="1"/>
    <col min="16" max="17" width="15.6640625" customWidth="1"/>
    <col min="18" max="65" width="12.6640625" customWidth="1"/>
    <col min="66" max="66" width="2.83203125" customWidth="1"/>
    <col min="67" max="67" width="12.83203125" style="2" customWidth="1"/>
    <col min="68" max="68" width="14.5" style="2" customWidth="1"/>
  </cols>
  <sheetData>
    <row r="1" spans="1:70" x14ac:dyDescent="0.2">
      <c r="A1" s="1" t="s">
        <v>34</v>
      </c>
    </row>
    <row r="2" spans="1:70" x14ac:dyDescent="0.2">
      <c r="A2" s="1" t="s">
        <v>37</v>
      </c>
      <c r="AK2" s="5"/>
      <c r="AL2" s="6"/>
      <c r="AM2" s="6"/>
      <c r="AN2" s="6"/>
      <c r="AO2" s="5"/>
      <c r="AP2" s="6"/>
      <c r="AQ2" s="6"/>
      <c r="AR2" s="6"/>
      <c r="AS2" s="5"/>
      <c r="AT2" s="6"/>
      <c r="AU2" s="6"/>
      <c r="AV2" s="6"/>
      <c r="AW2" s="5"/>
      <c r="AX2" s="6"/>
      <c r="AY2" s="6"/>
      <c r="AZ2" s="6"/>
      <c r="BA2" s="5"/>
      <c r="BB2" s="6"/>
      <c r="BC2" s="6"/>
      <c r="BD2" s="6"/>
      <c r="BE2" s="5"/>
      <c r="BF2" s="6"/>
      <c r="BG2" s="6"/>
      <c r="BH2" s="6"/>
      <c r="BI2" s="5"/>
      <c r="BJ2" s="6"/>
      <c r="BK2" s="6"/>
      <c r="BL2" s="6"/>
      <c r="BM2" s="5"/>
    </row>
    <row r="3" spans="1:70" x14ac:dyDescent="0.2">
      <c r="A3" s="7" t="s">
        <v>33</v>
      </c>
      <c r="Q3" s="8"/>
      <c r="BE3" s="6"/>
      <c r="BF3" s="6"/>
      <c r="BG3" s="6"/>
      <c r="BH3" s="6"/>
      <c r="BI3" s="6"/>
      <c r="BJ3" s="6"/>
      <c r="BK3" s="6"/>
      <c r="BL3" s="6"/>
      <c r="BM3" s="6"/>
    </row>
    <row r="4" spans="1:70" ht="15" customHeight="1" x14ac:dyDescent="0.2">
      <c r="J4" s="9"/>
      <c r="S4" s="2"/>
      <c r="BE4" s="6"/>
      <c r="BF4" s="6"/>
      <c r="BG4" s="6"/>
      <c r="BH4" s="6"/>
      <c r="BI4" s="6"/>
      <c r="BJ4" s="6"/>
      <c r="BK4" s="6"/>
      <c r="BL4" s="6"/>
      <c r="BM4" s="6"/>
      <c r="BO4" s="10"/>
      <c r="BP4" s="10"/>
      <c r="BQ4" s="11"/>
      <c r="BR4" s="11"/>
    </row>
    <row r="5" spans="1:70" x14ac:dyDescent="0.2">
      <c r="H5" s="12"/>
      <c r="M5" s="13"/>
      <c r="N5" s="14"/>
      <c r="S5" s="8"/>
      <c r="U5" s="2"/>
      <c r="BO5" s="10"/>
      <c r="BP5" s="10"/>
      <c r="BQ5" s="11"/>
      <c r="BR5" s="11"/>
    </row>
    <row r="6" spans="1:70" ht="15" customHeight="1" x14ac:dyDescent="0.2">
      <c r="C6" s="42" t="s">
        <v>0</v>
      </c>
      <c r="D6" s="42" t="s">
        <v>35</v>
      </c>
      <c r="E6" s="42" t="s">
        <v>1</v>
      </c>
      <c r="F6" s="42" t="s">
        <v>2</v>
      </c>
      <c r="G6" s="42" t="s">
        <v>36</v>
      </c>
      <c r="H6" s="42" t="s">
        <v>3</v>
      </c>
      <c r="I6" s="42" t="s">
        <v>4</v>
      </c>
      <c r="J6" s="44" t="s">
        <v>5</v>
      </c>
      <c r="K6" s="45" t="s">
        <v>6</v>
      </c>
      <c r="L6" s="42" t="s">
        <v>7</v>
      </c>
      <c r="M6" s="42" t="s">
        <v>8</v>
      </c>
      <c r="N6" s="42" t="s">
        <v>9</v>
      </c>
      <c r="P6" s="15" t="s">
        <v>10</v>
      </c>
      <c r="Q6" s="38" t="str">
        <f>TEXT(P8,"mm/dd/yyy")&amp;" Holdback Balance"</f>
        <v>12/31/2016 Holdback Balance</v>
      </c>
      <c r="R6" s="40" t="s">
        <v>11</v>
      </c>
      <c r="S6" s="41" t="s">
        <v>12</v>
      </c>
      <c r="T6" s="15" t="s">
        <v>10</v>
      </c>
      <c r="U6" s="38" t="str">
        <f>TEXT(T8,"mm/dd/yyy")&amp;" Holdback Balance"</f>
        <v>01/31/2017 Holdback Balance</v>
      </c>
      <c r="V6" s="40" t="s">
        <v>13</v>
      </c>
      <c r="W6" s="41" t="s">
        <v>12</v>
      </c>
      <c r="X6" s="15" t="s">
        <v>10</v>
      </c>
      <c r="Y6" s="38" t="str">
        <f>TEXT(X8,"mm/dd/yyy")&amp;" Holdback Balance"</f>
        <v>02/28/2017 Holdback Balance</v>
      </c>
      <c r="Z6" s="40" t="s">
        <v>14</v>
      </c>
      <c r="AA6" s="41" t="s">
        <v>12</v>
      </c>
      <c r="AB6" s="15" t="s">
        <v>10</v>
      </c>
      <c r="AC6" s="38" t="str">
        <f>TEXT(AB8,"mm/dd/yyy")&amp;" Holdback Balance"</f>
        <v>03/31/2017 Holdback Balance</v>
      </c>
      <c r="AD6" s="40" t="s">
        <v>15</v>
      </c>
      <c r="AE6" s="41" t="s">
        <v>12</v>
      </c>
      <c r="AF6" s="15" t="s">
        <v>10</v>
      </c>
      <c r="AG6" s="38" t="str">
        <f>TEXT(AF8,"mm/dd/yyy")&amp;" Holdback Balance"</f>
        <v>04/30/2017 Holdback Balance</v>
      </c>
      <c r="AH6" s="40" t="s">
        <v>16</v>
      </c>
      <c r="AI6" s="41" t="s">
        <v>12</v>
      </c>
      <c r="AJ6" s="15" t="s">
        <v>10</v>
      </c>
      <c r="AK6" s="38" t="str">
        <f>TEXT(AJ8,"mm/dd/yyy")&amp;" Holdback Balance"</f>
        <v>05/31/2017 Holdback Balance</v>
      </c>
      <c r="AL6" s="40" t="s">
        <v>17</v>
      </c>
      <c r="AM6" s="41" t="s">
        <v>12</v>
      </c>
      <c r="AN6" s="15" t="s">
        <v>10</v>
      </c>
      <c r="AO6" s="38" t="str">
        <f>TEXT(AN8,"mm/dd/yyy")&amp;" Holdback Balance"</f>
        <v>06/30/2017 Holdback Balance</v>
      </c>
      <c r="AP6" s="40" t="s">
        <v>18</v>
      </c>
      <c r="AQ6" s="41" t="s">
        <v>12</v>
      </c>
      <c r="AR6" s="15" t="s">
        <v>10</v>
      </c>
      <c r="AS6" s="38" t="str">
        <f>TEXT(AR8,"mm/dd/yyy")&amp;" Holdback Balance"</f>
        <v>07/31/2017 Holdback Balance</v>
      </c>
      <c r="AT6" s="40" t="s">
        <v>19</v>
      </c>
      <c r="AU6" s="41" t="s">
        <v>12</v>
      </c>
      <c r="AV6" s="15" t="s">
        <v>10</v>
      </c>
      <c r="AW6" s="38" t="str">
        <f>TEXT(AV8,"mm/dd/yyy")&amp;" Holdback Balance"</f>
        <v>08/31/2017 Holdback Balance</v>
      </c>
      <c r="AX6" s="40" t="s">
        <v>20</v>
      </c>
      <c r="AY6" s="41" t="s">
        <v>12</v>
      </c>
      <c r="AZ6" s="15" t="s">
        <v>10</v>
      </c>
      <c r="BA6" s="38" t="str">
        <f>TEXT(AZ8,"mm/dd/yyy")&amp;" Holdback Balance"</f>
        <v>09/30/2017 Holdback Balance</v>
      </c>
      <c r="BB6" s="40" t="s">
        <v>21</v>
      </c>
      <c r="BC6" s="41" t="s">
        <v>12</v>
      </c>
      <c r="BD6" s="15" t="s">
        <v>10</v>
      </c>
      <c r="BE6" s="38" t="str">
        <f>TEXT(BD8,"mm/dd/yyy")&amp;" Holdback Balance"</f>
        <v>10/31/2017 Holdback Balance</v>
      </c>
      <c r="BF6" s="40" t="s">
        <v>22</v>
      </c>
      <c r="BG6" s="41" t="s">
        <v>12</v>
      </c>
      <c r="BH6" s="15" t="s">
        <v>10</v>
      </c>
      <c r="BI6" s="38" t="str">
        <f>TEXT(BH8,"mm/dd/yyy")&amp;" Holdback Balance"</f>
        <v>11/30/2017 Holdback Balance</v>
      </c>
      <c r="BJ6" s="40" t="s">
        <v>23</v>
      </c>
      <c r="BK6" s="41" t="s">
        <v>12</v>
      </c>
      <c r="BL6" s="15" t="s">
        <v>10</v>
      </c>
      <c r="BM6" s="38" t="str">
        <f>TEXT(BL8,"mm/dd/yyy")&amp;" Holdback Balance"</f>
        <v>12/31/2017 Holdback Balance</v>
      </c>
      <c r="BO6" s="39" t="s">
        <v>24</v>
      </c>
      <c r="BP6"/>
    </row>
    <row r="7" spans="1:70" ht="15" customHeight="1" x14ac:dyDescent="0.2">
      <c r="C7" s="43"/>
      <c r="D7" s="43"/>
      <c r="E7" s="42"/>
      <c r="F7" s="42"/>
      <c r="G7" s="42"/>
      <c r="H7" s="42"/>
      <c r="I7" s="43"/>
      <c r="J7" s="44"/>
      <c r="K7" s="45"/>
      <c r="L7" s="42"/>
      <c r="M7" s="43"/>
      <c r="N7" s="42"/>
      <c r="P7" s="16">
        <f>0.0001/360</f>
        <v>2.7777777777777781E-7</v>
      </c>
      <c r="Q7" s="38"/>
      <c r="R7" s="40"/>
      <c r="S7" s="41"/>
      <c r="T7" s="16">
        <f>0.0001/360</f>
        <v>2.7777777777777781E-7</v>
      </c>
      <c r="U7" s="38"/>
      <c r="V7" s="40"/>
      <c r="W7" s="41"/>
      <c r="X7" s="16">
        <f>0.0001/360</f>
        <v>2.7777777777777781E-7</v>
      </c>
      <c r="Y7" s="38"/>
      <c r="Z7" s="40"/>
      <c r="AA7" s="41"/>
      <c r="AB7" s="16">
        <f>0.0001/360</f>
        <v>2.7777777777777781E-7</v>
      </c>
      <c r="AC7" s="38"/>
      <c r="AD7" s="40"/>
      <c r="AE7" s="41"/>
      <c r="AF7" s="16">
        <f>0.0001/360</f>
        <v>2.7777777777777781E-7</v>
      </c>
      <c r="AG7" s="38"/>
      <c r="AH7" s="40"/>
      <c r="AI7" s="41"/>
      <c r="AJ7" s="16">
        <f>0.0001/360</f>
        <v>2.7777777777777781E-7</v>
      </c>
      <c r="AK7" s="38"/>
      <c r="AL7" s="40"/>
      <c r="AM7" s="41"/>
      <c r="AN7" s="16">
        <f>0.0001/360</f>
        <v>2.7777777777777781E-7</v>
      </c>
      <c r="AO7" s="38"/>
      <c r="AP7" s="40"/>
      <c r="AQ7" s="41"/>
      <c r="AR7" s="16">
        <f>0.0001/360</f>
        <v>2.7777777777777781E-7</v>
      </c>
      <c r="AS7" s="38"/>
      <c r="AT7" s="40"/>
      <c r="AU7" s="41"/>
      <c r="AV7" s="16">
        <f>0.0001/360</f>
        <v>2.7777777777777781E-7</v>
      </c>
      <c r="AW7" s="38"/>
      <c r="AX7" s="40"/>
      <c r="AY7" s="41"/>
      <c r="AZ7" s="16">
        <f>0.0001/360</f>
        <v>2.7777777777777781E-7</v>
      </c>
      <c r="BA7" s="38"/>
      <c r="BB7" s="40"/>
      <c r="BC7" s="41"/>
      <c r="BD7" s="16">
        <f>0.0001/360</f>
        <v>2.7777777777777781E-7</v>
      </c>
      <c r="BE7" s="38"/>
      <c r="BF7" s="40"/>
      <c r="BG7" s="41"/>
      <c r="BH7" s="16">
        <f>0.0001/360</f>
        <v>2.7777777777777781E-7</v>
      </c>
      <c r="BI7" s="38"/>
      <c r="BJ7" s="40"/>
      <c r="BK7" s="41"/>
      <c r="BL7" s="16">
        <f>0.0001/360</f>
        <v>2.7777777777777781E-7</v>
      </c>
      <c r="BM7" s="38"/>
      <c r="BO7" s="39"/>
      <c r="BP7"/>
    </row>
    <row r="8" spans="1:70" s="17" customFormat="1" ht="15" customHeight="1" x14ac:dyDescent="0.2">
      <c r="C8" s="43"/>
      <c r="D8" s="43"/>
      <c r="E8" s="42"/>
      <c r="F8" s="42"/>
      <c r="G8" s="42"/>
      <c r="H8" s="42"/>
      <c r="I8" s="43"/>
      <c r="J8" s="44"/>
      <c r="K8" s="45"/>
      <c r="L8" s="42"/>
      <c r="M8" s="43"/>
      <c r="N8" s="42"/>
      <c r="O8" s="18" t="s">
        <v>25</v>
      </c>
      <c r="P8" s="19">
        <v>42735</v>
      </c>
      <c r="Q8" s="38"/>
      <c r="R8" s="40"/>
      <c r="S8" s="41"/>
      <c r="T8" s="19">
        <v>42766</v>
      </c>
      <c r="U8" s="38"/>
      <c r="V8" s="40"/>
      <c r="W8" s="41"/>
      <c r="X8" s="19">
        <f>EOMONTH(T8,1)</f>
        <v>42794</v>
      </c>
      <c r="Y8" s="38"/>
      <c r="Z8" s="40"/>
      <c r="AA8" s="41"/>
      <c r="AB8" s="19">
        <f>EOMONTH(X8,1)</f>
        <v>42825</v>
      </c>
      <c r="AC8" s="38"/>
      <c r="AD8" s="40"/>
      <c r="AE8" s="41"/>
      <c r="AF8" s="19">
        <f>EOMONTH(AB8,1)</f>
        <v>42855</v>
      </c>
      <c r="AG8" s="38"/>
      <c r="AH8" s="40"/>
      <c r="AI8" s="41"/>
      <c r="AJ8" s="19">
        <f>EOMONTH(AF8,1)</f>
        <v>42886</v>
      </c>
      <c r="AK8" s="38"/>
      <c r="AL8" s="40"/>
      <c r="AM8" s="41"/>
      <c r="AN8" s="19">
        <f>EOMONTH(AJ8,1)</f>
        <v>42916</v>
      </c>
      <c r="AO8" s="38"/>
      <c r="AP8" s="40"/>
      <c r="AQ8" s="41"/>
      <c r="AR8" s="19">
        <f>EOMONTH(AN8,1)</f>
        <v>42947</v>
      </c>
      <c r="AS8" s="38"/>
      <c r="AT8" s="40"/>
      <c r="AU8" s="41"/>
      <c r="AV8" s="19">
        <f>EOMONTH(AR8,1)</f>
        <v>42978</v>
      </c>
      <c r="AW8" s="38"/>
      <c r="AX8" s="40"/>
      <c r="AY8" s="41"/>
      <c r="AZ8" s="19">
        <f>EOMONTH(AV8,1)</f>
        <v>43008</v>
      </c>
      <c r="BA8" s="38"/>
      <c r="BB8" s="40"/>
      <c r="BC8" s="41"/>
      <c r="BD8" s="19">
        <f>EOMONTH(AZ8,1)</f>
        <v>43039</v>
      </c>
      <c r="BE8" s="38"/>
      <c r="BF8" s="40"/>
      <c r="BG8" s="41"/>
      <c r="BH8" s="19">
        <f>EOMONTH(BD8,1)</f>
        <v>43069</v>
      </c>
      <c r="BI8" s="38"/>
      <c r="BJ8" s="40"/>
      <c r="BK8" s="41"/>
      <c r="BL8" s="19">
        <f>EOMONTH(BH8,1)</f>
        <v>43100</v>
      </c>
      <c r="BM8" s="38"/>
      <c r="BN8" s="20"/>
      <c r="BO8" s="39"/>
      <c r="BP8"/>
    </row>
    <row r="9" spans="1:70" s="21" customFormat="1" x14ac:dyDescent="0.2">
      <c r="C9" s="22" t="s">
        <v>32</v>
      </c>
      <c r="D9" s="22">
        <v>1000001</v>
      </c>
      <c r="E9" s="23">
        <v>42766</v>
      </c>
      <c r="F9" s="24">
        <v>358141</v>
      </c>
      <c r="G9" s="25">
        <v>331032.44</v>
      </c>
      <c r="H9" s="23">
        <v>42772</v>
      </c>
      <c r="I9" s="25">
        <f t="shared" ref="I9:I25" si="0">F9-G9-(F9*0.01)</f>
        <v>23527.149999999998</v>
      </c>
      <c r="J9" s="24">
        <v>23521.040000000001</v>
      </c>
      <c r="K9" s="23">
        <v>42885</v>
      </c>
      <c r="L9" s="23">
        <v>0</v>
      </c>
      <c r="M9" s="25">
        <f t="shared" ref="M9:M25" si="1">IF($J9&lt;&gt;0,F9-G9-J9,F9-G9-I9)</f>
        <v>3587.5199999999968</v>
      </c>
      <c r="N9" s="26">
        <f t="shared" ref="N9:N25" si="2">BM9</f>
        <v>3588.58</v>
      </c>
      <c r="O9"/>
      <c r="P9" s="27">
        <v>0</v>
      </c>
      <c r="Q9" s="25">
        <v>0</v>
      </c>
      <c r="R9" s="26" t="str">
        <f t="shared" ref="R9:R25" si="3">IF(OR(AND(T$8&gt;=$L9,$L9&lt;P$8,$L9&lt;&gt;0),AND(T$8&gt;=$K9,P$8&lt;$K9)),"Y","N")</f>
        <v>N</v>
      </c>
      <c r="S9" s="27">
        <f t="shared" ref="S9:S25" si="4">ROUND(IF(AND(R9="Y",Q9&lt;&gt;0),(($K9-P$8-1)*P$7*Q9)+((Q9-$J9)*(T$8-$K9+1)*T$7),IF(AND(R9="Y",Q9=0),(($K9-P$8-1)*P$7*($J9+$M9))+(($M9)*(T$8-$K9+1)*T$7),0)),2)</f>
        <v>0</v>
      </c>
      <c r="T9" s="27">
        <f t="shared" ref="T9:T25" si="5">ROUND(IF(S9&lt;&gt;0,S9,IF(AND(P9=0,T$8&gt;$H9,T$8&gt;$E9,$J9&lt;&gt;0),(T$8-$H9+1)*($J9+$M9)*T$7,IF(P9&lt;&gt;0,((T$8-P$8)*Q9*T$7),IF(AND(P9=0,T$8&gt;$H9,T$8&gt;$E9),(T$8-$H9+1)*($I9+$M9)*T$7,IF(P9&lt;&gt;0,((T$8-P$8)*Q9*T$7),0))))),2)</f>
        <v>0</v>
      </c>
      <c r="U9" s="25">
        <f t="shared" ref="U9:U25" si="6">ROUND(IF(AND(T$8&gt;=$K9,T$8&gt;$E9),$M9,IF(AND(T$8&gt;$H9,T$8&gt;$E9,$J9=0),($I9+$M9),IF(AND(T$8&gt;$H9,T$8&gt;$E9,$J9&lt;&gt;0),($I9+$M9),0)+$T9)),2)</f>
        <v>0</v>
      </c>
      <c r="V9" s="26" t="str">
        <f t="shared" ref="V9:V25" si="7">IF(OR(AND(X$8&gt;=$L9,$L9&lt;T$8,$L9&lt;&gt;0),AND(X$8&gt;=$K9,T$8&lt;$K9)),"Y","N")</f>
        <v>N</v>
      </c>
      <c r="W9" s="27">
        <f t="shared" ref="W9:W25" si="8">ROUND(IF(AND(V9="Y",U9&lt;&gt;0),(($K9-T$8-1)*T$7*U9)+((U9-$J9)*(X$8-$K9+1)*X$7),IF(AND(V9="Y",U9=0),(($K9-T$8-1)*T$7*($J9+$M9))+(($M9)*(X$8-$K9+1)*X$7),0)),2)</f>
        <v>0</v>
      </c>
      <c r="X9" s="27">
        <f t="shared" ref="X9:X25" si="9">ROUND(IF(W9&lt;&gt;0,W9,IF(AND(T9=0,X$8&gt;$H9,X$8&gt;$E9,$J9&lt;&gt;0),(X$8-$H9+1)*($J9+$M9)*X$7,IF(T9&lt;&gt;0,((X$8-T$8)*U9*X$7),IF(AND(T9=0,X$8&gt;$H9,X$8&gt;$E9),(X$8-$H9+1)*($I9+$M9)*X$7,IF(T9&lt;&gt;0,((X$8-T$8)*U9*X$7),0))))),2)</f>
        <v>0.17</v>
      </c>
      <c r="Y9" s="25">
        <f t="shared" ref="Y9:Y25" si="10">ROUND(IF(AND(X$8&gt;=$K9,X$8&gt;$E9,$J9&lt;&gt;0),$M9,IF(AND(X$8&gt;$H9,X$8&gt;$E9,$J9=0),($I9+$M9),IF(AND(X$8&gt;$H9,X$8&gt;$E9,$J9&lt;&gt;0),($J9+$M9),0)))+$T9+$X9,2)</f>
        <v>27108.73</v>
      </c>
      <c r="Z9" s="26" t="str">
        <f t="shared" ref="Z9:Z25" si="11">IF(OR(AND(AB$8&gt;=$L9,$L9&lt;X$8,$L9&lt;&gt;0),AND(AB$8&gt;=$K9,X$8&lt;$K9)),"Y","N")</f>
        <v>N</v>
      </c>
      <c r="AA9" s="27">
        <f t="shared" ref="AA9:AA25" si="12">ROUND(IF(AND(Z9="Y",Y9&lt;&gt;0),(($K9-X$8-1)*X$7*Y9)+((Y9-$J9)*(AB$8-$K9+1)*AB$7),IF(AND(Z9="Y",Y9=0),(($K9-X$8-1)*X$7*($J9+$M9))+(($M9)*(AB$8-$K9+1)*AB$7),0)),2)</f>
        <v>0</v>
      </c>
      <c r="AB9" s="27">
        <f t="shared" ref="AB9:AB25" si="13">ROUND(IF(AA9&lt;&gt;0,AA9,IF(AND(X9=0,AB$8&gt;$H9,AB$8&gt;$E9,$J9&lt;&gt;0),(AB$8-$H9+1)*($J9+$M9)*AB$7,IF(X9&lt;&gt;0,((AB$8-X$8)*Y9*AB$7),IF(AND(X9=0,AB$8&gt;$H9,AB$8&gt;$E9),(AB$8-$H9+1)*($I9+$M9)*AB$7,IF(X9&lt;&gt;0,((AB$8-X$8)*Y9*AB$7),0))))),2)</f>
        <v>0.23</v>
      </c>
      <c r="AC9" s="25">
        <f t="shared" ref="AC9:AC25" si="14">ROUND(IF(AND(AB$8&gt;=$K9,AB$8&gt;$E9,$J9&lt;&gt;0),$M9,IF(AND(AB$8&gt;$H9,AB$8&gt;$E9,$J9=0),($I9+$M9),IF(AND(AB$8&gt;$H9,AB$8&gt;$E9,$J9&lt;&gt;0),($J9+$M9),0)))+$T9+$X9+$AB9,2)</f>
        <v>27108.959999999999</v>
      </c>
      <c r="AD9" s="26" t="str">
        <f t="shared" ref="AD9:AD25" si="15">IF(OR(AND(AF$8&gt;=$L9,$L9&lt;AB$8,$L9&lt;&gt;0),AND(AF$8&gt;=$K9,AB$8&lt;$K9)),"Y","N")</f>
        <v>N</v>
      </c>
      <c r="AE9" s="27">
        <f t="shared" ref="AE9:AE25" si="16">ROUND(IF(AND(AD9="Y",AC9&lt;&gt;0),(($K9-AB$8-1)*AB$7*AC9)+((AC9-$J9)*(AF$8-$K9+1)*AF$7),IF(AND(AD9="Y",AC9=0),(($K9-AB$8-1)*AB$7*($J9+$M9))+(($M9)*(AF$8-$K9+1)*AF$7),0)),2)</f>
        <v>0</v>
      </c>
      <c r="AF9" s="27">
        <f t="shared" ref="AF9:AF25" si="17">ROUND(IF(AE9&lt;&gt;0,AE9,IF(AND(AB9=0,AF$8&gt;$H9,AF$8&gt;$E9,$J9&lt;&gt;0),(AF$8-$H9+1)*($J9+$M9)*AF$7,IF(AB9&lt;&gt;0,((AF$8-AB$8)*AC9*AF$7),IF(AND(AB9=0,AF$8&gt;$H9,AF$8&gt;$E9),(AF$8-$H9+1)*($I9+$M9)*AF$7,IF(AB9&lt;&gt;0,((AF$8-AB$8)*AC9*AF$7),0))))),2)</f>
        <v>0.23</v>
      </c>
      <c r="AG9" s="25">
        <f t="shared" ref="AG9:AG25" si="18">ROUND(IF(AND(AF$8&gt;=$K9,AF$8&gt;$E9,$J9&lt;&gt;0),$M9,IF(AND(AF$8&gt;$H9,AF$8&gt;$E9,$J9=0),($I9+$M9),IF(AND(AF$8&gt;$H9,AF$8&gt;$E9,$J9&lt;&gt;0),($J9+$M9),0)))+$T9+$X9+$AB9+$AF9,2)</f>
        <v>27109.19</v>
      </c>
      <c r="AH9" s="26" t="str">
        <f t="shared" ref="AH9:AH25" si="19">IF(OR(AND(AJ$8&gt;=$L9,$L9&lt;AF$8,$L9&lt;&gt;0),AND(AJ$8&gt;=$K9,AF$8&lt;$K9)),"Y","N")</f>
        <v>Y</v>
      </c>
      <c r="AI9" s="27">
        <f t="shared" ref="AI9:AI25" si="20">ROUND(IF(AND(AH9="Y",AG9&lt;&gt;0),(($K9-AF$8-1)*AF$7*AG9)+((AG9-$J9)*(AJ$8-$K9+1)*AJ$7),IF(AND(AH9="Y",AG9=0),(($K9-AF$8-1)*AF$7*($J9+$M9))+(($M9)*(AJ$8-$K9+1)*AJ$7),0)),2)</f>
        <v>0.22</v>
      </c>
      <c r="AJ9" s="27">
        <f t="shared" ref="AJ9:AJ25" si="21">ROUND(IF(AI9&lt;&gt;0,AI9,IF(AND(AF9=0,AJ$8&gt;$H9,AJ$8&gt;$E9,$J9&lt;&gt;0),(AJ$8-$H9+1)*($J9+$M9)*AJ$7,IF(AF9&lt;&gt;0,((AJ$8-AF$8)*AG9*AJ$7),IF(AND(AF9=0,AJ$8&gt;$H9,AJ$8&gt;$E9),(AJ$8-$H9+1)*($I9+$M9)*AJ$7,IF(AF9&lt;&gt;0,((AJ$8-AF$8)*AG9*AJ$7),0))))),2)</f>
        <v>0.22</v>
      </c>
      <c r="AK9" s="25">
        <f t="shared" ref="AK9:AK25" si="22">ROUND(IF(AND(AJ$8&gt;=$K9,AJ$8&gt;$E9,$J9&lt;&gt;0),$M9,IF(AND(AJ$8&gt;$H9,AJ$8&gt;$E9,$J9=0),($I9+$M9),IF(AND(AJ$8&gt;$H9,AJ$8&gt;$E9,$J9&lt;&gt;0),($J9+$M9),0)))+$T9+$X9+$AB9+$AF9+$AJ9,2)</f>
        <v>3588.37</v>
      </c>
      <c r="AL9" s="26" t="str">
        <f t="shared" ref="AL9:AL25" si="23">IF(OR(AND(AN$8&gt;=$L9,$L9&lt;AJ$8,$L9&lt;&gt;0),AND(AN$8&gt;=$K9,AJ$8&lt;$K9)),"Y","N")</f>
        <v>N</v>
      </c>
      <c r="AM9" s="27">
        <f t="shared" ref="AM9:AM25" si="24">ROUND(IF(AND(AL9="Y",AK9&lt;&gt;0),(($K9-AJ$8-1)*AJ$7*AK9)+((AK9-$J9)*(AN$8-$K9+1)*AN$7),IF(AND(AL9="Y",AK9=0),(($K9-AJ$8-1)*AJ$7*($I9+$M9))+(($M9)*(AN$8-$K9+1)*AN$7),0)),2)</f>
        <v>0</v>
      </c>
      <c r="AN9" s="27">
        <f t="shared" ref="AN9:AN25" si="25">ROUND(IF(AM9&lt;&gt;0,AM9,IF(AND(AJ9=0,AN$8&gt;$H9,AN$8&gt;$E9,$J9&lt;&gt;0),(AN$8-$H9+1)*($J9+$M9)*AN$7,IF(AJ9&lt;&gt;0,((AN$8-AJ$8)*AK9*AN$7),IF(AND(AJ9=0,AN$8&gt;$H9,AN$8&gt;$E9),(AN$8-$H9+1)*($I9+$M9)*AN$7,IF(AJ9&lt;&gt;0,((AN$8-AJ$8)*AK9*AN$7),0))))),2)</f>
        <v>0.03</v>
      </c>
      <c r="AO9" s="25">
        <f t="shared" ref="AO9:AO25" si="26">ROUND(IF(AND(AN$8&gt;=$K9,AN$8&gt;$E9,$J9&lt;&gt;0),$M9,IF(AND(AN$8&gt;$H9,AN$8&gt;$E9,$J9=0),($I9+$M9),IF(AND(AN$8&gt;$H9,AN$8&gt;$E9,$J9&lt;&gt;0),($J9+$M9),0)))+$T9+$X9+$AB9+$AF9+$AJ9+$AN9,2)</f>
        <v>3588.4</v>
      </c>
      <c r="AP9" s="26" t="str">
        <f t="shared" ref="AP9:AP25" si="27">IF(OR(AND(AR$8&gt;=$L9,$L9&lt;AN$8,$L9&lt;&gt;0),AND(AR$8&gt;=$K9,AN$8&lt;$K9)),"Y","N")</f>
        <v>N</v>
      </c>
      <c r="AQ9" s="27">
        <f t="shared" ref="AQ9:AQ25" si="28">ROUND(IF(AND(AP9="Y",AO9&lt;&gt;0),(($K9-AN$8-1)*AN$7*AO9)+((AO9-$J9)*(AR$8-$K9+1)*AR$7),IF(AND(AP9="Y",AO9=0),(($K9-AN$8-1)*AN$7*($I9+$M9))+(($M9)*(AR$8-$K9+1)*AR$7),0)),2)</f>
        <v>0</v>
      </c>
      <c r="AR9" s="27">
        <f t="shared" ref="AR9:AR25" si="29">ROUND(IF(AQ9&lt;&gt;0,AQ9,IF(AND(AN9=0,AR$8&gt;$H9,AR$8&gt;$E9,$J9&lt;&gt;0),(AR$8-$H9+1)*($J9+$M9)*AR$7,IF(AN9&lt;&gt;0,((AR$8-AN$8)*AO9*AR$7),IF(AND(AN9=0,AR$8&gt;$H9,AR$8&gt;$E9),(AR$8-$H9+1)*($I9+$M9)*AR$7,IF(AN9&lt;&gt;0,((AR$8-AN$8)*AO9*AR$7),0))))),2)</f>
        <v>0.03</v>
      </c>
      <c r="AS9" s="25">
        <f t="shared" ref="AS9:AS25" si="30">ROUND(IF(AND(AR$8&gt;=$K9,AR$8&gt;$E9,$J9&lt;&gt;0),$M9,IF(AND(AR$8&gt;$H9,AR$8&gt;$E9,$J9=0),($I9+$M9),IF(AND(AR$8&gt;$H9,AR$8&gt;$E9,$J9&lt;&gt;0),($J9+$M9),0)))+$T9+$X9+$AB9+$AF9+$AJ9+$AN9+$AR9,2)</f>
        <v>3588.43</v>
      </c>
      <c r="AT9" s="26" t="str">
        <f t="shared" ref="AT9:AT25" si="31">IF(OR(AND(AV$8&gt;=$L9,$L9&lt;AR$8,$L9&lt;&gt;0),AND(AV$8&gt;=$K9,AR$8&lt;$K9)),"Y","N")</f>
        <v>N</v>
      </c>
      <c r="AU9" s="27">
        <f t="shared" ref="AU9:AU25" si="32">ROUND(IF(AND(AT9="Y",AS9&lt;&gt;0),(($K9-AR$8-1)*AR$7*AS9)+((AS9-$J9)*(AV$8-$K9+1)*AV$7),IF(AND(AT9="Y",AS9=0),(($K9-AR$8-1)*AR$7*($I9+$M9))+(($M9)*(AV$8-$K9+1)*AV$7),0)),2)</f>
        <v>0</v>
      </c>
      <c r="AV9" s="27">
        <f t="shared" ref="AV9:AV25" si="33">ROUND(IF(AU9&lt;&gt;0,AU9,IF(AND(AR9=0,AV$8&gt;$H9,AV$8&gt;$E9,$J9&lt;&gt;0),(AV$8-$H9+1)*($J9+$M9)*AV$7,IF(AR9&lt;&gt;0,((AV$8-AR$8)*AS9*AV$7),IF(AND(AR9=0,AV$8&gt;$H9,AV$8&gt;$E9),(AV$8-$H9+1)*($I9+$M9)*AV$7,IF(AR9&lt;&gt;0,((AV$8-AR$8)*AS9*AV$7),0))))),2)</f>
        <v>0.03</v>
      </c>
      <c r="AW9" s="25">
        <f t="shared" ref="AW9:AW25" si="34">ROUND(IF(AND(AV$8&gt;=$K9,AV$8&gt;$E9,$J9&lt;&gt;0),$M9,IF(AND(AV$8&gt;$H9,AV$8&gt;$E9,$J9=0),($I9+$M9),IF(AND(AV$8&gt;$H9,AV$8&gt;$E9,$J9&lt;&gt;0),($J9+$M9),0)))+$T9+$X9+$AB9+$AF9+$AJ9+$AN9+$AR9+$AV9,2)</f>
        <v>3588.46</v>
      </c>
      <c r="AX9" s="26" t="str">
        <f t="shared" ref="AX9:AX25" si="35">IF(OR(AND(AZ$8&gt;=$L9,$L9&lt;AV$8,$L9&lt;&gt;0),AND(AZ$8&gt;=$K9,AV$8&lt;$K9)),"Y","N")</f>
        <v>N</v>
      </c>
      <c r="AY9" s="27">
        <f t="shared" ref="AY9:AY25" si="36">ROUND(IF(AND(AX9="Y",AW9&lt;&gt;0),(($K9-AV$8-1)*AV$7*AW9)+((AW9-$J9)*(AZ$8-$K9+1)*AZ$7),IF(AND(AX9="Y",AW9=0),(($K9-AV$8-1)*AV$7*($I9+$M9))+(($M9)*(AZ$8-$K9+1)*AZ$7),0)),2)</f>
        <v>0</v>
      </c>
      <c r="AZ9" s="27">
        <f t="shared" ref="AZ9:AZ25" si="37">ROUND(IF(AY9&lt;&gt;0,AY9,IF(AND(AV9=0,AZ$8&gt;$H9,AZ$8&gt;$E9,$J9&lt;&gt;0),(AZ$8-$H9+1)*($J9+$M9)*AZ$7,IF(AV9&lt;&gt;0,((AZ$8-AV$8)*AW9*AZ$7),IF(AND(AV9=0,AZ$8&gt;$H9,AZ$8&gt;$E9),(AZ$8-$H9+1)*($I9+$M9)*AZ$7,IF(AV9&lt;&gt;0,((AZ$8-AV$8)*AW9*AZ$7),0))))),2)</f>
        <v>0.03</v>
      </c>
      <c r="BA9" s="25">
        <f t="shared" ref="BA9:BA25" si="38">ROUND(IF(AND(AZ$8&gt;=$K9,AZ$8&gt;$E9,$J9&lt;&gt;0),$M9,IF(AND(AZ$8&gt;$H9,AZ$8&gt;$E9,$J9=0),($I9+$M9),IF(AND(AZ$8&gt;$H9,AZ$8&gt;$E9,$J9&lt;&gt;0),($J9+$M9),0)))+$T9+$X9+$AB9+$AF9+$AJ9+$AN9+$AR9+$AV9+$AZ9,2)</f>
        <v>3588.49</v>
      </c>
      <c r="BB9" s="26" t="str">
        <f t="shared" ref="BB9:BB25" si="39">IF(OR(AND(BD$8&gt;=$L9,$L9&lt;AZ$8,$L9&lt;&gt;0),AND(BD$8&gt;=$K9,AZ$8&lt;$K9)),"Y","N")</f>
        <v>N</v>
      </c>
      <c r="BC9" s="27">
        <f t="shared" ref="BC9:BC25" si="40">ROUND(IF(AND(BB9="Y",BA9&lt;&gt;0),(($K9-AZ$8-1)*AZ$7*BA9)+((BA9-$J9)*(BD$8-$K9+1)*BD$7),IF(AND(BB9="Y",BA9=0),(($K9-AZ$8-1)*AZ$7*($I9+$M9))+(($M9)*(BD$8-$K9+1)*BD$7),0)),2)</f>
        <v>0</v>
      </c>
      <c r="BD9" s="27">
        <f t="shared" ref="BD9:BD25" si="41">ROUND(IF(BC9&lt;&gt;0,BC9,IF(AND(AZ9=0,BD$8&gt;$H9,BD$8&gt;$E9,$J9&lt;&gt;0),(BD$8-$H9+1)*($J9+$M9)*BD$7,IF(AZ9&lt;&gt;0,((BD$8-AZ$8)*BA9*BD$7),IF(AND(AZ9=0,BD$8&gt;$H9,BD$8&gt;$E9),(BD$8-$H9+1)*($I9+$M9)*BD$7,IF(AZ9&lt;&gt;0,((BD$8-AZ$8)*BA9*BD$7),0))))),2)</f>
        <v>0.03</v>
      </c>
      <c r="BE9" s="25">
        <f t="shared" ref="BE9:BE25" si="42">ROUND(IF(AND(BD$8&gt;=$K9,BD$8&gt;$E9,$J9&lt;&gt;0),$M9,IF(AND(BD$8&gt;$H9,BD$8&gt;$E9,$J9=0),($I9+$M9),IF(AND(BD$8&gt;$H9,BD$8&gt;$E9,$J9&lt;&gt;0),($J9+$M9),0)))+$T9+$X9+$AB9+$AF9+$AJ9+$AN9+$AR9+$AV9+$AZ9+$BD9,2)</f>
        <v>3588.52</v>
      </c>
      <c r="BF9" s="26" t="str">
        <f t="shared" ref="BF9:BF25" si="43">IF(OR(AND(BH$8&gt;=$L9,$L9&lt;BD$8,$L9&lt;&gt;0),AND(BH$8&gt;=$K9,BD$8&lt;$K9)),"Y","N")</f>
        <v>N</v>
      </c>
      <c r="BG9" s="27">
        <f t="shared" ref="BG9:BG25" si="44">ROUND(IF(AND(BF9="Y",BE9&lt;&gt;0),(($K9-BD$8-1)*BD$7*BE9)+((BE9-$J9)*(BH$8-$K9+1)*BH$7),IF(AND(BF9="Y",BE9=0),(($K9-BD$8-1)*BD$7*($I9+$M9))+(($M9)*(BH$8-$K9+1)*BH$7),0)),2)</f>
        <v>0</v>
      </c>
      <c r="BH9" s="27">
        <f t="shared" ref="BH9:BH25" si="45">ROUND(IF(BG9&lt;&gt;0,BG9,IF(AND(BD9=0,BH$8&gt;$H9,BH$8&gt;$E9,$J9&lt;&gt;0),(BH$8-$H9+1)*($J9+$M9)*BH$7,IF(BD9&lt;&gt;0,((BH$8-BD$8)*BE9*BH$7),IF(AND(BD9=0,BH$8&gt;$H9,BH$8&gt;$E9),(BH$8-$H9+1)*($I9+$M9)*BH$7,IF(BD9&lt;&gt;0,((BH$8-BD$8)*BE9*BH$7),0))))),2)</f>
        <v>0.03</v>
      </c>
      <c r="BI9" s="25">
        <f t="shared" ref="BI9:BI25" si="46">ROUND(IF(AND(BH$8&gt;=$K9,BH$8&gt;$E9,$J9&lt;&gt;0),$M9,IF(AND(BH$8&gt;$H9,BH$8&gt;$E9,$J9=0),($I9+$M9),IF(AND(BH$8&gt;$H9,BH$8&gt;$E9,$J9&lt;&gt;0),($J9+$M9),0)))+$T9+$X9+$AB9+$AF9+$AJ9+$AN9+$AR9+$AV9+$AZ9+$BD9+$BH9,2)</f>
        <v>3588.55</v>
      </c>
      <c r="BJ9" s="26" t="str">
        <f t="shared" ref="BJ9:BJ25" si="47">IF(OR(AND(BL$8&gt;=$L9,$L9&lt;BH$8,$L9&lt;&gt;0),AND(BL$8&gt;=$K9,BH$8&lt;$K9)),"Y","N")</f>
        <v>N</v>
      </c>
      <c r="BK9" s="27">
        <f t="shared" ref="BK9:BK25" si="48">ROUND(IF(AND(BJ9="Y",BI9&lt;&gt;0),(($K9-BH$8-1)*BH$7*BI9)+((BI9-$J9)*(BL$8-$K9+1)*BL$7),IF(AND(BJ9="Y",BI9=0),(($K9-BH$8-1)*BH$7*($I9+$M9))+(($M9)*(BL$8-$K9+1)*BL$7),0)),2)</f>
        <v>0</v>
      </c>
      <c r="BL9" s="27">
        <f t="shared" ref="BL9:BL25" si="49">ROUND(IF(BK9&lt;&gt;0,BK9,IF(AND(BH9=0,BL$8&gt;$H9,BL$8&gt;$E9,$J9&lt;&gt;0),(BL$8-$H9+1)*($J9+$M9)*BL$7,IF(BH9&lt;&gt;0,((BL$8-BH$8)*BI9*BL$7),IF(AND(BH9=0,BL$8&gt;$H9,BL$8&gt;$E9),(BL$8-$H9+1)*($I9+$M9)*BL$7,IF(BH9&lt;&gt;0,((BL$8-BH$8)*BI9*BL$7),0))))),2)</f>
        <v>0.03</v>
      </c>
      <c r="BM9" s="25">
        <f t="shared" ref="BM9:BM25" si="50">ROUND(IF(AND(BL$8&gt;=$K9,BL$8&gt;$E9,$J9&lt;&gt;0),$M9,IF(AND(BL$8&gt;$H9,BL$8&gt;$E9,$J9=0),($I9+$M9),IF(AND(BL$8&gt;$H9,BL$8&gt;$E9,$J9&lt;&gt;0),($J9+$M9),0)))+$T9+$X9+$AB9+$AF9+$AJ9+$AN9+$AR9+$AV9+$AZ9+$BD9+$BH9+$BL9,2)</f>
        <v>3588.58</v>
      </c>
      <c r="BN9"/>
      <c r="BO9" s="2">
        <f>SUM($BD9,$AZ9,$AV9,$AR9,$AN9,$AJ9,$AF9,$AB9,$X9)</f>
        <v>1</v>
      </c>
      <c r="BP9"/>
    </row>
    <row r="10" spans="1:70" s="21" customFormat="1" x14ac:dyDescent="0.2">
      <c r="C10" s="22" t="s">
        <v>32</v>
      </c>
      <c r="D10" s="22">
        <f>D9+1</f>
        <v>1000002</v>
      </c>
      <c r="E10" s="23">
        <v>42766</v>
      </c>
      <c r="F10" s="24">
        <v>3676757.31</v>
      </c>
      <c r="G10" s="25">
        <v>3511804.83</v>
      </c>
      <c r="H10" s="23">
        <v>42772</v>
      </c>
      <c r="I10" s="25">
        <f t="shared" si="0"/>
        <v>128184.90689999997</v>
      </c>
      <c r="J10" s="24">
        <v>128184.91</v>
      </c>
      <c r="K10" s="23">
        <v>42885</v>
      </c>
      <c r="L10" s="23">
        <v>0</v>
      </c>
      <c r="M10" s="25">
        <f t="shared" si="1"/>
        <v>36767.569999999978</v>
      </c>
      <c r="N10" s="26">
        <f t="shared" si="2"/>
        <v>36774.97</v>
      </c>
      <c r="O10"/>
      <c r="P10" s="27">
        <v>0</v>
      </c>
      <c r="Q10" s="25">
        <v>0</v>
      </c>
      <c r="R10" s="26" t="str">
        <f t="shared" si="3"/>
        <v>N</v>
      </c>
      <c r="S10" s="27">
        <f t="shared" si="4"/>
        <v>0</v>
      </c>
      <c r="T10" s="27">
        <f t="shared" si="5"/>
        <v>0</v>
      </c>
      <c r="U10" s="25">
        <f t="shared" si="6"/>
        <v>0</v>
      </c>
      <c r="V10" s="26" t="str">
        <f t="shared" si="7"/>
        <v>N</v>
      </c>
      <c r="W10" s="27">
        <f t="shared" si="8"/>
        <v>0</v>
      </c>
      <c r="X10" s="27">
        <f t="shared" si="9"/>
        <v>1.05</v>
      </c>
      <c r="Y10" s="25">
        <f t="shared" si="10"/>
        <v>164953.53</v>
      </c>
      <c r="Z10" s="26" t="str">
        <f t="shared" si="11"/>
        <v>N</v>
      </c>
      <c r="AA10" s="27">
        <f t="shared" si="12"/>
        <v>0</v>
      </c>
      <c r="AB10" s="27">
        <f t="shared" si="13"/>
        <v>1.42</v>
      </c>
      <c r="AC10" s="25">
        <f t="shared" si="14"/>
        <v>164954.95000000001</v>
      </c>
      <c r="AD10" s="26" t="str">
        <f t="shared" si="15"/>
        <v>N</v>
      </c>
      <c r="AE10" s="27">
        <f t="shared" si="16"/>
        <v>0</v>
      </c>
      <c r="AF10" s="27">
        <f t="shared" si="17"/>
        <v>1.37</v>
      </c>
      <c r="AG10" s="25">
        <f t="shared" si="18"/>
        <v>164956.32</v>
      </c>
      <c r="AH10" s="26" t="str">
        <f t="shared" si="19"/>
        <v>Y</v>
      </c>
      <c r="AI10" s="27">
        <f t="shared" si="20"/>
        <v>1.35</v>
      </c>
      <c r="AJ10" s="27">
        <f t="shared" si="21"/>
        <v>1.35</v>
      </c>
      <c r="AK10" s="25">
        <f t="shared" si="22"/>
        <v>36772.76</v>
      </c>
      <c r="AL10" s="26" t="str">
        <f t="shared" si="23"/>
        <v>N</v>
      </c>
      <c r="AM10" s="27">
        <f t="shared" si="24"/>
        <v>0</v>
      </c>
      <c r="AN10" s="27">
        <f t="shared" si="25"/>
        <v>0.31</v>
      </c>
      <c r="AO10" s="25">
        <f t="shared" si="26"/>
        <v>36773.07</v>
      </c>
      <c r="AP10" s="26" t="str">
        <f t="shared" si="27"/>
        <v>N</v>
      </c>
      <c r="AQ10" s="27">
        <f t="shared" si="28"/>
        <v>0</v>
      </c>
      <c r="AR10" s="27">
        <f t="shared" si="29"/>
        <v>0.32</v>
      </c>
      <c r="AS10" s="25">
        <f t="shared" si="30"/>
        <v>36773.39</v>
      </c>
      <c r="AT10" s="26" t="str">
        <f t="shared" si="31"/>
        <v>N</v>
      </c>
      <c r="AU10" s="27">
        <f t="shared" si="32"/>
        <v>0</v>
      </c>
      <c r="AV10" s="27">
        <f t="shared" si="33"/>
        <v>0.32</v>
      </c>
      <c r="AW10" s="25">
        <f t="shared" si="34"/>
        <v>36773.71</v>
      </c>
      <c r="AX10" s="26" t="str">
        <f t="shared" si="35"/>
        <v>N</v>
      </c>
      <c r="AY10" s="27">
        <f t="shared" si="36"/>
        <v>0</v>
      </c>
      <c r="AZ10" s="27">
        <f t="shared" si="37"/>
        <v>0.31</v>
      </c>
      <c r="BA10" s="25">
        <f t="shared" si="38"/>
        <v>36774.019999999997</v>
      </c>
      <c r="BB10" s="26" t="str">
        <f t="shared" si="39"/>
        <v>N</v>
      </c>
      <c r="BC10" s="27">
        <f t="shared" si="40"/>
        <v>0</v>
      </c>
      <c r="BD10" s="27">
        <f t="shared" si="41"/>
        <v>0.32</v>
      </c>
      <c r="BE10" s="25">
        <f t="shared" si="42"/>
        <v>36774.339999999997</v>
      </c>
      <c r="BF10" s="26" t="str">
        <f t="shared" si="43"/>
        <v>N</v>
      </c>
      <c r="BG10" s="27">
        <f t="shared" si="44"/>
        <v>0</v>
      </c>
      <c r="BH10" s="27">
        <f t="shared" si="45"/>
        <v>0.31</v>
      </c>
      <c r="BI10" s="25">
        <f t="shared" si="46"/>
        <v>36774.65</v>
      </c>
      <c r="BJ10" s="26" t="str">
        <f t="shared" si="47"/>
        <v>N</v>
      </c>
      <c r="BK10" s="27">
        <f t="shared" si="48"/>
        <v>0</v>
      </c>
      <c r="BL10" s="27">
        <f t="shared" si="49"/>
        <v>0.32</v>
      </c>
      <c r="BM10" s="25">
        <f t="shared" si="50"/>
        <v>36774.97</v>
      </c>
      <c r="BN10"/>
      <c r="BO10" s="2">
        <f t="shared" ref="BO10:BO25" si="51">SUM($BD10,$AZ10,$AV10,$AR10,$AN10,$AJ10,$AF10,$AB10,$X10)</f>
        <v>6.7700000000000005</v>
      </c>
      <c r="BP10"/>
    </row>
    <row r="11" spans="1:70" s="21" customFormat="1" x14ac:dyDescent="0.2">
      <c r="C11" s="22" t="s">
        <v>32</v>
      </c>
      <c r="D11" s="22">
        <f t="shared" ref="D11:D27" si="52">D10+1</f>
        <v>1000003</v>
      </c>
      <c r="E11" s="23">
        <v>42766</v>
      </c>
      <c r="F11" s="24">
        <v>1145989.6299999999</v>
      </c>
      <c r="G11" s="25">
        <v>1074280.03</v>
      </c>
      <c r="H11" s="23">
        <v>42772</v>
      </c>
      <c r="I11" s="25">
        <f t="shared" si="0"/>
        <v>60249.70369999986</v>
      </c>
      <c r="J11" s="24">
        <v>60230.16</v>
      </c>
      <c r="K11" s="23">
        <v>42885</v>
      </c>
      <c r="L11" s="23">
        <v>0</v>
      </c>
      <c r="M11" s="25">
        <f t="shared" si="1"/>
        <v>11479.439999999857</v>
      </c>
      <c r="N11" s="26">
        <f t="shared" si="2"/>
        <v>11482.4</v>
      </c>
      <c r="O11"/>
      <c r="P11" s="27">
        <v>0</v>
      </c>
      <c r="Q11" s="25">
        <v>0</v>
      </c>
      <c r="R11" s="26" t="str">
        <f t="shared" si="3"/>
        <v>N</v>
      </c>
      <c r="S11" s="27">
        <f t="shared" si="4"/>
        <v>0</v>
      </c>
      <c r="T11" s="27">
        <f t="shared" si="5"/>
        <v>0</v>
      </c>
      <c r="U11" s="25">
        <f t="shared" si="6"/>
        <v>0</v>
      </c>
      <c r="V11" s="26" t="str">
        <f t="shared" si="7"/>
        <v>N</v>
      </c>
      <c r="W11" s="27">
        <f t="shared" si="8"/>
        <v>0</v>
      </c>
      <c r="X11" s="27">
        <f t="shared" si="9"/>
        <v>0.46</v>
      </c>
      <c r="Y11" s="25">
        <f t="shared" si="10"/>
        <v>71710.06</v>
      </c>
      <c r="Z11" s="26" t="str">
        <f t="shared" si="11"/>
        <v>N</v>
      </c>
      <c r="AA11" s="27">
        <f t="shared" si="12"/>
        <v>0</v>
      </c>
      <c r="AB11" s="27">
        <f t="shared" si="13"/>
        <v>0.62</v>
      </c>
      <c r="AC11" s="25">
        <f t="shared" si="14"/>
        <v>71710.679999999993</v>
      </c>
      <c r="AD11" s="26" t="str">
        <f t="shared" si="15"/>
        <v>N</v>
      </c>
      <c r="AE11" s="27">
        <f t="shared" si="16"/>
        <v>0</v>
      </c>
      <c r="AF11" s="27">
        <f t="shared" si="17"/>
        <v>0.6</v>
      </c>
      <c r="AG11" s="25">
        <f t="shared" si="18"/>
        <v>71711.28</v>
      </c>
      <c r="AH11" s="26" t="str">
        <f t="shared" si="19"/>
        <v>Y</v>
      </c>
      <c r="AI11" s="27">
        <f t="shared" si="20"/>
        <v>0.57999999999999996</v>
      </c>
      <c r="AJ11" s="27">
        <f t="shared" si="21"/>
        <v>0.57999999999999996</v>
      </c>
      <c r="AK11" s="25">
        <f t="shared" si="22"/>
        <v>11481.7</v>
      </c>
      <c r="AL11" s="26" t="str">
        <f t="shared" si="23"/>
        <v>N</v>
      </c>
      <c r="AM11" s="27">
        <f t="shared" si="24"/>
        <v>0</v>
      </c>
      <c r="AN11" s="27">
        <f t="shared" si="25"/>
        <v>0.1</v>
      </c>
      <c r="AO11" s="25">
        <f t="shared" si="26"/>
        <v>11481.8</v>
      </c>
      <c r="AP11" s="26" t="str">
        <f t="shared" si="27"/>
        <v>N</v>
      </c>
      <c r="AQ11" s="27">
        <f t="shared" si="28"/>
        <v>0</v>
      </c>
      <c r="AR11" s="27">
        <f t="shared" si="29"/>
        <v>0.1</v>
      </c>
      <c r="AS11" s="25">
        <f t="shared" si="30"/>
        <v>11481.9</v>
      </c>
      <c r="AT11" s="26" t="str">
        <f t="shared" si="31"/>
        <v>N</v>
      </c>
      <c r="AU11" s="27">
        <f t="shared" si="32"/>
        <v>0</v>
      </c>
      <c r="AV11" s="27">
        <f t="shared" si="33"/>
        <v>0.1</v>
      </c>
      <c r="AW11" s="25">
        <f t="shared" si="34"/>
        <v>11482</v>
      </c>
      <c r="AX11" s="26" t="str">
        <f t="shared" si="35"/>
        <v>N</v>
      </c>
      <c r="AY11" s="27">
        <f t="shared" si="36"/>
        <v>0</v>
      </c>
      <c r="AZ11" s="27">
        <f t="shared" si="37"/>
        <v>0.1</v>
      </c>
      <c r="BA11" s="25">
        <f t="shared" si="38"/>
        <v>11482.1</v>
      </c>
      <c r="BB11" s="26" t="str">
        <f t="shared" si="39"/>
        <v>N</v>
      </c>
      <c r="BC11" s="27">
        <f t="shared" si="40"/>
        <v>0</v>
      </c>
      <c r="BD11" s="27">
        <f t="shared" si="41"/>
        <v>0.1</v>
      </c>
      <c r="BE11" s="25">
        <f t="shared" si="42"/>
        <v>11482.2</v>
      </c>
      <c r="BF11" s="26" t="str">
        <f t="shared" si="43"/>
        <v>N</v>
      </c>
      <c r="BG11" s="27">
        <f t="shared" si="44"/>
        <v>0</v>
      </c>
      <c r="BH11" s="27">
        <f t="shared" si="45"/>
        <v>0.1</v>
      </c>
      <c r="BI11" s="25">
        <f t="shared" si="46"/>
        <v>11482.3</v>
      </c>
      <c r="BJ11" s="26" t="str">
        <f t="shared" si="47"/>
        <v>N</v>
      </c>
      <c r="BK11" s="27">
        <f t="shared" si="48"/>
        <v>0</v>
      </c>
      <c r="BL11" s="27">
        <f t="shared" si="49"/>
        <v>0.1</v>
      </c>
      <c r="BM11" s="25">
        <f t="shared" si="50"/>
        <v>11482.4</v>
      </c>
      <c r="BN11"/>
      <c r="BO11" s="2">
        <f t="shared" si="51"/>
        <v>2.7600000000000002</v>
      </c>
      <c r="BP11"/>
    </row>
    <row r="12" spans="1:70" s="21" customFormat="1" x14ac:dyDescent="0.2">
      <c r="C12" s="22" t="s">
        <v>32</v>
      </c>
      <c r="D12" s="22">
        <f t="shared" si="52"/>
        <v>1000004</v>
      </c>
      <c r="E12" s="23">
        <v>42766</v>
      </c>
      <c r="F12" s="24">
        <v>1162170.71</v>
      </c>
      <c r="G12" s="25">
        <v>1123342.17</v>
      </c>
      <c r="H12" s="23">
        <v>42772</v>
      </c>
      <c r="I12" s="25">
        <f t="shared" si="0"/>
        <v>27206.832900000038</v>
      </c>
      <c r="J12" s="25">
        <v>27187.02</v>
      </c>
      <c r="K12" s="23">
        <v>42885</v>
      </c>
      <c r="L12" s="23">
        <v>0</v>
      </c>
      <c r="M12" s="25">
        <f t="shared" si="1"/>
        <v>11641.520000000037</v>
      </c>
      <c r="N12" s="26">
        <f t="shared" si="2"/>
        <v>11643.44</v>
      </c>
      <c r="O12"/>
      <c r="P12" s="27">
        <v>0</v>
      </c>
      <c r="Q12" s="25">
        <v>0</v>
      </c>
      <c r="R12" s="26" t="str">
        <f t="shared" si="3"/>
        <v>N</v>
      </c>
      <c r="S12" s="27">
        <f t="shared" si="4"/>
        <v>0</v>
      </c>
      <c r="T12" s="27">
        <f t="shared" si="5"/>
        <v>0</v>
      </c>
      <c r="U12" s="25">
        <f t="shared" si="6"/>
        <v>0</v>
      </c>
      <c r="V12" s="26" t="str">
        <f t="shared" si="7"/>
        <v>N</v>
      </c>
      <c r="W12" s="27">
        <f t="shared" si="8"/>
        <v>0</v>
      </c>
      <c r="X12" s="27">
        <f t="shared" si="9"/>
        <v>0.25</v>
      </c>
      <c r="Y12" s="25">
        <f t="shared" si="10"/>
        <v>38828.79</v>
      </c>
      <c r="Z12" s="26" t="str">
        <f t="shared" si="11"/>
        <v>N</v>
      </c>
      <c r="AA12" s="27">
        <f t="shared" si="12"/>
        <v>0</v>
      </c>
      <c r="AB12" s="27">
        <f t="shared" si="13"/>
        <v>0.33</v>
      </c>
      <c r="AC12" s="25">
        <f t="shared" si="14"/>
        <v>38829.120000000003</v>
      </c>
      <c r="AD12" s="26" t="str">
        <f t="shared" si="15"/>
        <v>N</v>
      </c>
      <c r="AE12" s="27">
        <f t="shared" si="16"/>
        <v>0</v>
      </c>
      <c r="AF12" s="27">
        <f t="shared" si="17"/>
        <v>0.32</v>
      </c>
      <c r="AG12" s="25">
        <f t="shared" si="18"/>
        <v>38829.440000000002</v>
      </c>
      <c r="AH12" s="26" t="str">
        <f t="shared" si="19"/>
        <v>Y</v>
      </c>
      <c r="AI12" s="27">
        <f t="shared" si="20"/>
        <v>0.32</v>
      </c>
      <c r="AJ12" s="27">
        <f t="shared" si="21"/>
        <v>0.32</v>
      </c>
      <c r="AK12" s="25">
        <f t="shared" si="22"/>
        <v>11642.74</v>
      </c>
      <c r="AL12" s="26" t="str">
        <f t="shared" si="23"/>
        <v>N</v>
      </c>
      <c r="AM12" s="27">
        <f t="shared" si="24"/>
        <v>0</v>
      </c>
      <c r="AN12" s="27">
        <f t="shared" si="25"/>
        <v>0.1</v>
      </c>
      <c r="AO12" s="25">
        <f t="shared" si="26"/>
        <v>11642.84</v>
      </c>
      <c r="AP12" s="26" t="str">
        <f t="shared" si="27"/>
        <v>N</v>
      </c>
      <c r="AQ12" s="27">
        <f t="shared" si="28"/>
        <v>0</v>
      </c>
      <c r="AR12" s="27">
        <f t="shared" si="29"/>
        <v>0.1</v>
      </c>
      <c r="AS12" s="25">
        <f t="shared" si="30"/>
        <v>11642.94</v>
      </c>
      <c r="AT12" s="26" t="str">
        <f t="shared" si="31"/>
        <v>N</v>
      </c>
      <c r="AU12" s="27">
        <f t="shared" si="32"/>
        <v>0</v>
      </c>
      <c r="AV12" s="27">
        <f t="shared" si="33"/>
        <v>0.1</v>
      </c>
      <c r="AW12" s="25">
        <f t="shared" si="34"/>
        <v>11643.04</v>
      </c>
      <c r="AX12" s="26" t="str">
        <f t="shared" si="35"/>
        <v>N</v>
      </c>
      <c r="AY12" s="27">
        <f t="shared" si="36"/>
        <v>0</v>
      </c>
      <c r="AZ12" s="27">
        <f t="shared" si="37"/>
        <v>0.1</v>
      </c>
      <c r="BA12" s="25">
        <f t="shared" si="38"/>
        <v>11643.14</v>
      </c>
      <c r="BB12" s="26" t="str">
        <f t="shared" si="39"/>
        <v>N</v>
      </c>
      <c r="BC12" s="27">
        <f t="shared" si="40"/>
        <v>0</v>
      </c>
      <c r="BD12" s="27">
        <f t="shared" si="41"/>
        <v>0.1</v>
      </c>
      <c r="BE12" s="25">
        <f t="shared" si="42"/>
        <v>11643.24</v>
      </c>
      <c r="BF12" s="26" t="str">
        <f t="shared" si="43"/>
        <v>N</v>
      </c>
      <c r="BG12" s="27">
        <f t="shared" si="44"/>
        <v>0</v>
      </c>
      <c r="BH12" s="27">
        <f t="shared" si="45"/>
        <v>0.1</v>
      </c>
      <c r="BI12" s="25">
        <f t="shared" si="46"/>
        <v>11643.34</v>
      </c>
      <c r="BJ12" s="26" t="str">
        <f t="shared" si="47"/>
        <v>N</v>
      </c>
      <c r="BK12" s="27">
        <f t="shared" si="48"/>
        <v>0</v>
      </c>
      <c r="BL12" s="27">
        <f t="shared" si="49"/>
        <v>0.1</v>
      </c>
      <c r="BM12" s="25">
        <f t="shared" si="50"/>
        <v>11643.44</v>
      </c>
      <c r="BN12"/>
      <c r="BO12" s="2">
        <f t="shared" si="51"/>
        <v>1.7200000000000002</v>
      </c>
      <c r="BP12"/>
    </row>
    <row r="13" spans="1:70" s="21" customFormat="1" x14ac:dyDescent="0.2">
      <c r="C13" s="22" t="s">
        <v>32</v>
      </c>
      <c r="D13" s="22">
        <f t="shared" si="52"/>
        <v>1000005</v>
      </c>
      <c r="E13" s="23">
        <v>42794</v>
      </c>
      <c r="F13" s="24">
        <v>1284274.42</v>
      </c>
      <c r="G13" s="25">
        <v>1200994.01</v>
      </c>
      <c r="H13" s="23">
        <v>42802</v>
      </c>
      <c r="I13" s="25">
        <f t="shared" si="0"/>
        <v>70437.665799999915</v>
      </c>
      <c r="J13" s="25">
        <v>70437.67</v>
      </c>
      <c r="K13" s="23">
        <v>43039</v>
      </c>
      <c r="L13" s="23">
        <v>0</v>
      </c>
      <c r="M13" s="25">
        <f t="shared" si="1"/>
        <v>12842.739999999918</v>
      </c>
      <c r="N13" s="26">
        <f t="shared" si="2"/>
        <v>12848.45</v>
      </c>
      <c r="O13"/>
      <c r="P13" s="27">
        <v>0</v>
      </c>
      <c r="Q13" s="25">
        <v>0</v>
      </c>
      <c r="R13" s="26" t="str">
        <f t="shared" si="3"/>
        <v>N</v>
      </c>
      <c r="S13" s="27">
        <f t="shared" si="4"/>
        <v>0</v>
      </c>
      <c r="T13" s="27">
        <f t="shared" si="5"/>
        <v>0</v>
      </c>
      <c r="U13" s="25">
        <f t="shared" si="6"/>
        <v>0</v>
      </c>
      <c r="V13" s="26" t="str">
        <f t="shared" si="7"/>
        <v>N</v>
      </c>
      <c r="W13" s="27">
        <f t="shared" si="8"/>
        <v>0</v>
      </c>
      <c r="X13" s="27">
        <f t="shared" si="9"/>
        <v>0</v>
      </c>
      <c r="Y13" s="25">
        <f t="shared" si="10"/>
        <v>0</v>
      </c>
      <c r="Z13" s="26" t="str">
        <f t="shared" si="11"/>
        <v>N</v>
      </c>
      <c r="AA13" s="27">
        <f t="shared" si="12"/>
        <v>0</v>
      </c>
      <c r="AB13" s="27">
        <f t="shared" si="13"/>
        <v>0.56000000000000005</v>
      </c>
      <c r="AC13" s="25">
        <f t="shared" si="14"/>
        <v>83280.97</v>
      </c>
      <c r="AD13" s="26" t="str">
        <f t="shared" si="15"/>
        <v>N</v>
      </c>
      <c r="AE13" s="27">
        <f t="shared" si="16"/>
        <v>0</v>
      </c>
      <c r="AF13" s="27">
        <f t="shared" si="17"/>
        <v>0.69</v>
      </c>
      <c r="AG13" s="25">
        <f t="shared" si="18"/>
        <v>83281.66</v>
      </c>
      <c r="AH13" s="26" t="str">
        <f t="shared" si="19"/>
        <v>N</v>
      </c>
      <c r="AI13" s="27">
        <f t="shared" si="20"/>
        <v>0</v>
      </c>
      <c r="AJ13" s="27">
        <f t="shared" si="21"/>
        <v>0.72</v>
      </c>
      <c r="AK13" s="25">
        <f t="shared" si="22"/>
        <v>83282.38</v>
      </c>
      <c r="AL13" s="26" t="str">
        <f t="shared" si="23"/>
        <v>N</v>
      </c>
      <c r="AM13" s="27">
        <f t="shared" si="24"/>
        <v>0</v>
      </c>
      <c r="AN13" s="27">
        <f t="shared" si="25"/>
        <v>0.69</v>
      </c>
      <c r="AO13" s="25">
        <f t="shared" si="26"/>
        <v>83283.070000000007</v>
      </c>
      <c r="AP13" s="26" t="str">
        <f t="shared" si="27"/>
        <v>N</v>
      </c>
      <c r="AQ13" s="27">
        <f t="shared" si="28"/>
        <v>0</v>
      </c>
      <c r="AR13" s="27">
        <f t="shared" si="29"/>
        <v>0.72</v>
      </c>
      <c r="AS13" s="25">
        <f t="shared" si="30"/>
        <v>83283.789999999994</v>
      </c>
      <c r="AT13" s="26" t="str">
        <f t="shared" si="31"/>
        <v>N</v>
      </c>
      <c r="AU13" s="27">
        <f t="shared" si="32"/>
        <v>0</v>
      </c>
      <c r="AV13" s="27">
        <f t="shared" si="33"/>
        <v>0.72</v>
      </c>
      <c r="AW13" s="25">
        <f t="shared" si="34"/>
        <v>83284.509999999995</v>
      </c>
      <c r="AX13" s="26" t="str">
        <f t="shared" si="35"/>
        <v>N</v>
      </c>
      <c r="AY13" s="27">
        <f t="shared" si="36"/>
        <v>0</v>
      </c>
      <c r="AZ13" s="27">
        <f t="shared" si="37"/>
        <v>0.69</v>
      </c>
      <c r="BA13" s="25">
        <f t="shared" si="38"/>
        <v>83285.2</v>
      </c>
      <c r="BB13" s="26" t="str">
        <f t="shared" si="39"/>
        <v>Y</v>
      </c>
      <c r="BC13" s="27">
        <f t="shared" si="40"/>
        <v>0.7</v>
      </c>
      <c r="BD13" s="27">
        <f t="shared" si="41"/>
        <v>0.7</v>
      </c>
      <c r="BE13" s="25">
        <f t="shared" si="42"/>
        <v>12848.23</v>
      </c>
      <c r="BF13" s="26" t="str">
        <f t="shared" si="43"/>
        <v>N</v>
      </c>
      <c r="BG13" s="27">
        <f t="shared" si="44"/>
        <v>0</v>
      </c>
      <c r="BH13" s="27">
        <f t="shared" si="45"/>
        <v>0.11</v>
      </c>
      <c r="BI13" s="25">
        <f t="shared" si="46"/>
        <v>12848.34</v>
      </c>
      <c r="BJ13" s="26" t="str">
        <f t="shared" si="47"/>
        <v>N</v>
      </c>
      <c r="BK13" s="27">
        <f t="shared" si="48"/>
        <v>0</v>
      </c>
      <c r="BL13" s="27">
        <f t="shared" si="49"/>
        <v>0.11</v>
      </c>
      <c r="BM13" s="25">
        <f t="shared" si="50"/>
        <v>12848.45</v>
      </c>
      <c r="BN13"/>
      <c r="BO13" s="2">
        <f t="shared" si="51"/>
        <v>5.49</v>
      </c>
      <c r="BP13"/>
    </row>
    <row r="14" spans="1:70" s="21" customFormat="1" x14ac:dyDescent="0.2">
      <c r="C14" s="22" t="s">
        <v>32</v>
      </c>
      <c r="D14" s="22">
        <f t="shared" si="52"/>
        <v>1000006</v>
      </c>
      <c r="E14" s="23">
        <v>42794</v>
      </c>
      <c r="F14" s="24">
        <v>669290.16</v>
      </c>
      <c r="G14" s="25">
        <v>625827.03</v>
      </c>
      <c r="H14" s="23">
        <v>42802</v>
      </c>
      <c r="I14" s="28">
        <f t="shared" si="0"/>
        <v>36770.228400000007</v>
      </c>
      <c r="J14" s="28">
        <v>36851.67</v>
      </c>
      <c r="K14" s="23">
        <v>42885</v>
      </c>
      <c r="L14" s="23">
        <v>0</v>
      </c>
      <c r="M14" s="25">
        <f t="shared" si="1"/>
        <v>6611.4600000000064</v>
      </c>
      <c r="N14" s="26">
        <f t="shared" si="2"/>
        <v>6612.88</v>
      </c>
      <c r="O14"/>
      <c r="P14" s="27">
        <v>0</v>
      </c>
      <c r="Q14" s="25">
        <v>0</v>
      </c>
      <c r="R14" s="26" t="str">
        <f t="shared" si="3"/>
        <v>N</v>
      </c>
      <c r="S14" s="27">
        <f t="shared" si="4"/>
        <v>0</v>
      </c>
      <c r="T14" s="27">
        <f t="shared" si="5"/>
        <v>0</v>
      </c>
      <c r="U14" s="25">
        <f t="shared" si="6"/>
        <v>0</v>
      </c>
      <c r="V14" s="26" t="str">
        <f t="shared" si="7"/>
        <v>N</v>
      </c>
      <c r="W14" s="27">
        <f t="shared" si="8"/>
        <v>0</v>
      </c>
      <c r="X14" s="27">
        <f t="shared" si="9"/>
        <v>0</v>
      </c>
      <c r="Y14" s="25">
        <f t="shared" si="10"/>
        <v>0</v>
      </c>
      <c r="Z14" s="26" t="str">
        <f t="shared" si="11"/>
        <v>N</v>
      </c>
      <c r="AA14" s="27">
        <f t="shared" si="12"/>
        <v>0</v>
      </c>
      <c r="AB14" s="27">
        <f t="shared" si="13"/>
        <v>0.28999999999999998</v>
      </c>
      <c r="AC14" s="25">
        <f t="shared" si="14"/>
        <v>43463.42</v>
      </c>
      <c r="AD14" s="26" t="str">
        <f t="shared" si="15"/>
        <v>N</v>
      </c>
      <c r="AE14" s="27">
        <f t="shared" si="16"/>
        <v>0</v>
      </c>
      <c r="AF14" s="27">
        <f t="shared" si="17"/>
        <v>0.36</v>
      </c>
      <c r="AG14" s="25">
        <f t="shared" si="18"/>
        <v>43463.78</v>
      </c>
      <c r="AH14" s="26" t="str">
        <f t="shared" si="19"/>
        <v>Y</v>
      </c>
      <c r="AI14" s="27">
        <f t="shared" si="20"/>
        <v>0.35</v>
      </c>
      <c r="AJ14" s="27">
        <f t="shared" si="21"/>
        <v>0.35</v>
      </c>
      <c r="AK14" s="25">
        <f t="shared" si="22"/>
        <v>6612.46</v>
      </c>
      <c r="AL14" s="26" t="str">
        <f t="shared" si="23"/>
        <v>N</v>
      </c>
      <c r="AM14" s="27">
        <f t="shared" si="24"/>
        <v>0</v>
      </c>
      <c r="AN14" s="27">
        <f t="shared" si="25"/>
        <v>0.06</v>
      </c>
      <c r="AO14" s="25">
        <f t="shared" si="26"/>
        <v>6612.52</v>
      </c>
      <c r="AP14" s="26" t="str">
        <f t="shared" si="27"/>
        <v>N</v>
      </c>
      <c r="AQ14" s="27">
        <f t="shared" si="28"/>
        <v>0</v>
      </c>
      <c r="AR14" s="27">
        <f t="shared" si="29"/>
        <v>0.06</v>
      </c>
      <c r="AS14" s="25">
        <f t="shared" si="30"/>
        <v>6612.58</v>
      </c>
      <c r="AT14" s="26" t="str">
        <f t="shared" si="31"/>
        <v>N</v>
      </c>
      <c r="AU14" s="27">
        <f t="shared" si="32"/>
        <v>0</v>
      </c>
      <c r="AV14" s="27">
        <f t="shared" si="33"/>
        <v>0.06</v>
      </c>
      <c r="AW14" s="25">
        <f t="shared" si="34"/>
        <v>6612.64</v>
      </c>
      <c r="AX14" s="26" t="str">
        <f t="shared" si="35"/>
        <v>N</v>
      </c>
      <c r="AY14" s="27">
        <f t="shared" si="36"/>
        <v>0</v>
      </c>
      <c r="AZ14" s="27">
        <f t="shared" si="37"/>
        <v>0.06</v>
      </c>
      <c r="BA14" s="25">
        <f t="shared" si="38"/>
        <v>6612.7</v>
      </c>
      <c r="BB14" s="26" t="str">
        <f t="shared" si="39"/>
        <v>N</v>
      </c>
      <c r="BC14" s="27">
        <f t="shared" si="40"/>
        <v>0</v>
      </c>
      <c r="BD14" s="27">
        <f t="shared" si="41"/>
        <v>0.06</v>
      </c>
      <c r="BE14" s="25">
        <f t="shared" si="42"/>
        <v>6612.76</v>
      </c>
      <c r="BF14" s="26" t="str">
        <f t="shared" si="43"/>
        <v>N</v>
      </c>
      <c r="BG14" s="27">
        <f t="shared" si="44"/>
        <v>0</v>
      </c>
      <c r="BH14" s="27">
        <f t="shared" si="45"/>
        <v>0.06</v>
      </c>
      <c r="BI14" s="25">
        <f t="shared" si="46"/>
        <v>6612.82</v>
      </c>
      <c r="BJ14" s="26" t="str">
        <f t="shared" si="47"/>
        <v>N</v>
      </c>
      <c r="BK14" s="27">
        <f t="shared" si="48"/>
        <v>0</v>
      </c>
      <c r="BL14" s="27">
        <f t="shared" si="49"/>
        <v>0.06</v>
      </c>
      <c r="BM14" s="25">
        <f t="shared" si="50"/>
        <v>6612.88</v>
      </c>
      <c r="BN14"/>
      <c r="BO14" s="2">
        <f t="shared" si="51"/>
        <v>1.2999999999999998</v>
      </c>
      <c r="BP14"/>
    </row>
    <row r="15" spans="1:70" s="17" customFormat="1" x14ac:dyDescent="0.2">
      <c r="C15" s="22" t="s">
        <v>32</v>
      </c>
      <c r="D15" s="22">
        <f t="shared" si="52"/>
        <v>1000007</v>
      </c>
      <c r="E15" s="23">
        <v>42825</v>
      </c>
      <c r="F15" s="24">
        <v>22047.82</v>
      </c>
      <c r="G15" s="25">
        <v>20262.91</v>
      </c>
      <c r="H15" s="23">
        <v>42829</v>
      </c>
      <c r="I15" s="25">
        <f t="shared" si="0"/>
        <v>1564.4317999999998</v>
      </c>
      <c r="J15" s="25">
        <v>1564.43</v>
      </c>
      <c r="K15" s="23">
        <v>43038</v>
      </c>
      <c r="L15" s="23">
        <v>0</v>
      </c>
      <c r="M15" s="25">
        <f t="shared" si="1"/>
        <v>220.47999999999979</v>
      </c>
      <c r="N15" s="26">
        <f t="shared" si="2"/>
        <v>220.71</v>
      </c>
      <c r="O15"/>
      <c r="P15" s="27">
        <v>0</v>
      </c>
      <c r="Q15" s="25">
        <v>0</v>
      </c>
      <c r="R15" s="26" t="str">
        <f t="shared" si="3"/>
        <v>N</v>
      </c>
      <c r="S15" s="27">
        <f t="shared" si="4"/>
        <v>0</v>
      </c>
      <c r="T15" s="27">
        <f t="shared" si="5"/>
        <v>0</v>
      </c>
      <c r="U15" s="25">
        <f t="shared" si="6"/>
        <v>0</v>
      </c>
      <c r="V15" s="26" t="str">
        <f t="shared" si="7"/>
        <v>N</v>
      </c>
      <c r="W15" s="27">
        <f t="shared" si="8"/>
        <v>0</v>
      </c>
      <c r="X15" s="27">
        <f t="shared" si="9"/>
        <v>0</v>
      </c>
      <c r="Y15" s="25">
        <f t="shared" si="10"/>
        <v>0</v>
      </c>
      <c r="Z15" s="26" t="str">
        <f t="shared" si="11"/>
        <v>N</v>
      </c>
      <c r="AA15" s="27">
        <f t="shared" si="12"/>
        <v>0</v>
      </c>
      <c r="AB15" s="27">
        <f t="shared" si="13"/>
        <v>0</v>
      </c>
      <c r="AC15" s="25">
        <f t="shared" si="14"/>
        <v>0</v>
      </c>
      <c r="AD15" s="26" t="str">
        <f t="shared" si="15"/>
        <v>N</v>
      </c>
      <c r="AE15" s="27">
        <f t="shared" si="16"/>
        <v>0</v>
      </c>
      <c r="AF15" s="27">
        <f t="shared" si="17"/>
        <v>0.01</v>
      </c>
      <c r="AG15" s="25">
        <f t="shared" si="18"/>
        <v>1784.92</v>
      </c>
      <c r="AH15" s="26" t="str">
        <f t="shared" si="19"/>
        <v>N</v>
      </c>
      <c r="AI15" s="27">
        <f t="shared" si="20"/>
        <v>0</v>
      </c>
      <c r="AJ15" s="27">
        <f t="shared" si="21"/>
        <v>0.02</v>
      </c>
      <c r="AK15" s="25">
        <f t="shared" si="22"/>
        <v>1784.94</v>
      </c>
      <c r="AL15" s="26" t="str">
        <f t="shared" si="23"/>
        <v>N</v>
      </c>
      <c r="AM15" s="27">
        <f t="shared" si="24"/>
        <v>0</v>
      </c>
      <c r="AN15" s="27">
        <f t="shared" si="25"/>
        <v>0.01</v>
      </c>
      <c r="AO15" s="25">
        <f t="shared" si="26"/>
        <v>1784.95</v>
      </c>
      <c r="AP15" s="26" t="str">
        <f t="shared" si="27"/>
        <v>N</v>
      </c>
      <c r="AQ15" s="27">
        <f t="shared" si="28"/>
        <v>0</v>
      </c>
      <c r="AR15" s="27">
        <f t="shared" si="29"/>
        <v>0.02</v>
      </c>
      <c r="AS15" s="25">
        <f t="shared" si="30"/>
        <v>1784.97</v>
      </c>
      <c r="AT15" s="26" t="str">
        <f t="shared" si="31"/>
        <v>N</v>
      </c>
      <c r="AU15" s="27">
        <f t="shared" si="32"/>
        <v>0</v>
      </c>
      <c r="AV15" s="27">
        <f t="shared" si="33"/>
        <v>0.02</v>
      </c>
      <c r="AW15" s="25">
        <f t="shared" si="34"/>
        <v>1784.99</v>
      </c>
      <c r="AX15" s="26" t="str">
        <f t="shared" si="35"/>
        <v>N</v>
      </c>
      <c r="AY15" s="27">
        <f t="shared" si="36"/>
        <v>0</v>
      </c>
      <c r="AZ15" s="27">
        <f t="shared" si="37"/>
        <v>0.01</v>
      </c>
      <c r="BA15" s="25">
        <f t="shared" si="38"/>
        <v>1785</v>
      </c>
      <c r="BB15" s="26" t="str">
        <f t="shared" si="39"/>
        <v>Y</v>
      </c>
      <c r="BC15" s="27">
        <f t="shared" si="40"/>
        <v>0.01</v>
      </c>
      <c r="BD15" s="27">
        <f t="shared" si="41"/>
        <v>0.01</v>
      </c>
      <c r="BE15" s="25">
        <f t="shared" si="42"/>
        <v>220.58</v>
      </c>
      <c r="BF15" s="26" t="str">
        <f t="shared" si="43"/>
        <v>N</v>
      </c>
      <c r="BG15" s="27">
        <f t="shared" si="44"/>
        <v>0</v>
      </c>
      <c r="BH15" s="27">
        <f t="shared" si="45"/>
        <v>0</v>
      </c>
      <c r="BI15" s="25">
        <f t="shared" si="46"/>
        <v>220.58</v>
      </c>
      <c r="BJ15" s="26" t="str">
        <f t="shared" si="47"/>
        <v>N</v>
      </c>
      <c r="BK15" s="27">
        <f t="shared" si="48"/>
        <v>0</v>
      </c>
      <c r="BL15" s="27">
        <f t="shared" si="49"/>
        <v>0.13</v>
      </c>
      <c r="BM15" s="25">
        <f t="shared" si="50"/>
        <v>220.71</v>
      </c>
      <c r="BN15"/>
      <c r="BO15" s="2">
        <f t="shared" si="51"/>
        <v>9.9999999999999992E-2</v>
      </c>
      <c r="BP15"/>
    </row>
    <row r="16" spans="1:70" s="17" customFormat="1" x14ac:dyDescent="0.2">
      <c r="C16" s="22" t="s">
        <v>32</v>
      </c>
      <c r="D16" s="22">
        <f t="shared" si="52"/>
        <v>1000008</v>
      </c>
      <c r="E16" s="23">
        <v>42825</v>
      </c>
      <c r="F16" s="24">
        <v>1615416.13</v>
      </c>
      <c r="G16" s="25">
        <v>1510909.71</v>
      </c>
      <c r="H16" s="23">
        <v>42829</v>
      </c>
      <c r="I16" s="25">
        <f t="shared" si="0"/>
        <v>88352.258699999918</v>
      </c>
      <c r="J16" s="25">
        <v>88352.26</v>
      </c>
      <c r="K16" s="23">
        <v>43039</v>
      </c>
      <c r="L16" s="23">
        <v>0</v>
      </c>
      <c r="M16" s="25">
        <f t="shared" si="1"/>
        <v>16154.159999999931</v>
      </c>
      <c r="N16" s="26">
        <f t="shared" si="2"/>
        <v>16160.53</v>
      </c>
      <c r="O16"/>
      <c r="P16" s="27">
        <v>0</v>
      </c>
      <c r="Q16" s="25">
        <v>0</v>
      </c>
      <c r="R16" s="26" t="str">
        <f t="shared" si="3"/>
        <v>N</v>
      </c>
      <c r="S16" s="27">
        <f t="shared" si="4"/>
        <v>0</v>
      </c>
      <c r="T16" s="27">
        <f t="shared" si="5"/>
        <v>0</v>
      </c>
      <c r="U16" s="25">
        <f t="shared" si="6"/>
        <v>0</v>
      </c>
      <c r="V16" s="26" t="str">
        <f t="shared" si="7"/>
        <v>N</v>
      </c>
      <c r="W16" s="27">
        <f t="shared" si="8"/>
        <v>0</v>
      </c>
      <c r="X16" s="27">
        <f t="shared" si="9"/>
        <v>0</v>
      </c>
      <c r="Y16" s="25">
        <f t="shared" si="10"/>
        <v>0</v>
      </c>
      <c r="Z16" s="26" t="str">
        <f t="shared" si="11"/>
        <v>N</v>
      </c>
      <c r="AA16" s="27">
        <f t="shared" si="12"/>
        <v>0</v>
      </c>
      <c r="AB16" s="27">
        <f t="shared" si="13"/>
        <v>0</v>
      </c>
      <c r="AC16" s="25">
        <f t="shared" si="14"/>
        <v>0</v>
      </c>
      <c r="AD16" s="26" t="str">
        <f t="shared" si="15"/>
        <v>N</v>
      </c>
      <c r="AE16" s="27">
        <f t="shared" si="16"/>
        <v>0</v>
      </c>
      <c r="AF16" s="27">
        <f t="shared" si="17"/>
        <v>0.78</v>
      </c>
      <c r="AG16" s="25">
        <f t="shared" si="18"/>
        <v>104507.2</v>
      </c>
      <c r="AH16" s="26" t="str">
        <f t="shared" si="19"/>
        <v>N</v>
      </c>
      <c r="AI16" s="27">
        <f t="shared" si="20"/>
        <v>0</v>
      </c>
      <c r="AJ16" s="27">
        <f t="shared" si="21"/>
        <v>0.9</v>
      </c>
      <c r="AK16" s="25">
        <f t="shared" si="22"/>
        <v>104508.1</v>
      </c>
      <c r="AL16" s="26" t="str">
        <f t="shared" si="23"/>
        <v>N</v>
      </c>
      <c r="AM16" s="27">
        <f t="shared" si="24"/>
        <v>0</v>
      </c>
      <c r="AN16" s="27">
        <f t="shared" si="25"/>
        <v>0.87</v>
      </c>
      <c r="AO16" s="25">
        <f t="shared" si="26"/>
        <v>104508.97</v>
      </c>
      <c r="AP16" s="26" t="str">
        <f t="shared" si="27"/>
        <v>N</v>
      </c>
      <c r="AQ16" s="27">
        <f t="shared" ref="AQ16:AQ22" si="53">ROUND(IF(AND(AP16="Y",AO16&lt;&gt;0),(($K16-AN$8-1)*AN$7*AO16)+((AO16-$J16)*(AR$8-$K16+1)*AR$7),IF(AND(AP16="Y",AO16=0),(($K16-AN$8-1)*AN$7*($I16+$M16))+(($M16)*(AR$8-$K16+1)*AR$7),0)),2)</f>
        <v>0</v>
      </c>
      <c r="AR16" s="27">
        <f t="shared" si="29"/>
        <v>0.9</v>
      </c>
      <c r="AS16" s="25">
        <f t="shared" si="30"/>
        <v>104509.87</v>
      </c>
      <c r="AT16" s="26" t="str">
        <f t="shared" si="31"/>
        <v>N</v>
      </c>
      <c r="AU16" s="27">
        <f t="shared" si="32"/>
        <v>0</v>
      </c>
      <c r="AV16" s="27">
        <f t="shared" si="33"/>
        <v>0.9</v>
      </c>
      <c r="AW16" s="25">
        <f t="shared" si="34"/>
        <v>104510.77</v>
      </c>
      <c r="AX16" s="26" t="str">
        <f t="shared" si="35"/>
        <v>N</v>
      </c>
      <c r="AY16" s="27">
        <f t="shared" si="36"/>
        <v>0</v>
      </c>
      <c r="AZ16" s="27">
        <f t="shared" si="37"/>
        <v>0.87</v>
      </c>
      <c r="BA16" s="25">
        <f t="shared" si="38"/>
        <v>104511.64</v>
      </c>
      <c r="BB16" s="26" t="str">
        <f t="shared" si="39"/>
        <v>Y</v>
      </c>
      <c r="BC16" s="27">
        <f t="shared" si="40"/>
        <v>0.88</v>
      </c>
      <c r="BD16" s="27">
        <f t="shared" si="41"/>
        <v>0.88</v>
      </c>
      <c r="BE16" s="25">
        <f t="shared" si="42"/>
        <v>16160.26</v>
      </c>
      <c r="BF16" s="26" t="str">
        <f t="shared" si="43"/>
        <v>N</v>
      </c>
      <c r="BG16" s="27">
        <f t="shared" si="44"/>
        <v>0</v>
      </c>
      <c r="BH16" s="27">
        <f t="shared" si="45"/>
        <v>0.13</v>
      </c>
      <c r="BI16" s="25">
        <f t="shared" si="46"/>
        <v>16160.39</v>
      </c>
      <c r="BJ16" s="26" t="str">
        <f t="shared" si="47"/>
        <v>N</v>
      </c>
      <c r="BK16" s="27">
        <f t="shared" si="48"/>
        <v>0</v>
      </c>
      <c r="BL16" s="27">
        <f t="shared" si="49"/>
        <v>0.14000000000000001</v>
      </c>
      <c r="BM16" s="25">
        <f t="shared" si="50"/>
        <v>16160.53</v>
      </c>
      <c r="BN16"/>
      <c r="BO16" s="2">
        <f t="shared" si="51"/>
        <v>6.1000000000000005</v>
      </c>
      <c r="BP16"/>
    </row>
    <row r="17" spans="3:68" s="21" customFormat="1" x14ac:dyDescent="0.2">
      <c r="C17" s="22" t="s">
        <v>32</v>
      </c>
      <c r="D17" s="22">
        <f t="shared" si="52"/>
        <v>1000009</v>
      </c>
      <c r="E17" s="23">
        <v>42886</v>
      </c>
      <c r="F17" s="24">
        <v>604539.14</v>
      </c>
      <c r="G17" s="25">
        <v>563524.1</v>
      </c>
      <c r="H17" s="23">
        <v>42891</v>
      </c>
      <c r="I17" s="25">
        <f t="shared" si="0"/>
        <v>34969.648600000037</v>
      </c>
      <c r="J17" s="24">
        <v>34969.65</v>
      </c>
      <c r="K17" s="23">
        <v>43038</v>
      </c>
      <c r="L17" s="23">
        <v>0</v>
      </c>
      <c r="M17" s="25">
        <f t="shared" si="1"/>
        <v>6045.3900000000358</v>
      </c>
      <c r="N17" s="26">
        <f t="shared" si="2"/>
        <v>6047.16</v>
      </c>
      <c r="O17"/>
      <c r="P17" s="27">
        <v>0</v>
      </c>
      <c r="Q17" s="25">
        <v>0</v>
      </c>
      <c r="R17" s="26" t="str">
        <f t="shared" si="3"/>
        <v>N</v>
      </c>
      <c r="S17" s="27">
        <f t="shared" si="4"/>
        <v>0</v>
      </c>
      <c r="T17" s="27">
        <f t="shared" si="5"/>
        <v>0</v>
      </c>
      <c r="U17" s="25">
        <f t="shared" si="6"/>
        <v>0</v>
      </c>
      <c r="V17" s="26" t="str">
        <f t="shared" si="7"/>
        <v>N</v>
      </c>
      <c r="W17" s="27">
        <f t="shared" si="8"/>
        <v>0</v>
      </c>
      <c r="X17" s="27">
        <f t="shared" si="9"/>
        <v>0</v>
      </c>
      <c r="Y17" s="25">
        <f t="shared" si="10"/>
        <v>0</v>
      </c>
      <c r="Z17" s="26" t="str">
        <f t="shared" si="11"/>
        <v>N</v>
      </c>
      <c r="AA17" s="27">
        <f t="shared" si="12"/>
        <v>0</v>
      </c>
      <c r="AB17" s="27">
        <f t="shared" si="13"/>
        <v>0</v>
      </c>
      <c r="AC17" s="25">
        <f t="shared" si="14"/>
        <v>0</v>
      </c>
      <c r="AD17" s="26" t="str">
        <f t="shared" si="15"/>
        <v>N</v>
      </c>
      <c r="AE17" s="27">
        <f t="shared" si="16"/>
        <v>0</v>
      </c>
      <c r="AF17" s="27">
        <f t="shared" si="17"/>
        <v>0</v>
      </c>
      <c r="AG17" s="25">
        <f t="shared" si="18"/>
        <v>0</v>
      </c>
      <c r="AH17" s="26" t="str">
        <f t="shared" si="19"/>
        <v>N</v>
      </c>
      <c r="AI17" s="27">
        <f t="shared" si="20"/>
        <v>0</v>
      </c>
      <c r="AJ17" s="27">
        <f t="shared" si="21"/>
        <v>0</v>
      </c>
      <c r="AK17" s="25">
        <f t="shared" si="22"/>
        <v>0</v>
      </c>
      <c r="AL17" s="26" t="str">
        <f t="shared" si="23"/>
        <v>N</v>
      </c>
      <c r="AM17" s="27">
        <f t="shared" si="24"/>
        <v>0</v>
      </c>
      <c r="AN17" s="27">
        <f t="shared" si="25"/>
        <v>0.3</v>
      </c>
      <c r="AO17" s="25">
        <f t="shared" si="26"/>
        <v>41015.339999999997</v>
      </c>
      <c r="AP17" s="26" t="str">
        <f t="shared" si="27"/>
        <v>N</v>
      </c>
      <c r="AQ17" s="27">
        <f t="shared" si="53"/>
        <v>0</v>
      </c>
      <c r="AR17" s="27">
        <f t="shared" si="29"/>
        <v>0.35</v>
      </c>
      <c r="AS17" s="25">
        <f t="shared" si="30"/>
        <v>41015.69</v>
      </c>
      <c r="AT17" s="26" t="str">
        <f t="shared" si="31"/>
        <v>N</v>
      </c>
      <c r="AU17" s="27">
        <f t="shared" si="32"/>
        <v>0</v>
      </c>
      <c r="AV17" s="27">
        <f t="shared" si="33"/>
        <v>0.35</v>
      </c>
      <c r="AW17" s="25">
        <f t="shared" si="34"/>
        <v>41016.04</v>
      </c>
      <c r="AX17" s="26" t="str">
        <f t="shared" si="35"/>
        <v>N</v>
      </c>
      <c r="AY17" s="27">
        <f t="shared" si="36"/>
        <v>0</v>
      </c>
      <c r="AZ17" s="27">
        <f t="shared" si="37"/>
        <v>0.34</v>
      </c>
      <c r="BA17" s="25">
        <f t="shared" si="38"/>
        <v>41016.379999999997</v>
      </c>
      <c r="BB17" s="26" t="str">
        <f t="shared" si="39"/>
        <v>Y</v>
      </c>
      <c r="BC17" s="27">
        <f t="shared" si="40"/>
        <v>0.33</v>
      </c>
      <c r="BD17" s="27">
        <f t="shared" si="41"/>
        <v>0.33</v>
      </c>
      <c r="BE17" s="25">
        <f t="shared" si="42"/>
        <v>6047.06</v>
      </c>
      <c r="BF17" s="26" t="str">
        <f t="shared" si="43"/>
        <v>N</v>
      </c>
      <c r="BG17" s="27">
        <f t="shared" si="44"/>
        <v>0</v>
      </c>
      <c r="BH17" s="27">
        <f t="shared" si="45"/>
        <v>0.05</v>
      </c>
      <c r="BI17" s="25">
        <f t="shared" si="46"/>
        <v>6047.11</v>
      </c>
      <c r="BJ17" s="26" t="str">
        <f t="shared" si="47"/>
        <v>N</v>
      </c>
      <c r="BK17" s="27">
        <f t="shared" si="48"/>
        <v>0</v>
      </c>
      <c r="BL17" s="27">
        <f t="shared" si="49"/>
        <v>0.05</v>
      </c>
      <c r="BM17" s="25">
        <f t="shared" si="50"/>
        <v>6047.16</v>
      </c>
      <c r="BN17"/>
      <c r="BO17" s="2">
        <f t="shared" si="51"/>
        <v>1.6700000000000002</v>
      </c>
      <c r="BP17"/>
    </row>
    <row r="18" spans="3:68" s="21" customFormat="1" x14ac:dyDescent="0.2">
      <c r="C18" s="22" t="s">
        <v>32</v>
      </c>
      <c r="D18" s="22">
        <f t="shared" si="52"/>
        <v>1000010</v>
      </c>
      <c r="E18" s="23">
        <v>42886</v>
      </c>
      <c r="F18" s="24">
        <v>661435.92000000004</v>
      </c>
      <c r="G18" s="25">
        <v>616560.72</v>
      </c>
      <c r="H18" s="23">
        <v>42891</v>
      </c>
      <c r="I18" s="25">
        <f t="shared" si="0"/>
        <v>38260.840800000071</v>
      </c>
      <c r="J18" s="24">
        <v>38260.839999999997</v>
      </c>
      <c r="K18" s="23">
        <v>43038</v>
      </c>
      <c r="L18" s="23">
        <v>0</v>
      </c>
      <c r="M18" s="25">
        <f t="shared" si="1"/>
        <v>6614.3600000000733</v>
      </c>
      <c r="N18" s="26">
        <f t="shared" si="2"/>
        <v>6616.32</v>
      </c>
      <c r="O18"/>
      <c r="P18" s="27">
        <v>0</v>
      </c>
      <c r="Q18" s="25">
        <v>0</v>
      </c>
      <c r="R18" s="26" t="str">
        <f t="shared" si="3"/>
        <v>N</v>
      </c>
      <c r="S18" s="27">
        <f t="shared" si="4"/>
        <v>0</v>
      </c>
      <c r="T18" s="27">
        <f t="shared" si="5"/>
        <v>0</v>
      </c>
      <c r="U18" s="25">
        <f t="shared" si="6"/>
        <v>0</v>
      </c>
      <c r="V18" s="26" t="str">
        <f t="shared" si="7"/>
        <v>N</v>
      </c>
      <c r="W18" s="27">
        <f t="shared" si="8"/>
        <v>0</v>
      </c>
      <c r="X18" s="27">
        <f t="shared" si="9"/>
        <v>0</v>
      </c>
      <c r="Y18" s="25">
        <f t="shared" si="10"/>
        <v>0</v>
      </c>
      <c r="Z18" s="26" t="str">
        <f t="shared" si="11"/>
        <v>N</v>
      </c>
      <c r="AA18" s="27">
        <f t="shared" si="12"/>
        <v>0</v>
      </c>
      <c r="AB18" s="27">
        <f t="shared" si="13"/>
        <v>0</v>
      </c>
      <c r="AC18" s="25">
        <f t="shared" si="14"/>
        <v>0</v>
      </c>
      <c r="AD18" s="26" t="str">
        <f t="shared" si="15"/>
        <v>N</v>
      </c>
      <c r="AE18" s="27">
        <f t="shared" si="16"/>
        <v>0</v>
      </c>
      <c r="AF18" s="27">
        <f t="shared" si="17"/>
        <v>0</v>
      </c>
      <c r="AG18" s="25">
        <f t="shared" si="18"/>
        <v>0</v>
      </c>
      <c r="AH18" s="26" t="str">
        <f t="shared" si="19"/>
        <v>N</v>
      </c>
      <c r="AI18" s="27">
        <f t="shared" si="20"/>
        <v>0</v>
      </c>
      <c r="AJ18" s="27">
        <f t="shared" si="21"/>
        <v>0</v>
      </c>
      <c r="AK18" s="25">
        <f t="shared" si="22"/>
        <v>0</v>
      </c>
      <c r="AL18" s="26" t="str">
        <f t="shared" si="23"/>
        <v>N</v>
      </c>
      <c r="AM18" s="27">
        <f t="shared" si="24"/>
        <v>0</v>
      </c>
      <c r="AN18" s="27">
        <f t="shared" si="25"/>
        <v>0.32</v>
      </c>
      <c r="AO18" s="25">
        <f t="shared" si="26"/>
        <v>44875.519999999997</v>
      </c>
      <c r="AP18" s="26" t="str">
        <f t="shared" si="27"/>
        <v>N</v>
      </c>
      <c r="AQ18" s="27">
        <f t="shared" si="53"/>
        <v>0</v>
      </c>
      <c r="AR18" s="27">
        <f t="shared" si="29"/>
        <v>0.39</v>
      </c>
      <c r="AS18" s="25">
        <f t="shared" si="30"/>
        <v>44875.91</v>
      </c>
      <c r="AT18" s="26" t="str">
        <f t="shared" si="31"/>
        <v>N</v>
      </c>
      <c r="AU18" s="27">
        <f t="shared" si="32"/>
        <v>0</v>
      </c>
      <c r="AV18" s="27">
        <f t="shared" si="33"/>
        <v>0.39</v>
      </c>
      <c r="AW18" s="25">
        <f t="shared" si="34"/>
        <v>44876.3</v>
      </c>
      <c r="AX18" s="26" t="str">
        <f t="shared" si="35"/>
        <v>N</v>
      </c>
      <c r="AY18" s="27">
        <f t="shared" si="36"/>
        <v>0</v>
      </c>
      <c r="AZ18" s="27">
        <f t="shared" si="37"/>
        <v>0.37</v>
      </c>
      <c r="BA18" s="25">
        <f t="shared" si="38"/>
        <v>44876.67</v>
      </c>
      <c r="BB18" s="26" t="str">
        <f t="shared" si="39"/>
        <v>Y</v>
      </c>
      <c r="BC18" s="27">
        <f t="shared" si="40"/>
        <v>0.37</v>
      </c>
      <c r="BD18" s="27">
        <f t="shared" si="41"/>
        <v>0.37</v>
      </c>
      <c r="BE18" s="25">
        <f t="shared" si="42"/>
        <v>6616.2</v>
      </c>
      <c r="BF18" s="26" t="str">
        <f t="shared" si="43"/>
        <v>N</v>
      </c>
      <c r="BG18" s="27">
        <f t="shared" si="44"/>
        <v>0</v>
      </c>
      <c r="BH18" s="27">
        <f t="shared" si="45"/>
        <v>0.06</v>
      </c>
      <c r="BI18" s="25">
        <f t="shared" si="46"/>
        <v>6616.26</v>
      </c>
      <c r="BJ18" s="26" t="str">
        <f t="shared" si="47"/>
        <v>N</v>
      </c>
      <c r="BK18" s="27">
        <f t="shared" si="48"/>
        <v>0</v>
      </c>
      <c r="BL18" s="27">
        <f t="shared" si="49"/>
        <v>0.06</v>
      </c>
      <c r="BM18" s="25">
        <f t="shared" si="50"/>
        <v>6616.32</v>
      </c>
      <c r="BN18"/>
      <c r="BO18" s="2">
        <f t="shared" si="51"/>
        <v>1.84</v>
      </c>
      <c r="BP18"/>
    </row>
    <row r="19" spans="3:68" s="21" customFormat="1" x14ac:dyDescent="0.2">
      <c r="C19" s="22" t="s">
        <v>32</v>
      </c>
      <c r="D19" s="22">
        <f t="shared" si="52"/>
        <v>1000011</v>
      </c>
      <c r="E19" s="23">
        <v>42916</v>
      </c>
      <c r="F19" s="24">
        <v>44351.16</v>
      </c>
      <c r="G19" s="25">
        <v>40146.879999999997</v>
      </c>
      <c r="H19" s="23">
        <v>42923</v>
      </c>
      <c r="I19" s="25">
        <f t="shared" si="0"/>
        <v>3760.7684000000063</v>
      </c>
      <c r="J19" s="25">
        <v>3760.77</v>
      </c>
      <c r="K19" s="23">
        <v>43039</v>
      </c>
      <c r="L19" s="23">
        <v>0</v>
      </c>
      <c r="M19" s="25">
        <f t="shared" si="1"/>
        <v>443.51000000000613</v>
      </c>
      <c r="N19" s="26">
        <f t="shared" si="2"/>
        <v>443.87</v>
      </c>
      <c r="O19"/>
      <c r="P19" s="27">
        <v>0</v>
      </c>
      <c r="Q19" s="25">
        <v>0</v>
      </c>
      <c r="R19" s="26" t="str">
        <f t="shared" si="3"/>
        <v>N</v>
      </c>
      <c r="S19" s="27">
        <f t="shared" si="4"/>
        <v>0</v>
      </c>
      <c r="T19" s="27">
        <f t="shared" si="5"/>
        <v>0</v>
      </c>
      <c r="U19" s="25">
        <f t="shared" si="6"/>
        <v>0</v>
      </c>
      <c r="V19" s="26" t="str">
        <f t="shared" si="7"/>
        <v>N</v>
      </c>
      <c r="W19" s="27">
        <f t="shared" si="8"/>
        <v>0</v>
      </c>
      <c r="X19" s="27">
        <f t="shared" si="9"/>
        <v>0</v>
      </c>
      <c r="Y19" s="25">
        <f t="shared" si="10"/>
        <v>0</v>
      </c>
      <c r="Z19" s="26" t="str">
        <f t="shared" si="11"/>
        <v>N</v>
      </c>
      <c r="AA19" s="27">
        <f t="shared" si="12"/>
        <v>0</v>
      </c>
      <c r="AB19" s="27">
        <f t="shared" si="13"/>
        <v>0</v>
      </c>
      <c r="AC19" s="25">
        <f t="shared" si="14"/>
        <v>0</v>
      </c>
      <c r="AD19" s="26" t="str">
        <f t="shared" si="15"/>
        <v>N</v>
      </c>
      <c r="AE19" s="27">
        <f t="shared" si="16"/>
        <v>0</v>
      </c>
      <c r="AF19" s="27">
        <f t="shared" si="17"/>
        <v>0</v>
      </c>
      <c r="AG19" s="25">
        <f t="shared" si="18"/>
        <v>0</v>
      </c>
      <c r="AH19" s="26" t="str">
        <f t="shared" si="19"/>
        <v>N</v>
      </c>
      <c r="AI19" s="27">
        <f t="shared" si="20"/>
        <v>0</v>
      </c>
      <c r="AJ19" s="27">
        <f t="shared" si="21"/>
        <v>0</v>
      </c>
      <c r="AK19" s="25">
        <f t="shared" si="22"/>
        <v>0</v>
      </c>
      <c r="AL19" s="26" t="str">
        <f t="shared" si="23"/>
        <v>N</v>
      </c>
      <c r="AM19" s="27">
        <f t="shared" si="24"/>
        <v>0</v>
      </c>
      <c r="AN19" s="27">
        <f t="shared" si="25"/>
        <v>0</v>
      </c>
      <c r="AO19" s="25">
        <f t="shared" si="26"/>
        <v>0</v>
      </c>
      <c r="AP19" s="26" t="str">
        <f t="shared" si="27"/>
        <v>N</v>
      </c>
      <c r="AQ19" s="27">
        <f t="shared" si="53"/>
        <v>0</v>
      </c>
      <c r="AR19" s="27">
        <f t="shared" si="29"/>
        <v>0.03</v>
      </c>
      <c r="AS19" s="25">
        <f t="shared" si="30"/>
        <v>4204.3100000000004</v>
      </c>
      <c r="AT19" s="26" t="str">
        <f t="shared" si="31"/>
        <v>N</v>
      </c>
      <c r="AU19" s="27">
        <f t="shared" si="32"/>
        <v>0</v>
      </c>
      <c r="AV19" s="27">
        <f t="shared" si="33"/>
        <v>0.04</v>
      </c>
      <c r="AW19" s="25">
        <f t="shared" si="34"/>
        <v>4204.3500000000004</v>
      </c>
      <c r="AX19" s="26" t="str">
        <f t="shared" si="35"/>
        <v>N</v>
      </c>
      <c r="AY19" s="27">
        <f t="shared" si="36"/>
        <v>0</v>
      </c>
      <c r="AZ19" s="27">
        <f t="shared" si="37"/>
        <v>0.04</v>
      </c>
      <c r="BA19" s="25">
        <f t="shared" si="38"/>
        <v>4204.3900000000003</v>
      </c>
      <c r="BB19" s="26" t="str">
        <f t="shared" si="39"/>
        <v>Y</v>
      </c>
      <c r="BC19" s="27">
        <f t="shared" si="40"/>
        <v>0.04</v>
      </c>
      <c r="BD19" s="27">
        <f t="shared" si="41"/>
        <v>0.04</v>
      </c>
      <c r="BE19" s="25">
        <f t="shared" si="42"/>
        <v>443.66</v>
      </c>
      <c r="BF19" s="26" t="str">
        <f t="shared" si="43"/>
        <v>N</v>
      </c>
      <c r="BG19" s="27">
        <f t="shared" si="44"/>
        <v>0</v>
      </c>
      <c r="BH19" s="27">
        <f t="shared" si="45"/>
        <v>0</v>
      </c>
      <c r="BI19" s="25">
        <f t="shared" si="46"/>
        <v>443.66</v>
      </c>
      <c r="BJ19" s="26" t="str">
        <f t="shared" si="47"/>
        <v>N</v>
      </c>
      <c r="BK19" s="27">
        <f t="shared" si="48"/>
        <v>0</v>
      </c>
      <c r="BL19" s="27">
        <f t="shared" si="49"/>
        <v>0.21</v>
      </c>
      <c r="BM19" s="25">
        <f t="shared" si="50"/>
        <v>443.87</v>
      </c>
      <c r="BN19"/>
      <c r="BO19" s="2">
        <f t="shared" si="51"/>
        <v>0.15</v>
      </c>
      <c r="BP19"/>
    </row>
    <row r="20" spans="3:68" s="21" customFormat="1" x14ac:dyDescent="0.2">
      <c r="C20" s="22" t="s">
        <v>32</v>
      </c>
      <c r="D20" s="22">
        <f t="shared" si="52"/>
        <v>1000012</v>
      </c>
      <c r="E20" s="23">
        <v>42916</v>
      </c>
      <c r="F20" s="24">
        <v>973054.05</v>
      </c>
      <c r="G20" s="25">
        <v>909946.19</v>
      </c>
      <c r="H20" s="23">
        <v>42923</v>
      </c>
      <c r="I20" s="25">
        <f t="shared" si="0"/>
        <v>53377.3195000001</v>
      </c>
      <c r="J20" s="25">
        <v>53377.32</v>
      </c>
      <c r="K20" s="23">
        <v>43039</v>
      </c>
      <c r="L20" s="23">
        <v>0</v>
      </c>
      <c r="M20" s="25">
        <f t="shared" si="1"/>
        <v>9730.5400000001027</v>
      </c>
      <c r="N20" s="26">
        <f t="shared" si="2"/>
        <v>9732.74</v>
      </c>
      <c r="O20"/>
      <c r="P20" s="27">
        <v>0</v>
      </c>
      <c r="Q20" s="25">
        <v>0</v>
      </c>
      <c r="R20" s="26" t="str">
        <f t="shared" si="3"/>
        <v>N</v>
      </c>
      <c r="S20" s="27">
        <f t="shared" si="4"/>
        <v>0</v>
      </c>
      <c r="T20" s="27">
        <f t="shared" si="5"/>
        <v>0</v>
      </c>
      <c r="U20" s="25">
        <f t="shared" si="6"/>
        <v>0</v>
      </c>
      <c r="V20" s="26" t="str">
        <f t="shared" si="7"/>
        <v>N</v>
      </c>
      <c r="W20" s="27">
        <f t="shared" si="8"/>
        <v>0</v>
      </c>
      <c r="X20" s="27">
        <f t="shared" si="9"/>
        <v>0</v>
      </c>
      <c r="Y20" s="25">
        <f t="shared" si="10"/>
        <v>0</v>
      </c>
      <c r="Z20" s="26" t="str">
        <f t="shared" si="11"/>
        <v>N</v>
      </c>
      <c r="AA20" s="27">
        <f t="shared" si="12"/>
        <v>0</v>
      </c>
      <c r="AB20" s="27">
        <f t="shared" si="13"/>
        <v>0</v>
      </c>
      <c r="AC20" s="25">
        <f t="shared" si="14"/>
        <v>0</v>
      </c>
      <c r="AD20" s="26" t="str">
        <f t="shared" si="15"/>
        <v>N</v>
      </c>
      <c r="AE20" s="27">
        <f t="shared" si="16"/>
        <v>0</v>
      </c>
      <c r="AF20" s="27">
        <f t="shared" si="17"/>
        <v>0</v>
      </c>
      <c r="AG20" s="25">
        <f t="shared" si="18"/>
        <v>0</v>
      </c>
      <c r="AH20" s="26" t="str">
        <f t="shared" si="19"/>
        <v>N</v>
      </c>
      <c r="AI20" s="27">
        <f t="shared" si="20"/>
        <v>0</v>
      </c>
      <c r="AJ20" s="27">
        <f t="shared" si="21"/>
        <v>0</v>
      </c>
      <c r="AK20" s="25">
        <f t="shared" si="22"/>
        <v>0</v>
      </c>
      <c r="AL20" s="26" t="str">
        <f t="shared" si="23"/>
        <v>N</v>
      </c>
      <c r="AM20" s="27">
        <f t="shared" si="24"/>
        <v>0</v>
      </c>
      <c r="AN20" s="27">
        <f t="shared" si="25"/>
        <v>0</v>
      </c>
      <c r="AO20" s="25">
        <f t="shared" si="26"/>
        <v>0</v>
      </c>
      <c r="AP20" s="26" t="str">
        <f t="shared" si="27"/>
        <v>N</v>
      </c>
      <c r="AQ20" s="27">
        <f t="shared" si="53"/>
        <v>0</v>
      </c>
      <c r="AR20" s="27">
        <f t="shared" si="29"/>
        <v>0.44</v>
      </c>
      <c r="AS20" s="25">
        <f t="shared" si="30"/>
        <v>63108.3</v>
      </c>
      <c r="AT20" s="26" t="str">
        <f t="shared" si="31"/>
        <v>N</v>
      </c>
      <c r="AU20" s="27">
        <f t="shared" si="32"/>
        <v>0</v>
      </c>
      <c r="AV20" s="27">
        <f t="shared" si="33"/>
        <v>0.54</v>
      </c>
      <c r="AW20" s="25">
        <f t="shared" si="34"/>
        <v>63108.84</v>
      </c>
      <c r="AX20" s="26" t="str">
        <f t="shared" si="35"/>
        <v>N</v>
      </c>
      <c r="AY20" s="27">
        <f t="shared" si="36"/>
        <v>0</v>
      </c>
      <c r="AZ20" s="27">
        <f t="shared" si="37"/>
        <v>0.53</v>
      </c>
      <c r="BA20" s="25">
        <f t="shared" si="38"/>
        <v>63109.37</v>
      </c>
      <c r="BB20" s="26" t="str">
        <f t="shared" si="39"/>
        <v>Y</v>
      </c>
      <c r="BC20" s="27">
        <f t="shared" si="40"/>
        <v>0.53</v>
      </c>
      <c r="BD20" s="27">
        <f t="shared" si="41"/>
        <v>0.53</v>
      </c>
      <c r="BE20" s="25">
        <f t="shared" si="42"/>
        <v>9732.58</v>
      </c>
      <c r="BF20" s="26" t="str">
        <f t="shared" si="43"/>
        <v>N</v>
      </c>
      <c r="BG20" s="27">
        <f t="shared" si="44"/>
        <v>0</v>
      </c>
      <c r="BH20" s="27">
        <f t="shared" si="45"/>
        <v>0.08</v>
      </c>
      <c r="BI20" s="25">
        <f t="shared" si="46"/>
        <v>9732.66</v>
      </c>
      <c r="BJ20" s="26" t="str">
        <f t="shared" si="47"/>
        <v>N</v>
      </c>
      <c r="BK20" s="27">
        <f t="shared" si="48"/>
        <v>0</v>
      </c>
      <c r="BL20" s="27">
        <f t="shared" si="49"/>
        <v>0.08</v>
      </c>
      <c r="BM20" s="25">
        <f t="shared" si="50"/>
        <v>9732.74</v>
      </c>
      <c r="BN20"/>
      <c r="BO20" s="2">
        <f t="shared" si="51"/>
        <v>2.04</v>
      </c>
      <c r="BP20"/>
    </row>
    <row r="21" spans="3:68" s="21" customFormat="1" x14ac:dyDescent="0.2">
      <c r="C21" s="22" t="s">
        <v>32</v>
      </c>
      <c r="D21" s="22">
        <f t="shared" si="52"/>
        <v>1000013</v>
      </c>
      <c r="E21" s="23">
        <v>42916</v>
      </c>
      <c r="F21" s="24">
        <v>72348.070000000007</v>
      </c>
      <c r="G21" s="25">
        <v>66304.34</v>
      </c>
      <c r="H21" s="23">
        <v>42923</v>
      </c>
      <c r="I21" s="25">
        <f t="shared" si="0"/>
        <v>5320.2493000000104</v>
      </c>
      <c r="J21" s="25">
        <v>5320.25</v>
      </c>
      <c r="K21" s="23">
        <v>43039</v>
      </c>
      <c r="L21" s="23">
        <v>0</v>
      </c>
      <c r="M21" s="25">
        <f t="shared" si="1"/>
        <v>723.48000000001048</v>
      </c>
      <c r="N21" s="26">
        <f t="shared" si="2"/>
        <v>723.69</v>
      </c>
      <c r="O21"/>
      <c r="P21" s="27">
        <v>0</v>
      </c>
      <c r="Q21" s="25">
        <v>0</v>
      </c>
      <c r="R21" s="26" t="str">
        <f t="shared" si="3"/>
        <v>N</v>
      </c>
      <c r="S21" s="27">
        <f t="shared" si="4"/>
        <v>0</v>
      </c>
      <c r="T21" s="27">
        <f t="shared" si="5"/>
        <v>0</v>
      </c>
      <c r="U21" s="25">
        <f t="shared" si="6"/>
        <v>0</v>
      </c>
      <c r="V21" s="26" t="str">
        <f t="shared" si="7"/>
        <v>N</v>
      </c>
      <c r="W21" s="27">
        <f t="shared" si="8"/>
        <v>0</v>
      </c>
      <c r="X21" s="27">
        <f t="shared" si="9"/>
        <v>0</v>
      </c>
      <c r="Y21" s="25">
        <f t="shared" si="10"/>
        <v>0</v>
      </c>
      <c r="Z21" s="26" t="str">
        <f t="shared" si="11"/>
        <v>N</v>
      </c>
      <c r="AA21" s="27">
        <f t="shared" si="12"/>
        <v>0</v>
      </c>
      <c r="AB21" s="27">
        <f t="shared" si="13"/>
        <v>0</v>
      </c>
      <c r="AC21" s="25">
        <f t="shared" si="14"/>
        <v>0</v>
      </c>
      <c r="AD21" s="26" t="str">
        <f t="shared" si="15"/>
        <v>N</v>
      </c>
      <c r="AE21" s="27">
        <f t="shared" si="16"/>
        <v>0</v>
      </c>
      <c r="AF21" s="27">
        <f t="shared" si="17"/>
        <v>0</v>
      </c>
      <c r="AG21" s="25">
        <f t="shared" si="18"/>
        <v>0</v>
      </c>
      <c r="AH21" s="26" t="str">
        <f t="shared" si="19"/>
        <v>N</v>
      </c>
      <c r="AI21" s="27">
        <f t="shared" si="20"/>
        <v>0</v>
      </c>
      <c r="AJ21" s="27">
        <f t="shared" si="21"/>
        <v>0</v>
      </c>
      <c r="AK21" s="25">
        <f t="shared" si="22"/>
        <v>0</v>
      </c>
      <c r="AL21" s="26" t="str">
        <f t="shared" si="23"/>
        <v>N</v>
      </c>
      <c r="AM21" s="27">
        <f t="shared" si="24"/>
        <v>0</v>
      </c>
      <c r="AN21" s="27">
        <f t="shared" si="25"/>
        <v>0</v>
      </c>
      <c r="AO21" s="25">
        <f t="shared" si="26"/>
        <v>0</v>
      </c>
      <c r="AP21" s="26" t="str">
        <f t="shared" si="27"/>
        <v>N</v>
      </c>
      <c r="AQ21" s="27">
        <f t="shared" si="53"/>
        <v>0</v>
      </c>
      <c r="AR21" s="27">
        <f t="shared" si="29"/>
        <v>0.04</v>
      </c>
      <c r="AS21" s="25">
        <f t="shared" si="30"/>
        <v>6043.77</v>
      </c>
      <c r="AT21" s="26" t="str">
        <f t="shared" si="31"/>
        <v>N</v>
      </c>
      <c r="AU21" s="27">
        <f t="shared" si="32"/>
        <v>0</v>
      </c>
      <c r="AV21" s="27">
        <f t="shared" si="33"/>
        <v>0.05</v>
      </c>
      <c r="AW21" s="25">
        <f t="shared" si="34"/>
        <v>6043.82</v>
      </c>
      <c r="AX21" s="26" t="str">
        <f t="shared" si="35"/>
        <v>N</v>
      </c>
      <c r="AY21" s="27">
        <f t="shared" si="36"/>
        <v>0</v>
      </c>
      <c r="AZ21" s="27">
        <f t="shared" si="37"/>
        <v>0.05</v>
      </c>
      <c r="BA21" s="25">
        <f t="shared" si="38"/>
        <v>6043.87</v>
      </c>
      <c r="BB21" s="26" t="str">
        <f t="shared" si="39"/>
        <v>Y</v>
      </c>
      <c r="BC21" s="27">
        <f t="shared" si="40"/>
        <v>0.05</v>
      </c>
      <c r="BD21" s="27">
        <f t="shared" si="41"/>
        <v>0.05</v>
      </c>
      <c r="BE21" s="25">
        <f t="shared" si="42"/>
        <v>723.67</v>
      </c>
      <c r="BF21" s="26" t="str">
        <f t="shared" si="43"/>
        <v>N</v>
      </c>
      <c r="BG21" s="27">
        <f t="shared" si="44"/>
        <v>0</v>
      </c>
      <c r="BH21" s="27">
        <f t="shared" si="45"/>
        <v>0.01</v>
      </c>
      <c r="BI21" s="25">
        <f t="shared" si="46"/>
        <v>723.68</v>
      </c>
      <c r="BJ21" s="26" t="str">
        <f t="shared" si="47"/>
        <v>N</v>
      </c>
      <c r="BK21" s="27">
        <f t="shared" si="48"/>
        <v>0</v>
      </c>
      <c r="BL21" s="27">
        <f t="shared" si="49"/>
        <v>0.01</v>
      </c>
      <c r="BM21" s="25">
        <f t="shared" si="50"/>
        <v>723.69</v>
      </c>
      <c r="BN21"/>
      <c r="BO21" s="2">
        <f t="shared" si="51"/>
        <v>0.19000000000000003</v>
      </c>
      <c r="BP21"/>
    </row>
    <row r="22" spans="3:68" s="21" customFormat="1" x14ac:dyDescent="0.2">
      <c r="C22" s="22" t="s">
        <v>32</v>
      </c>
      <c r="D22" s="22">
        <f t="shared" si="52"/>
        <v>1000014</v>
      </c>
      <c r="E22" s="23">
        <v>42916</v>
      </c>
      <c r="F22" s="24">
        <v>638137.02</v>
      </c>
      <c r="G22" s="25">
        <v>596689.6</v>
      </c>
      <c r="H22" s="23">
        <v>42923</v>
      </c>
      <c r="I22" s="25">
        <f t="shared" si="0"/>
        <v>35066.049800000044</v>
      </c>
      <c r="J22" s="25">
        <v>35066.050000000003</v>
      </c>
      <c r="K22" s="23">
        <v>43039</v>
      </c>
      <c r="L22" s="23">
        <v>0</v>
      </c>
      <c r="M22" s="25">
        <f t="shared" si="1"/>
        <v>6381.370000000039</v>
      </c>
      <c r="N22" s="26">
        <f t="shared" si="2"/>
        <v>6382.82</v>
      </c>
      <c r="O22"/>
      <c r="P22" s="27">
        <v>0</v>
      </c>
      <c r="Q22" s="25">
        <v>0</v>
      </c>
      <c r="R22" s="26" t="str">
        <f t="shared" si="3"/>
        <v>N</v>
      </c>
      <c r="S22" s="27">
        <f t="shared" si="4"/>
        <v>0</v>
      </c>
      <c r="T22" s="27">
        <f t="shared" si="5"/>
        <v>0</v>
      </c>
      <c r="U22" s="25">
        <f t="shared" si="6"/>
        <v>0</v>
      </c>
      <c r="V22" s="26" t="str">
        <f t="shared" si="7"/>
        <v>N</v>
      </c>
      <c r="W22" s="27">
        <f t="shared" si="8"/>
        <v>0</v>
      </c>
      <c r="X22" s="27">
        <f t="shared" si="9"/>
        <v>0</v>
      </c>
      <c r="Y22" s="25">
        <f t="shared" si="10"/>
        <v>0</v>
      </c>
      <c r="Z22" s="26" t="str">
        <f t="shared" si="11"/>
        <v>N</v>
      </c>
      <c r="AA22" s="27">
        <f t="shared" si="12"/>
        <v>0</v>
      </c>
      <c r="AB22" s="27">
        <f t="shared" si="13"/>
        <v>0</v>
      </c>
      <c r="AC22" s="25">
        <f t="shared" si="14"/>
        <v>0</v>
      </c>
      <c r="AD22" s="26" t="str">
        <f t="shared" si="15"/>
        <v>N</v>
      </c>
      <c r="AE22" s="27">
        <f t="shared" si="16"/>
        <v>0</v>
      </c>
      <c r="AF22" s="27">
        <f t="shared" si="17"/>
        <v>0</v>
      </c>
      <c r="AG22" s="25">
        <f t="shared" si="18"/>
        <v>0</v>
      </c>
      <c r="AH22" s="26" t="str">
        <f t="shared" si="19"/>
        <v>N</v>
      </c>
      <c r="AI22" s="27">
        <f t="shared" si="20"/>
        <v>0</v>
      </c>
      <c r="AJ22" s="27">
        <f t="shared" si="21"/>
        <v>0</v>
      </c>
      <c r="AK22" s="25">
        <f t="shared" si="22"/>
        <v>0</v>
      </c>
      <c r="AL22" s="26" t="str">
        <f t="shared" si="23"/>
        <v>N</v>
      </c>
      <c r="AM22" s="27">
        <f t="shared" si="24"/>
        <v>0</v>
      </c>
      <c r="AN22" s="27">
        <f t="shared" si="25"/>
        <v>0</v>
      </c>
      <c r="AO22" s="25">
        <f t="shared" si="26"/>
        <v>0</v>
      </c>
      <c r="AP22" s="26" t="str">
        <f t="shared" si="27"/>
        <v>N</v>
      </c>
      <c r="AQ22" s="27">
        <f t="shared" si="53"/>
        <v>0</v>
      </c>
      <c r="AR22" s="27">
        <f t="shared" si="29"/>
        <v>0.28999999999999998</v>
      </c>
      <c r="AS22" s="25">
        <f t="shared" si="30"/>
        <v>41447.71</v>
      </c>
      <c r="AT22" s="26" t="str">
        <f t="shared" si="31"/>
        <v>N</v>
      </c>
      <c r="AU22" s="27">
        <f t="shared" si="32"/>
        <v>0</v>
      </c>
      <c r="AV22" s="27">
        <f t="shared" si="33"/>
        <v>0.36</v>
      </c>
      <c r="AW22" s="25">
        <f t="shared" si="34"/>
        <v>41448.07</v>
      </c>
      <c r="AX22" s="26" t="str">
        <f t="shared" si="35"/>
        <v>N</v>
      </c>
      <c r="AY22" s="27">
        <f t="shared" si="36"/>
        <v>0</v>
      </c>
      <c r="AZ22" s="27">
        <f t="shared" si="37"/>
        <v>0.35</v>
      </c>
      <c r="BA22" s="25">
        <f t="shared" si="38"/>
        <v>41448.42</v>
      </c>
      <c r="BB22" s="26" t="str">
        <f t="shared" si="39"/>
        <v>Y</v>
      </c>
      <c r="BC22" s="27">
        <f t="shared" si="40"/>
        <v>0.35</v>
      </c>
      <c r="BD22" s="27">
        <f t="shared" si="41"/>
        <v>0.35</v>
      </c>
      <c r="BE22" s="25">
        <f t="shared" si="42"/>
        <v>6382.72</v>
      </c>
      <c r="BF22" s="26" t="str">
        <f t="shared" si="43"/>
        <v>N</v>
      </c>
      <c r="BG22" s="27">
        <f t="shared" si="44"/>
        <v>0</v>
      </c>
      <c r="BH22" s="27">
        <f t="shared" si="45"/>
        <v>0.05</v>
      </c>
      <c r="BI22" s="25">
        <f t="shared" si="46"/>
        <v>6382.77</v>
      </c>
      <c r="BJ22" s="26" t="str">
        <f t="shared" si="47"/>
        <v>N</v>
      </c>
      <c r="BK22" s="27">
        <f t="shared" si="48"/>
        <v>0</v>
      </c>
      <c r="BL22" s="27">
        <f t="shared" si="49"/>
        <v>0.05</v>
      </c>
      <c r="BM22" s="25">
        <f t="shared" si="50"/>
        <v>6382.82</v>
      </c>
      <c r="BN22"/>
      <c r="BO22" s="2">
        <f t="shared" si="51"/>
        <v>1.35</v>
      </c>
      <c r="BP22"/>
    </row>
    <row r="23" spans="3:68" s="21" customFormat="1" x14ac:dyDescent="0.2">
      <c r="C23" s="22" t="s">
        <v>32</v>
      </c>
      <c r="D23" s="22">
        <f t="shared" si="52"/>
        <v>1000015</v>
      </c>
      <c r="E23" s="23">
        <v>42947</v>
      </c>
      <c r="F23" s="24">
        <v>172763.21</v>
      </c>
      <c r="G23" s="25">
        <v>161152.4</v>
      </c>
      <c r="H23" s="23">
        <v>42949</v>
      </c>
      <c r="I23" s="25">
        <f t="shared" si="0"/>
        <v>9883.177899999997</v>
      </c>
      <c r="J23" s="25">
        <v>9883.18</v>
      </c>
      <c r="K23" s="23">
        <v>43024</v>
      </c>
      <c r="L23" s="23">
        <v>0</v>
      </c>
      <c r="M23" s="25">
        <f t="shared" si="1"/>
        <v>1727.6299999999974</v>
      </c>
      <c r="N23" s="26">
        <f t="shared" si="2"/>
        <v>1727.91</v>
      </c>
      <c r="O23"/>
      <c r="P23" s="27">
        <v>0</v>
      </c>
      <c r="Q23" s="25">
        <v>0</v>
      </c>
      <c r="R23" s="26" t="str">
        <f t="shared" si="3"/>
        <v>N</v>
      </c>
      <c r="S23" s="27">
        <f t="shared" si="4"/>
        <v>0</v>
      </c>
      <c r="T23" s="27">
        <f t="shared" si="5"/>
        <v>0</v>
      </c>
      <c r="U23" s="25">
        <f t="shared" si="6"/>
        <v>0</v>
      </c>
      <c r="V23" s="26" t="str">
        <f t="shared" si="7"/>
        <v>N</v>
      </c>
      <c r="W23" s="27">
        <f t="shared" si="8"/>
        <v>0</v>
      </c>
      <c r="X23" s="27">
        <f t="shared" si="9"/>
        <v>0</v>
      </c>
      <c r="Y23" s="25">
        <f t="shared" si="10"/>
        <v>0</v>
      </c>
      <c r="Z23" s="26" t="str">
        <f t="shared" si="11"/>
        <v>N</v>
      </c>
      <c r="AA23" s="27">
        <f t="shared" si="12"/>
        <v>0</v>
      </c>
      <c r="AB23" s="27">
        <f t="shared" si="13"/>
        <v>0</v>
      </c>
      <c r="AC23" s="25">
        <f t="shared" si="14"/>
        <v>0</v>
      </c>
      <c r="AD23" s="26" t="str">
        <f t="shared" si="15"/>
        <v>N</v>
      </c>
      <c r="AE23" s="27">
        <f t="shared" si="16"/>
        <v>0</v>
      </c>
      <c r="AF23" s="27">
        <f t="shared" si="17"/>
        <v>0</v>
      </c>
      <c r="AG23" s="25">
        <f t="shared" si="18"/>
        <v>0</v>
      </c>
      <c r="AH23" s="26" t="str">
        <f t="shared" si="19"/>
        <v>N</v>
      </c>
      <c r="AI23" s="27">
        <f t="shared" si="20"/>
        <v>0</v>
      </c>
      <c r="AJ23" s="27">
        <f t="shared" si="21"/>
        <v>0</v>
      </c>
      <c r="AK23" s="25">
        <f t="shared" si="22"/>
        <v>0</v>
      </c>
      <c r="AL23" s="26" t="str">
        <f t="shared" si="23"/>
        <v>N</v>
      </c>
      <c r="AM23" s="27">
        <f t="shared" si="24"/>
        <v>0</v>
      </c>
      <c r="AN23" s="27">
        <f t="shared" si="25"/>
        <v>0</v>
      </c>
      <c r="AO23" s="25">
        <f t="shared" si="26"/>
        <v>0</v>
      </c>
      <c r="AP23" s="26" t="str">
        <f t="shared" si="27"/>
        <v>N</v>
      </c>
      <c r="AQ23" s="27">
        <f t="shared" si="28"/>
        <v>0</v>
      </c>
      <c r="AR23" s="27">
        <f t="shared" si="29"/>
        <v>0</v>
      </c>
      <c r="AS23" s="25">
        <f t="shared" si="30"/>
        <v>0</v>
      </c>
      <c r="AT23" s="26" t="str">
        <f t="shared" si="31"/>
        <v>N</v>
      </c>
      <c r="AU23" s="27">
        <f t="shared" si="32"/>
        <v>0</v>
      </c>
      <c r="AV23" s="27">
        <f t="shared" si="33"/>
        <v>0.1</v>
      </c>
      <c r="AW23" s="25">
        <f t="shared" si="34"/>
        <v>11610.91</v>
      </c>
      <c r="AX23" s="26" t="str">
        <f t="shared" si="35"/>
        <v>N</v>
      </c>
      <c r="AY23" s="27">
        <f t="shared" si="36"/>
        <v>0</v>
      </c>
      <c r="AZ23" s="27">
        <f t="shared" si="37"/>
        <v>0.1</v>
      </c>
      <c r="BA23" s="25">
        <f t="shared" si="38"/>
        <v>11611.01</v>
      </c>
      <c r="BB23" s="26" t="str">
        <f t="shared" si="39"/>
        <v>Y</v>
      </c>
      <c r="BC23" s="27">
        <f t="shared" si="40"/>
        <v>0.06</v>
      </c>
      <c r="BD23" s="27">
        <f t="shared" si="41"/>
        <v>0.06</v>
      </c>
      <c r="BE23" s="25">
        <f t="shared" si="42"/>
        <v>1727.89</v>
      </c>
      <c r="BF23" s="26" t="str">
        <f t="shared" si="43"/>
        <v>N</v>
      </c>
      <c r="BG23" s="27">
        <f t="shared" si="44"/>
        <v>0</v>
      </c>
      <c r="BH23" s="27">
        <f t="shared" si="45"/>
        <v>0.01</v>
      </c>
      <c r="BI23" s="25">
        <f t="shared" si="46"/>
        <v>1727.9</v>
      </c>
      <c r="BJ23" s="26" t="str">
        <f t="shared" si="47"/>
        <v>N</v>
      </c>
      <c r="BK23" s="27">
        <f t="shared" si="48"/>
        <v>0</v>
      </c>
      <c r="BL23" s="27">
        <f t="shared" si="49"/>
        <v>0.01</v>
      </c>
      <c r="BM23" s="25">
        <f t="shared" si="50"/>
        <v>1727.91</v>
      </c>
      <c r="BN23"/>
      <c r="BO23" s="2">
        <f t="shared" si="51"/>
        <v>0.26</v>
      </c>
      <c r="BP23"/>
    </row>
    <row r="24" spans="3:68" s="21" customFormat="1" x14ac:dyDescent="0.2">
      <c r="C24" s="22" t="s">
        <v>32</v>
      </c>
      <c r="D24" s="22">
        <f t="shared" si="52"/>
        <v>1000016</v>
      </c>
      <c r="E24" s="23">
        <v>42947</v>
      </c>
      <c r="F24" s="24">
        <v>1817203.35</v>
      </c>
      <c r="G24" s="25">
        <v>1695124.74</v>
      </c>
      <c r="H24" s="23">
        <v>42949</v>
      </c>
      <c r="I24" s="25">
        <f t="shared" si="0"/>
        <v>103906.5765000001</v>
      </c>
      <c r="J24" s="25">
        <v>103906.58</v>
      </c>
      <c r="K24" s="23">
        <v>43015</v>
      </c>
      <c r="L24" s="23">
        <v>0</v>
      </c>
      <c r="M24" s="25">
        <f t="shared" si="1"/>
        <v>18172.030000000101</v>
      </c>
      <c r="N24" s="26">
        <f t="shared" si="2"/>
        <v>18174.71</v>
      </c>
      <c r="O24"/>
      <c r="P24" s="27">
        <v>0</v>
      </c>
      <c r="Q24" s="25">
        <v>0</v>
      </c>
      <c r="R24" s="26" t="str">
        <f t="shared" si="3"/>
        <v>N</v>
      </c>
      <c r="S24" s="27">
        <f t="shared" si="4"/>
        <v>0</v>
      </c>
      <c r="T24" s="27">
        <f t="shared" si="5"/>
        <v>0</v>
      </c>
      <c r="U24" s="25">
        <f t="shared" si="6"/>
        <v>0</v>
      </c>
      <c r="V24" s="26" t="str">
        <f t="shared" si="7"/>
        <v>N</v>
      </c>
      <c r="W24" s="27">
        <f t="shared" si="8"/>
        <v>0</v>
      </c>
      <c r="X24" s="27">
        <f t="shared" si="9"/>
        <v>0</v>
      </c>
      <c r="Y24" s="25">
        <f t="shared" si="10"/>
        <v>0</v>
      </c>
      <c r="Z24" s="26" t="str">
        <f t="shared" si="11"/>
        <v>N</v>
      </c>
      <c r="AA24" s="27">
        <f t="shared" si="12"/>
        <v>0</v>
      </c>
      <c r="AB24" s="27">
        <f t="shared" si="13"/>
        <v>0</v>
      </c>
      <c r="AC24" s="25">
        <f t="shared" si="14"/>
        <v>0</v>
      </c>
      <c r="AD24" s="26" t="str">
        <f t="shared" si="15"/>
        <v>N</v>
      </c>
      <c r="AE24" s="27">
        <f t="shared" si="16"/>
        <v>0</v>
      </c>
      <c r="AF24" s="27">
        <f t="shared" si="17"/>
        <v>0</v>
      </c>
      <c r="AG24" s="25">
        <f t="shared" si="18"/>
        <v>0</v>
      </c>
      <c r="AH24" s="26" t="str">
        <f t="shared" si="19"/>
        <v>N</v>
      </c>
      <c r="AI24" s="27">
        <f t="shared" si="20"/>
        <v>0</v>
      </c>
      <c r="AJ24" s="27">
        <f t="shared" si="21"/>
        <v>0</v>
      </c>
      <c r="AK24" s="25">
        <f t="shared" si="22"/>
        <v>0</v>
      </c>
      <c r="AL24" s="26" t="str">
        <f t="shared" si="23"/>
        <v>N</v>
      </c>
      <c r="AM24" s="27">
        <f t="shared" si="24"/>
        <v>0</v>
      </c>
      <c r="AN24" s="27">
        <f t="shared" si="25"/>
        <v>0</v>
      </c>
      <c r="AO24" s="25">
        <f t="shared" si="26"/>
        <v>0</v>
      </c>
      <c r="AP24" s="26" t="str">
        <f t="shared" si="27"/>
        <v>N</v>
      </c>
      <c r="AQ24" s="27">
        <f t="shared" si="28"/>
        <v>0</v>
      </c>
      <c r="AR24" s="27">
        <f t="shared" si="29"/>
        <v>0</v>
      </c>
      <c r="AS24" s="25">
        <f t="shared" si="30"/>
        <v>0</v>
      </c>
      <c r="AT24" s="26" t="str">
        <f t="shared" si="31"/>
        <v>N</v>
      </c>
      <c r="AU24" s="27">
        <f t="shared" si="32"/>
        <v>0</v>
      </c>
      <c r="AV24" s="27">
        <f t="shared" si="33"/>
        <v>1.02</v>
      </c>
      <c r="AW24" s="25">
        <f t="shared" si="34"/>
        <v>122079.63</v>
      </c>
      <c r="AX24" s="26" t="str">
        <f t="shared" si="35"/>
        <v>N</v>
      </c>
      <c r="AY24" s="27">
        <f t="shared" si="36"/>
        <v>0</v>
      </c>
      <c r="AZ24" s="27">
        <f t="shared" si="37"/>
        <v>1.02</v>
      </c>
      <c r="BA24" s="25">
        <f t="shared" si="38"/>
        <v>122080.65</v>
      </c>
      <c r="BB24" s="26" t="str">
        <f t="shared" si="39"/>
        <v>Y</v>
      </c>
      <c r="BC24" s="27">
        <f t="shared" si="40"/>
        <v>0.33</v>
      </c>
      <c r="BD24" s="27">
        <f t="shared" si="41"/>
        <v>0.33</v>
      </c>
      <c r="BE24" s="25">
        <f t="shared" si="42"/>
        <v>18174.400000000001</v>
      </c>
      <c r="BF24" s="26" t="str">
        <f t="shared" si="43"/>
        <v>N</v>
      </c>
      <c r="BG24" s="27">
        <f t="shared" si="44"/>
        <v>0</v>
      </c>
      <c r="BH24" s="27">
        <f t="shared" si="45"/>
        <v>0.15</v>
      </c>
      <c r="BI24" s="25">
        <f t="shared" si="46"/>
        <v>18174.55</v>
      </c>
      <c r="BJ24" s="26" t="str">
        <f t="shared" si="47"/>
        <v>N</v>
      </c>
      <c r="BK24" s="27">
        <f t="shared" si="48"/>
        <v>0</v>
      </c>
      <c r="BL24" s="27">
        <f t="shared" si="49"/>
        <v>0.16</v>
      </c>
      <c r="BM24" s="25">
        <f t="shared" si="50"/>
        <v>18174.71</v>
      </c>
      <c r="BN24"/>
      <c r="BO24" s="2">
        <f t="shared" si="51"/>
        <v>2.37</v>
      </c>
      <c r="BP24"/>
    </row>
    <row r="25" spans="3:68" s="7" customFormat="1" x14ac:dyDescent="0.2">
      <c r="C25" s="22" t="s">
        <v>32</v>
      </c>
      <c r="D25" s="22">
        <f t="shared" si="52"/>
        <v>1000017</v>
      </c>
      <c r="E25" s="29">
        <v>43008</v>
      </c>
      <c r="F25" s="24">
        <v>125405.4</v>
      </c>
      <c r="G25" s="24">
        <v>119119</v>
      </c>
      <c r="H25" s="29">
        <v>43017</v>
      </c>
      <c r="I25" s="24">
        <f t="shared" si="0"/>
        <v>5032.3459999999941</v>
      </c>
      <c r="J25" s="24">
        <v>5032.3500000000004</v>
      </c>
      <c r="K25" s="29">
        <v>43039</v>
      </c>
      <c r="L25" s="23">
        <v>0</v>
      </c>
      <c r="M25" s="25">
        <f t="shared" si="1"/>
        <v>1254.0499999999938</v>
      </c>
      <c r="N25" s="26">
        <f t="shared" si="2"/>
        <v>1254.1199999999999</v>
      </c>
      <c r="O25" s="6"/>
      <c r="P25" s="27">
        <v>0</v>
      </c>
      <c r="Q25" s="25">
        <v>0</v>
      </c>
      <c r="R25" s="26" t="str">
        <f t="shared" si="3"/>
        <v>N</v>
      </c>
      <c r="S25" s="27">
        <f t="shared" si="4"/>
        <v>0</v>
      </c>
      <c r="T25" s="27">
        <f t="shared" si="5"/>
        <v>0</v>
      </c>
      <c r="U25" s="25">
        <f t="shared" si="6"/>
        <v>0</v>
      </c>
      <c r="V25" s="26" t="str">
        <f t="shared" si="7"/>
        <v>N</v>
      </c>
      <c r="W25" s="27">
        <f t="shared" si="8"/>
        <v>0</v>
      </c>
      <c r="X25" s="27">
        <f t="shared" si="9"/>
        <v>0</v>
      </c>
      <c r="Y25" s="25">
        <f t="shared" si="10"/>
        <v>0</v>
      </c>
      <c r="Z25" s="26" t="str">
        <f t="shared" si="11"/>
        <v>N</v>
      </c>
      <c r="AA25" s="27">
        <f t="shared" si="12"/>
        <v>0</v>
      </c>
      <c r="AB25" s="27">
        <f t="shared" si="13"/>
        <v>0</v>
      </c>
      <c r="AC25" s="25">
        <f t="shared" si="14"/>
        <v>0</v>
      </c>
      <c r="AD25" s="26" t="str">
        <f t="shared" si="15"/>
        <v>N</v>
      </c>
      <c r="AE25" s="27">
        <f t="shared" si="16"/>
        <v>0</v>
      </c>
      <c r="AF25" s="27">
        <f t="shared" si="17"/>
        <v>0</v>
      </c>
      <c r="AG25" s="25">
        <f t="shared" si="18"/>
        <v>0</v>
      </c>
      <c r="AH25" s="26" t="str">
        <f t="shared" si="19"/>
        <v>N</v>
      </c>
      <c r="AI25" s="27">
        <f t="shared" si="20"/>
        <v>0</v>
      </c>
      <c r="AJ25" s="27">
        <f t="shared" si="21"/>
        <v>0</v>
      </c>
      <c r="AK25" s="25">
        <f t="shared" si="22"/>
        <v>0</v>
      </c>
      <c r="AL25" s="26" t="str">
        <f t="shared" si="23"/>
        <v>N</v>
      </c>
      <c r="AM25" s="27">
        <f t="shared" si="24"/>
        <v>0</v>
      </c>
      <c r="AN25" s="27">
        <f t="shared" si="25"/>
        <v>0</v>
      </c>
      <c r="AO25" s="25">
        <f t="shared" si="26"/>
        <v>0</v>
      </c>
      <c r="AP25" s="26" t="str">
        <f t="shared" si="27"/>
        <v>N</v>
      </c>
      <c r="AQ25" s="27">
        <f t="shared" si="28"/>
        <v>0</v>
      </c>
      <c r="AR25" s="27">
        <f t="shared" si="29"/>
        <v>0</v>
      </c>
      <c r="AS25" s="25">
        <f t="shared" si="30"/>
        <v>0</v>
      </c>
      <c r="AT25" s="26" t="str">
        <f t="shared" si="31"/>
        <v>N</v>
      </c>
      <c r="AU25" s="27">
        <f t="shared" si="32"/>
        <v>0</v>
      </c>
      <c r="AV25" s="27">
        <f t="shared" si="33"/>
        <v>0</v>
      </c>
      <c r="AW25" s="25">
        <f t="shared" si="34"/>
        <v>0</v>
      </c>
      <c r="AX25" s="26" t="str">
        <f t="shared" si="35"/>
        <v>N</v>
      </c>
      <c r="AY25" s="27">
        <f t="shared" si="36"/>
        <v>0</v>
      </c>
      <c r="AZ25" s="27">
        <f t="shared" si="37"/>
        <v>0</v>
      </c>
      <c r="BA25" s="25">
        <f t="shared" si="38"/>
        <v>0</v>
      </c>
      <c r="BB25" s="26" t="str">
        <f t="shared" si="39"/>
        <v>Y</v>
      </c>
      <c r="BC25" s="27">
        <f t="shared" si="40"/>
        <v>0.05</v>
      </c>
      <c r="BD25" s="27">
        <f t="shared" si="41"/>
        <v>0.05</v>
      </c>
      <c r="BE25" s="25">
        <f t="shared" si="42"/>
        <v>1254.0999999999999</v>
      </c>
      <c r="BF25" s="26" t="str">
        <f t="shared" si="43"/>
        <v>N</v>
      </c>
      <c r="BG25" s="27">
        <f t="shared" si="44"/>
        <v>0</v>
      </c>
      <c r="BH25" s="27">
        <f t="shared" si="45"/>
        <v>0.01</v>
      </c>
      <c r="BI25" s="25">
        <f t="shared" si="46"/>
        <v>1254.1099999999999</v>
      </c>
      <c r="BJ25" s="26" t="str">
        <f t="shared" si="47"/>
        <v>N</v>
      </c>
      <c r="BK25" s="27">
        <f t="shared" si="48"/>
        <v>0</v>
      </c>
      <c r="BL25" s="27">
        <f t="shared" si="49"/>
        <v>0.01</v>
      </c>
      <c r="BM25" s="25">
        <f t="shared" si="50"/>
        <v>1254.1199999999999</v>
      </c>
      <c r="BN25"/>
      <c r="BO25" s="2">
        <f t="shared" si="51"/>
        <v>0.05</v>
      </c>
      <c r="BP25"/>
    </row>
    <row r="26" spans="3:68" s="7" customFormat="1" x14ac:dyDescent="0.2">
      <c r="C26" s="22" t="s">
        <v>32</v>
      </c>
      <c r="D26" s="22">
        <f t="shared" si="52"/>
        <v>1000018</v>
      </c>
      <c r="E26" s="29">
        <v>43039</v>
      </c>
      <c r="F26" s="24">
        <v>20733.55</v>
      </c>
      <c r="G26" s="24"/>
      <c r="H26" s="29"/>
      <c r="I26" s="24"/>
      <c r="J26" s="24"/>
      <c r="K26" s="29"/>
      <c r="L26" s="23"/>
      <c r="M26" s="25"/>
      <c r="N26" s="26"/>
      <c r="O26" s="6"/>
      <c r="P26" s="27"/>
      <c r="Q26" s="25"/>
      <c r="R26" s="26"/>
      <c r="S26" s="27"/>
      <c r="T26" s="27"/>
      <c r="U26" s="25"/>
      <c r="V26" s="26"/>
      <c r="W26" s="27"/>
      <c r="X26" s="27"/>
      <c r="Y26" s="25"/>
      <c r="Z26" s="26"/>
      <c r="AA26" s="27"/>
      <c r="AB26" s="27"/>
      <c r="AC26" s="25"/>
      <c r="AD26" s="26"/>
      <c r="AE26" s="27"/>
      <c r="AF26" s="27"/>
      <c r="AG26" s="25"/>
      <c r="AH26" s="26"/>
      <c r="AI26" s="27"/>
      <c r="AJ26" s="27"/>
      <c r="AK26" s="25"/>
      <c r="AL26" s="26"/>
      <c r="AM26" s="27"/>
      <c r="AN26" s="27"/>
      <c r="AO26" s="25"/>
      <c r="AP26" s="26"/>
      <c r="AQ26" s="27"/>
      <c r="AR26" s="27"/>
      <c r="AS26" s="25"/>
      <c r="AT26" s="26"/>
      <c r="AU26" s="27"/>
      <c r="AV26" s="27"/>
      <c r="AW26" s="25"/>
      <c r="AX26" s="26"/>
      <c r="AY26" s="27"/>
      <c r="AZ26" s="27"/>
      <c r="BA26" s="25"/>
      <c r="BB26" s="26"/>
      <c r="BC26" s="27"/>
      <c r="BD26" s="27"/>
      <c r="BE26" s="25"/>
      <c r="BF26" s="26"/>
      <c r="BG26" s="27"/>
      <c r="BH26" s="27"/>
      <c r="BI26" s="25"/>
      <c r="BJ26" s="26"/>
      <c r="BK26" s="27"/>
      <c r="BL26" s="27"/>
      <c r="BM26" s="25"/>
      <c r="BN26"/>
      <c r="BO26" s="2"/>
      <c r="BP26"/>
    </row>
    <row r="27" spans="3:68" s="7" customFormat="1" x14ac:dyDescent="0.2">
      <c r="C27" s="22" t="s">
        <v>32</v>
      </c>
      <c r="D27" s="22">
        <f t="shared" si="52"/>
        <v>1000019</v>
      </c>
      <c r="E27" s="29">
        <v>43039</v>
      </c>
      <c r="F27" s="24">
        <v>72079.78</v>
      </c>
      <c r="G27" s="24"/>
      <c r="H27" s="29"/>
      <c r="I27" s="24"/>
      <c r="J27" s="24"/>
      <c r="K27" s="29"/>
      <c r="L27" s="23"/>
      <c r="M27" s="25"/>
      <c r="N27" s="26"/>
      <c r="O27" s="6"/>
      <c r="P27" s="27"/>
      <c r="Q27" s="25"/>
      <c r="R27" s="26"/>
      <c r="S27" s="27"/>
      <c r="T27" s="27"/>
      <c r="U27" s="25"/>
      <c r="V27" s="26"/>
      <c r="W27" s="27"/>
      <c r="X27" s="27"/>
      <c r="Y27" s="25"/>
      <c r="Z27" s="26"/>
      <c r="AA27" s="27"/>
      <c r="AB27" s="27"/>
      <c r="AC27" s="25"/>
      <c r="AD27" s="26"/>
      <c r="AE27" s="27"/>
      <c r="AF27" s="27"/>
      <c r="AG27" s="25"/>
      <c r="AH27" s="26"/>
      <c r="AI27" s="27"/>
      <c r="AJ27" s="27"/>
      <c r="AK27" s="25"/>
      <c r="AL27" s="26"/>
      <c r="AM27" s="27"/>
      <c r="AN27" s="27"/>
      <c r="AO27" s="25"/>
      <c r="AP27" s="26"/>
      <c r="AQ27" s="27"/>
      <c r="AR27" s="27"/>
      <c r="AS27" s="25"/>
      <c r="AT27" s="26"/>
      <c r="AU27" s="27"/>
      <c r="AV27" s="27"/>
      <c r="AW27" s="25"/>
      <c r="AX27" s="26"/>
      <c r="AY27" s="27"/>
      <c r="AZ27" s="27"/>
      <c r="BA27" s="25"/>
      <c r="BB27" s="26"/>
      <c r="BC27" s="27"/>
      <c r="BD27" s="27"/>
      <c r="BE27" s="25"/>
      <c r="BF27" s="26"/>
      <c r="BG27" s="27"/>
      <c r="BH27" s="27"/>
      <c r="BI27" s="25"/>
      <c r="BJ27" s="26"/>
      <c r="BK27" s="27"/>
      <c r="BL27" s="27"/>
      <c r="BM27" s="25"/>
      <c r="BN27"/>
      <c r="BO27" s="2"/>
      <c r="BP27"/>
    </row>
    <row r="28" spans="3:68" ht="4.5" customHeight="1" x14ac:dyDescent="0.2">
      <c r="BP28"/>
    </row>
    <row r="29" spans="3:68" s="30" customFormat="1" ht="16" thickBot="1" x14ac:dyDescent="0.25">
      <c r="E29" s="31"/>
      <c r="F29" s="32">
        <f>SUM(F9:F28)</f>
        <v>15136137.830000002</v>
      </c>
      <c r="G29" s="32">
        <f>SUM(G9:G28)</f>
        <v>14167021.1</v>
      </c>
      <c r="I29" s="32">
        <f>SUM(I9:I28)</f>
        <v>725870.15500000014</v>
      </c>
      <c r="J29" s="32">
        <f>SUM(J9:J28)</f>
        <v>725906.15</v>
      </c>
      <c r="M29" s="32">
        <f>SUM(M9:M28)</f>
        <v>150397.25000000006</v>
      </c>
      <c r="N29" s="32">
        <f>SUM(N9:N28)</f>
        <v>150435.30000000002</v>
      </c>
      <c r="O29" s="17"/>
      <c r="P29" s="30" t="s">
        <v>26</v>
      </c>
      <c r="Q29" s="32">
        <f>SUM(Q9:Q28)</f>
        <v>0</v>
      </c>
      <c r="R29" s="32"/>
      <c r="S29" s="32">
        <f>SUM(S9:S28)</f>
        <v>0</v>
      </c>
      <c r="T29" s="32">
        <f>SUM(T9:T28)-S29</f>
        <v>0</v>
      </c>
      <c r="U29" s="33">
        <f>SUM(U9:U28)</f>
        <v>0</v>
      </c>
      <c r="V29" s="32"/>
      <c r="W29" s="32">
        <f>SUM(W9:W28)</f>
        <v>0</v>
      </c>
      <c r="X29" s="32">
        <f>SUM(X9:X28)-W29</f>
        <v>1.93</v>
      </c>
      <c r="Y29" s="32">
        <f>SUM(Y9:Y28)</f>
        <v>302601.11</v>
      </c>
      <c r="Z29" s="32"/>
      <c r="AA29" s="32">
        <f>SUM(AA9:AA28)</f>
        <v>0</v>
      </c>
      <c r="AB29" s="32">
        <f>SUM(AB9:AB28)-AA29</f>
        <v>3.45</v>
      </c>
      <c r="AC29" s="32">
        <f>SUM(AC9:AC28)</f>
        <v>429348.09999999992</v>
      </c>
      <c r="AD29" s="32"/>
      <c r="AE29" s="32">
        <f>SUM(AE9:AE28)</f>
        <v>0</v>
      </c>
      <c r="AF29" s="32">
        <f>SUM(AF9:AF28)-AE29</f>
        <v>4.3599999999999994</v>
      </c>
      <c r="AG29" s="32">
        <f>SUM(AG9:AG28)</f>
        <v>535643.79</v>
      </c>
      <c r="AH29" s="32"/>
      <c r="AI29" s="32">
        <f>SUM(AI9:AI28)</f>
        <v>2.82</v>
      </c>
      <c r="AJ29" s="32">
        <f>SUM(AJ9:AJ28)-AI29</f>
        <v>1.6400000000000001</v>
      </c>
      <c r="AK29" s="32">
        <f>SUM(AK9:AK28)</f>
        <v>259673.45</v>
      </c>
      <c r="AL29" s="32"/>
      <c r="AM29" s="32">
        <f>SUM(AM9:AM28)</f>
        <v>0</v>
      </c>
      <c r="AN29" s="32">
        <f>SUM(AN9:AN28)-AM29</f>
        <v>2.7899999999999996</v>
      </c>
      <c r="AO29" s="32">
        <f>SUM(AO9:AO28)</f>
        <v>345566.48</v>
      </c>
      <c r="AP29" s="32"/>
      <c r="AQ29" s="32">
        <f>SUM(AQ9:AQ28)</f>
        <v>0</v>
      </c>
      <c r="AR29" s="32">
        <f>SUM(AR9:AR28)-AQ29</f>
        <v>3.79</v>
      </c>
      <c r="AS29" s="32">
        <f>SUM(AS9:AS28)</f>
        <v>460373.56</v>
      </c>
      <c r="AT29" s="32"/>
      <c r="AU29" s="32">
        <f>SUM(AU9:AU28)</f>
        <v>0</v>
      </c>
      <c r="AV29" s="32">
        <f>SUM(AV9:AV28)-AU29</f>
        <v>5.0999999999999996</v>
      </c>
      <c r="AW29" s="32">
        <f>SUM(AW9:AW28)</f>
        <v>594068.07999999984</v>
      </c>
      <c r="AX29" s="32"/>
      <c r="AY29" s="32">
        <f>SUM(AY9:AY28)</f>
        <v>0</v>
      </c>
      <c r="AZ29" s="32">
        <f>SUM(AZ9:AZ28)-AY29</f>
        <v>4.9700000000000006</v>
      </c>
      <c r="BA29" s="32">
        <f>SUM(BA9:BA28)</f>
        <v>594073.04999999993</v>
      </c>
      <c r="BB29" s="32"/>
      <c r="BC29" s="32">
        <f>SUM(BC9:BC28)</f>
        <v>3.7</v>
      </c>
      <c r="BD29" s="32">
        <f>SUM(BD9:BD28)-BC29</f>
        <v>0.61000000000000032</v>
      </c>
      <c r="BE29" s="32">
        <f>SUM(BE9:BE28)</f>
        <v>150432.41</v>
      </c>
      <c r="BF29" s="32"/>
      <c r="BG29" s="32">
        <f>SUM(BG9:BG28)</f>
        <v>0</v>
      </c>
      <c r="BH29" s="32">
        <f>SUM(BH9:BH28)-BG29</f>
        <v>1.26</v>
      </c>
      <c r="BI29" s="32">
        <f>SUM(BI9:BI28)</f>
        <v>150433.66999999998</v>
      </c>
      <c r="BJ29" s="32"/>
      <c r="BK29" s="32">
        <f>SUM(BK9:BK28)</f>
        <v>0</v>
      </c>
      <c r="BL29" s="32">
        <f>SUM(BL9:BL28)-BK29</f>
        <v>1.6300000000000001</v>
      </c>
      <c r="BM29" s="32">
        <f>SUM(BM9:BM28)</f>
        <v>150435.30000000002</v>
      </c>
      <c r="BO29" s="32">
        <f>SUM(BO9:BO28)</f>
        <v>35.159999999999997</v>
      </c>
      <c r="BP29"/>
    </row>
    <row r="30" spans="3:68" ht="16" thickTop="1" x14ac:dyDescent="0.2">
      <c r="E30" s="3"/>
      <c r="BP30"/>
    </row>
    <row r="31" spans="3:68" x14ac:dyDescent="0.2">
      <c r="E31" s="3"/>
      <c r="R31" s="17" t="s">
        <v>27</v>
      </c>
      <c r="BO31" s="34">
        <f>SUM(S29+T29+W29+X29+AB29+AE29+AA29+AF29+AI29+AJ29+AM29+AN29+AQ29+AR29+AU29+AV29+AY29+AZ29+BC29+BD29)</f>
        <v>35.159999999999997</v>
      </c>
      <c r="BP31" s="35">
        <f>BO29-BO31</f>
        <v>0</v>
      </c>
    </row>
    <row r="32" spans="3:68" x14ac:dyDescent="0.2">
      <c r="E32" s="3"/>
      <c r="BO32" s="34">
        <v>-31.49</v>
      </c>
      <c r="BP32" s="34" t="s">
        <v>28</v>
      </c>
    </row>
    <row r="33" spans="3:68" ht="16" thickBot="1" x14ac:dyDescent="0.25">
      <c r="E33" s="3"/>
      <c r="H33" s="36"/>
      <c r="I33" s="8"/>
      <c r="BO33" s="32">
        <f>SUM(BO31:BO32)</f>
        <v>3.6699999999999982</v>
      </c>
      <c r="BP33" s="34" t="s">
        <v>29</v>
      </c>
    </row>
    <row r="34" spans="3:68" ht="16" thickTop="1" x14ac:dyDescent="0.2">
      <c r="E34" s="3"/>
      <c r="H34" s="36"/>
      <c r="I34" s="8"/>
      <c r="BO34" s="34">
        <f>3.59+0.08</f>
        <v>3.67</v>
      </c>
      <c r="BP34" s="34" t="s">
        <v>30</v>
      </c>
    </row>
    <row r="35" spans="3:68" ht="16" thickBot="1" x14ac:dyDescent="0.25">
      <c r="E35" s="3"/>
      <c r="BO35" s="32">
        <f>+BO33-BO34</f>
        <v>0</v>
      </c>
      <c r="BP35" s="34" t="s">
        <v>31</v>
      </c>
    </row>
    <row r="36" spans="3:68" ht="16" thickTop="1" x14ac:dyDescent="0.2">
      <c r="C36" s="37"/>
      <c r="E36" s="3"/>
      <c r="BB36" s="8"/>
      <c r="BD36" s="2"/>
      <c r="BI36" s="8"/>
    </row>
    <row r="37" spans="3:68" x14ac:dyDescent="0.2">
      <c r="E37" s="3"/>
    </row>
    <row r="38" spans="3:68" x14ac:dyDescent="0.2">
      <c r="E38" s="3"/>
      <c r="BB38" s="8"/>
    </row>
    <row r="39" spans="3:68" x14ac:dyDescent="0.2">
      <c r="E39" s="3"/>
    </row>
    <row r="40" spans="3:68" x14ac:dyDescent="0.2">
      <c r="E40" s="3"/>
    </row>
    <row r="41" spans="3:68" x14ac:dyDescent="0.2">
      <c r="E41" s="3"/>
    </row>
    <row r="42" spans="3:68" x14ac:dyDescent="0.2">
      <c r="E42" s="3"/>
    </row>
    <row r="43" spans="3:68" x14ac:dyDescent="0.2">
      <c r="E43" s="3"/>
    </row>
    <row r="44" spans="3:68" x14ac:dyDescent="0.2">
      <c r="E44" s="3"/>
    </row>
    <row r="45" spans="3:68" x14ac:dyDescent="0.2">
      <c r="E45" s="3"/>
    </row>
    <row r="46" spans="3:68" x14ac:dyDescent="0.2">
      <c r="E46" s="3"/>
    </row>
    <row r="47" spans="3:68" x14ac:dyDescent="0.2">
      <c r="E47" s="3"/>
    </row>
    <row r="48" spans="3:68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</sheetData>
  <mergeCells count="50">
    <mergeCell ref="H6:H8"/>
    <mergeCell ref="C6:C8"/>
    <mergeCell ref="D6:D8"/>
    <mergeCell ref="E6:E8"/>
    <mergeCell ref="F6:F8"/>
    <mergeCell ref="G6:G8"/>
    <mergeCell ref="W6:W8"/>
    <mergeCell ref="I6:I8"/>
    <mergeCell ref="J6:J8"/>
    <mergeCell ref="K6:K8"/>
    <mergeCell ref="L6:L8"/>
    <mergeCell ref="M6:M8"/>
    <mergeCell ref="N6:N8"/>
    <mergeCell ref="Q6:Q8"/>
    <mergeCell ref="R6:R8"/>
    <mergeCell ref="S6:S8"/>
    <mergeCell ref="U6:U8"/>
    <mergeCell ref="V6:V8"/>
    <mergeCell ref="AM6:AM8"/>
    <mergeCell ref="Y6:Y8"/>
    <mergeCell ref="Z6:Z8"/>
    <mergeCell ref="AA6:AA8"/>
    <mergeCell ref="AC6:AC8"/>
    <mergeCell ref="AD6:AD8"/>
    <mergeCell ref="AE6:AE8"/>
    <mergeCell ref="AG6:AG8"/>
    <mergeCell ref="AH6:AH8"/>
    <mergeCell ref="AI6:AI8"/>
    <mergeCell ref="AK6:AK8"/>
    <mergeCell ref="AL6:AL8"/>
    <mergeCell ref="BC6:BC8"/>
    <mergeCell ref="AO6:AO8"/>
    <mergeCell ref="AP6:AP8"/>
    <mergeCell ref="AQ6:AQ8"/>
    <mergeCell ref="AS6:AS8"/>
    <mergeCell ref="AT6:AT8"/>
    <mergeCell ref="AU6:AU8"/>
    <mergeCell ref="AW6:AW8"/>
    <mergeCell ref="AX6:AX8"/>
    <mergeCell ref="AY6:AY8"/>
    <mergeCell ref="BA6:BA8"/>
    <mergeCell ref="BB6:BB8"/>
    <mergeCell ref="BM6:BM8"/>
    <mergeCell ref="BO6:BO8"/>
    <mergeCell ref="BE6:BE8"/>
    <mergeCell ref="BF6:BF8"/>
    <mergeCell ref="BG6:BG8"/>
    <mergeCell ref="BI6:BI8"/>
    <mergeCell ref="BJ6:BJ8"/>
    <mergeCell ref="BK6:BK8"/>
  </mergeCells>
  <conditionalFormatting sqref="Y10:Y27">
    <cfRule type="expression" dxfId="12" priority="13">
      <formula>Y10=0</formula>
    </cfRule>
  </conditionalFormatting>
  <conditionalFormatting sqref="V10:V27">
    <cfRule type="expression" dxfId="11" priority="12">
      <formula>X10=0</formula>
    </cfRule>
  </conditionalFormatting>
  <conditionalFormatting sqref="Y10:Y27">
    <cfRule type="expression" dxfId="10" priority="10">
      <formula>Y10=0</formula>
    </cfRule>
  </conditionalFormatting>
  <conditionalFormatting sqref="Y10:Y27">
    <cfRule type="expression" dxfId="9" priority="11">
      <formula>Y10=0</formula>
    </cfRule>
  </conditionalFormatting>
  <conditionalFormatting sqref="W10:X27">
    <cfRule type="expression" dxfId="8" priority="9">
      <formula>X10=0</formula>
    </cfRule>
  </conditionalFormatting>
  <conditionalFormatting sqref="K9:K27">
    <cfRule type="expression" dxfId="7" priority="8">
      <formula>K9=0</formula>
    </cfRule>
  </conditionalFormatting>
  <conditionalFormatting sqref="H9:H27">
    <cfRule type="expression" dxfId="6" priority="7">
      <formula>H9=0</formula>
    </cfRule>
  </conditionalFormatting>
  <conditionalFormatting sqref="E9:E27">
    <cfRule type="expression" dxfId="5" priority="6">
      <formula>E9=0</formula>
    </cfRule>
  </conditionalFormatting>
  <conditionalFormatting sqref="L9:L27">
    <cfRule type="expression" dxfId="4" priority="5">
      <formula>L9=0</formula>
    </cfRule>
  </conditionalFormatting>
  <conditionalFormatting sqref="R9:R27 V9:V27 Z9:Z27 AD9:AD27 AH9:AH27 AL9:AL27 AP9:AP27 AT9:AT27 AX9:AX27 BB9:BB27 BF9:BF27 BJ9:BJ27">
    <cfRule type="expression" dxfId="3" priority="4">
      <formula>$E9&gt;=T$8</formula>
    </cfRule>
  </conditionalFormatting>
  <conditionalFormatting sqref="S9:S27 W9:W27 AA9:AA27 AE9:AE27 AI9:AI27 AM9:AM27 AQ9:AQ27 AU9:AU27 AY9:AY27 BC9:BC27 BG9:BG27 BK9:BK27">
    <cfRule type="expression" dxfId="2" priority="3">
      <formula>$E9&gt;=T$8</formula>
    </cfRule>
  </conditionalFormatting>
  <conditionalFormatting sqref="T9:T27 X9:X27 AB9:AB27 AF9:AF27 AJ9:AJ27 AN9:AN27 AR9:AR27 AV9:AV27 AZ9:AZ27 BD9:BD27 BH9:BH27 BL9:BL27 P9:P27">
    <cfRule type="expression" dxfId="1" priority="2">
      <formula>$E9&gt;=P$8</formula>
    </cfRule>
  </conditionalFormatting>
  <conditionalFormatting sqref="U9:U27 Y9:Y27 AC9:AC27 AG9:AG27 AK9:AK27 AO9:AO27 AS9:AS27 AW9:AW27 BA9:BA27 BE9:BE27 BI9:BI27 BM9:BM27 Q9:Q27">
    <cfRule type="expression" dxfId="0" priority="1">
      <formula>$E9&gt;=P$8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Holdback Calc and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 Swenson</dc:creator>
  <cp:lastModifiedBy>Microsoft Office User</cp:lastModifiedBy>
  <dcterms:created xsi:type="dcterms:W3CDTF">2017-11-20T19:15:07Z</dcterms:created>
  <dcterms:modified xsi:type="dcterms:W3CDTF">2018-07-05T19:45:46Z</dcterms:modified>
</cp:coreProperties>
</file>