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11760"/>
  </bookViews>
  <sheets>
    <sheet name="Plan1" sheetId="1" r:id="rId1"/>
    <sheet name="Poupança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19" i="1"/>
  <c r="L19" s="1"/>
  <c r="K19"/>
  <c r="D7" i="2"/>
  <c r="D6"/>
  <c r="D5"/>
  <c r="D4"/>
  <c r="C3"/>
  <c r="C8" s="1"/>
  <c r="C2" s="1"/>
  <c r="D2" s="1"/>
  <c r="B3"/>
  <c r="B8" s="1"/>
  <c r="L18" i="1"/>
  <c r="K18"/>
  <c r="C18"/>
  <c r="L17"/>
  <c r="L16"/>
  <c r="L15"/>
  <c r="L14"/>
  <c r="L13"/>
  <c r="L12"/>
  <c r="L11"/>
  <c r="L10"/>
  <c r="L9"/>
  <c r="L8"/>
  <c r="L7"/>
  <c r="L6"/>
  <c r="L5"/>
  <c r="L4"/>
  <c r="L3"/>
  <c r="L2"/>
  <c r="K17"/>
  <c r="K16"/>
  <c r="K15"/>
  <c r="K14"/>
  <c r="K13"/>
  <c r="K11"/>
  <c r="K10"/>
  <c r="C17"/>
  <c r="D3" i="2" l="1"/>
  <c r="D8" s="1"/>
  <c r="F16" i="1"/>
  <c r="C16"/>
  <c r="C15"/>
  <c r="C14"/>
  <c r="F13"/>
  <c r="C13"/>
  <c r="C11"/>
  <c r="C10"/>
  <c r="D7"/>
  <c r="C3"/>
</calcChain>
</file>

<file path=xl/sharedStrings.xml><?xml version="1.0" encoding="utf-8"?>
<sst xmlns="http://schemas.openxmlformats.org/spreadsheetml/2006/main" count="21" uniqueCount="19">
  <si>
    <t>Consignado</t>
  </si>
  <si>
    <t>Seguros</t>
  </si>
  <si>
    <t>Consórcio</t>
  </si>
  <si>
    <t>Cabal Vale</t>
  </si>
  <si>
    <t>Poupança Cooperada</t>
  </si>
  <si>
    <t>Comp.</t>
  </si>
  <si>
    <t>Caixa</t>
  </si>
  <si>
    <t>Credenciamento Sipag</t>
  </si>
  <si>
    <t>PA 03</t>
  </si>
  <si>
    <t>PA 01</t>
  </si>
  <si>
    <t>PA 02</t>
  </si>
  <si>
    <t>PA</t>
  </si>
  <si>
    <t>POUPANÇA COOPERADA</t>
  </si>
  <si>
    <t>IMPOSTO</t>
  </si>
  <si>
    <t>Crédito Rural</t>
  </si>
  <si>
    <t>PA 05</t>
  </si>
  <si>
    <t>PA 00 e 97</t>
  </si>
  <si>
    <t>SALDO MÉDIO</t>
  </si>
  <si>
    <t>Total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</si>
</sst>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 val="singleAccounting"/>
      <sz val="12"/>
      <color rgb="FFFF0000"/>
      <name val="Times New Roman"/>
      <family val="1"/>
    </font>
    <font>
      <b/>
      <u/>
      <sz val="15"/>
      <color theme="1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2" fillId="0" borderId="0" xfId="1" applyFont="1"/>
    <xf numFmtId="17" fontId="2" fillId="0" borderId="0" xfId="0" applyNumberFormat="1" applyFont="1"/>
    <xf numFmtId="0" fontId="3" fillId="2" borderId="0" xfId="0" applyFont="1" applyFill="1"/>
    <xf numFmtId="44" fontId="4" fillId="0" borderId="0" xfId="1" applyFont="1"/>
    <xf numFmtId="0" fontId="5" fillId="0" borderId="0" xfId="0" applyFont="1"/>
    <xf numFmtId="44" fontId="5" fillId="0" borderId="0" xfId="1" applyFont="1"/>
    <xf numFmtId="0" fontId="6" fillId="0" borderId="0" xfId="0" applyFont="1"/>
    <xf numFmtId="4" fontId="6" fillId="0" borderId="0" xfId="0" applyNumberFormat="1" applyFont="1"/>
    <xf numFmtId="44" fontId="6" fillId="0" borderId="0" xfId="1" applyFont="1"/>
    <xf numFmtId="44" fontId="7" fillId="0" borderId="0" xfId="0" applyNumberFormat="1" applyFont="1"/>
    <xf numFmtId="44" fontId="5" fillId="3" borderId="0" xfId="1" applyFont="1" applyFill="1"/>
    <xf numFmtId="0" fontId="5" fillId="3" borderId="0" xfId="0" applyFont="1" applyFill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44" fontId="0" fillId="0" borderId="0" xfId="0" applyNumberFormat="1"/>
    <xf numFmtId="0" fontId="8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view="pageBreakPreview" topLeftCell="B16" zoomScale="84" zoomScaleSheetLayoutView="84" workbookViewId="0">
      <selection activeCell="D23" sqref="D23"/>
    </sheetView>
  </sheetViews>
  <sheetFormatPr defaultRowHeight="15"/>
  <cols>
    <col min="1" max="1" width="11" bestFit="1" customWidth="1"/>
    <col min="2" max="2" width="18.7109375" bestFit="1" customWidth="1"/>
    <col min="3" max="3" width="19.42578125" bestFit="1" customWidth="1"/>
    <col min="4" max="4" width="18.7109375" bestFit="1" customWidth="1"/>
    <col min="5" max="5" width="20.28515625" customWidth="1"/>
    <col min="6" max="6" width="18.5703125" customWidth="1"/>
    <col min="7" max="7" width="22.140625" bestFit="1" customWidth="1"/>
    <col min="8" max="8" width="15.42578125" bestFit="1" customWidth="1"/>
    <col min="9" max="9" width="28.5703125" bestFit="1" customWidth="1"/>
    <col min="10" max="10" width="28.5703125" customWidth="1"/>
    <col min="11" max="12" width="27.5703125" bestFit="1" customWidth="1"/>
  </cols>
  <sheetData>
    <row r="1" spans="1:12" ht="19.5">
      <c r="A1" s="3" t="s">
        <v>5</v>
      </c>
      <c r="B1" s="3" t="s">
        <v>6</v>
      </c>
      <c r="C1" s="3" t="s">
        <v>0</v>
      </c>
      <c r="D1" s="3" t="s">
        <v>1</v>
      </c>
      <c r="E1" s="3" t="s">
        <v>1</v>
      </c>
      <c r="F1" s="3" t="s">
        <v>1</v>
      </c>
      <c r="G1" s="3" t="s">
        <v>2</v>
      </c>
      <c r="H1" s="3" t="s">
        <v>3</v>
      </c>
      <c r="I1" s="3" t="s">
        <v>7</v>
      </c>
      <c r="J1" s="3" t="s">
        <v>14</v>
      </c>
      <c r="K1" s="3" t="s">
        <v>4</v>
      </c>
      <c r="L1" s="3" t="s">
        <v>18</v>
      </c>
    </row>
    <row r="2" spans="1:12" ht="19.5">
      <c r="A2" s="2">
        <v>43556</v>
      </c>
      <c r="B2" s="2">
        <v>43586</v>
      </c>
      <c r="C2" s="1">
        <v>6658.28</v>
      </c>
      <c r="D2" s="1">
        <v>11305.8</v>
      </c>
      <c r="E2" s="1">
        <v>6185.58</v>
      </c>
      <c r="F2" s="1"/>
      <c r="G2" s="1">
        <v>12244.01</v>
      </c>
      <c r="H2" s="1">
        <v>255.25</v>
      </c>
      <c r="I2" s="1">
        <v>0</v>
      </c>
      <c r="J2" s="1">
        <v>0</v>
      </c>
      <c r="K2" s="1">
        <v>3670.35</v>
      </c>
      <c r="L2" s="1">
        <f>SUM(C2:K2)</f>
        <v>40319.269999999997</v>
      </c>
    </row>
    <row r="3" spans="1:12" ht="19.5">
      <c r="A3" s="2">
        <v>43586</v>
      </c>
      <c r="B3" s="2">
        <v>43617</v>
      </c>
      <c r="C3" s="1">
        <f>1268.36+4048.01</f>
        <v>5316.37</v>
      </c>
      <c r="D3" s="1">
        <v>12456.66</v>
      </c>
      <c r="E3" s="1">
        <v>6244.95</v>
      </c>
      <c r="F3" s="1"/>
      <c r="G3" s="1">
        <v>14803.49</v>
      </c>
      <c r="H3" s="1">
        <v>532.5</v>
      </c>
      <c r="I3" s="1">
        <v>0</v>
      </c>
      <c r="J3" s="1">
        <v>0</v>
      </c>
      <c r="K3" s="1">
        <v>3907.9</v>
      </c>
      <c r="L3" s="1">
        <f t="shared" ref="L3:L18" si="0">SUM(C3:K3)</f>
        <v>43261.87</v>
      </c>
    </row>
    <row r="4" spans="1:12" ht="19.5">
      <c r="A4" s="2">
        <v>43617</v>
      </c>
      <c r="B4" s="2">
        <v>43647</v>
      </c>
      <c r="C4" s="1">
        <v>1898.71</v>
      </c>
      <c r="D4" s="1">
        <v>13208.45</v>
      </c>
      <c r="E4" s="1">
        <v>2765.68</v>
      </c>
      <c r="F4" s="1">
        <v>1476.08</v>
      </c>
      <c r="G4" s="1">
        <v>14800.2</v>
      </c>
      <c r="H4" s="1">
        <v>524.03</v>
      </c>
      <c r="I4" s="1">
        <v>0</v>
      </c>
      <c r="J4" s="1">
        <v>0</v>
      </c>
      <c r="K4" s="1">
        <v>4032.05</v>
      </c>
      <c r="L4" s="1">
        <f t="shared" si="0"/>
        <v>38705.199999999997</v>
      </c>
    </row>
    <row r="5" spans="1:12" ht="19.5">
      <c r="A5" s="2">
        <v>43647</v>
      </c>
      <c r="B5" s="2">
        <v>43678</v>
      </c>
      <c r="C5" s="1">
        <v>5076.37</v>
      </c>
      <c r="D5" s="1">
        <v>15314.45</v>
      </c>
      <c r="E5" s="1">
        <v>5048.5600000000004</v>
      </c>
      <c r="F5" s="1">
        <v>1476.08</v>
      </c>
      <c r="G5" s="1">
        <v>19473.05</v>
      </c>
      <c r="H5" s="1">
        <v>580.27</v>
      </c>
      <c r="I5" s="1">
        <v>0</v>
      </c>
      <c r="J5" s="1">
        <v>0</v>
      </c>
      <c r="K5" s="1">
        <v>4045.27</v>
      </c>
      <c r="L5" s="1">
        <f t="shared" si="0"/>
        <v>51014.049999999988</v>
      </c>
    </row>
    <row r="6" spans="1:12" ht="19.5">
      <c r="A6" s="2">
        <v>43678</v>
      </c>
      <c r="B6" s="2">
        <v>43709</v>
      </c>
      <c r="C6" s="1">
        <v>8780.6</v>
      </c>
      <c r="D6" s="1">
        <v>13703.35</v>
      </c>
      <c r="E6" s="4">
        <v>5527.71</v>
      </c>
      <c r="F6" s="1">
        <v>0</v>
      </c>
      <c r="G6" s="1">
        <v>14577.36</v>
      </c>
      <c r="H6" s="1">
        <v>523.05999999999995</v>
      </c>
      <c r="I6" s="1">
        <v>0</v>
      </c>
      <c r="J6" s="1">
        <v>0</v>
      </c>
      <c r="K6" s="1">
        <v>5153.74</v>
      </c>
      <c r="L6" s="1">
        <f t="shared" si="0"/>
        <v>48265.82</v>
      </c>
    </row>
    <row r="7" spans="1:12" ht="19.5">
      <c r="A7" s="2">
        <v>43709</v>
      </c>
      <c r="B7" s="2">
        <v>43739</v>
      </c>
      <c r="C7" s="1">
        <v>5124</v>
      </c>
      <c r="D7" s="1">
        <f>4962.72+1584.06+1372.13</f>
        <v>7918.9100000000008</v>
      </c>
      <c r="E7" s="1">
        <v>6270.34</v>
      </c>
      <c r="F7" s="1">
        <v>0</v>
      </c>
      <c r="G7" s="1">
        <v>15709.92</v>
      </c>
      <c r="H7" s="1">
        <v>524.19000000000005</v>
      </c>
      <c r="I7" s="1">
        <v>0</v>
      </c>
      <c r="J7" s="1">
        <v>14459.88</v>
      </c>
      <c r="K7" s="1">
        <v>4304.6499999999996</v>
      </c>
      <c r="L7" s="1">
        <f t="shared" si="0"/>
        <v>54311.89</v>
      </c>
    </row>
    <row r="8" spans="1:12" ht="19.5">
      <c r="A8" s="2">
        <v>43739</v>
      </c>
      <c r="B8" s="2">
        <v>43770</v>
      </c>
      <c r="C8" s="1">
        <v>9414.2000000000007</v>
      </c>
      <c r="D8" s="1">
        <v>7616.61</v>
      </c>
      <c r="E8" s="1">
        <v>47785.38</v>
      </c>
      <c r="F8" s="1">
        <v>0</v>
      </c>
      <c r="G8" s="1">
        <v>11517.79</v>
      </c>
      <c r="H8" s="1">
        <v>573.39</v>
      </c>
      <c r="I8" s="1">
        <v>0</v>
      </c>
      <c r="J8" s="1">
        <v>0</v>
      </c>
      <c r="K8" s="1">
        <v>4466.66</v>
      </c>
      <c r="L8" s="1">
        <f t="shared" si="0"/>
        <v>81374.030000000013</v>
      </c>
    </row>
    <row r="9" spans="1:12" ht="19.5">
      <c r="A9" s="2">
        <v>43770</v>
      </c>
      <c r="B9" s="2">
        <v>43800</v>
      </c>
      <c r="C9" s="1">
        <v>2129.1999999999998</v>
      </c>
      <c r="D9" s="1">
        <v>7905.58</v>
      </c>
      <c r="E9" s="1">
        <v>27801.97</v>
      </c>
      <c r="F9" s="1">
        <v>0</v>
      </c>
      <c r="G9" s="1">
        <v>25197.78</v>
      </c>
      <c r="H9" s="1">
        <v>556.08000000000004</v>
      </c>
      <c r="I9" s="1">
        <v>0</v>
      </c>
      <c r="J9" s="1">
        <v>0</v>
      </c>
      <c r="K9" s="1">
        <v>4125.0600000000004</v>
      </c>
      <c r="L9" s="1">
        <f t="shared" si="0"/>
        <v>67715.67</v>
      </c>
    </row>
    <row r="10" spans="1:12" ht="19.5">
      <c r="A10" s="2">
        <v>43800</v>
      </c>
      <c r="B10" s="2">
        <v>43831</v>
      </c>
      <c r="C10" s="1">
        <f>1428.31+2852+2171+1330</f>
        <v>7781.3099999999995</v>
      </c>
      <c r="D10" s="1">
        <v>6861.94</v>
      </c>
      <c r="E10" s="1">
        <v>19381.98</v>
      </c>
      <c r="F10" s="1">
        <v>0</v>
      </c>
      <c r="G10" s="1">
        <v>19593.060000000001</v>
      </c>
      <c r="H10" s="1">
        <v>584.4</v>
      </c>
      <c r="I10" s="1">
        <v>0</v>
      </c>
      <c r="J10" s="1">
        <v>0</v>
      </c>
      <c r="K10" s="1">
        <f>4027.86+61.34</f>
        <v>4089.2000000000003</v>
      </c>
      <c r="L10" s="1">
        <f t="shared" si="0"/>
        <v>58291.889999999992</v>
      </c>
    </row>
    <row r="11" spans="1:12" ht="19.5">
      <c r="A11" s="2">
        <v>43831</v>
      </c>
      <c r="B11" s="2">
        <v>43862</v>
      </c>
      <c r="C11" s="1">
        <f>8275.66+130.88+56.71+261.75</f>
        <v>8724.9999999999982</v>
      </c>
      <c r="D11" s="1">
        <v>9350.6299999999992</v>
      </c>
      <c r="E11" s="1">
        <v>18157.330000000002</v>
      </c>
      <c r="F11" s="1">
        <v>0</v>
      </c>
      <c r="G11" s="1">
        <v>22909.01</v>
      </c>
      <c r="H11" s="1">
        <v>586.29</v>
      </c>
      <c r="I11" s="1">
        <v>0</v>
      </c>
      <c r="J11" s="1">
        <v>0</v>
      </c>
      <c r="K11" s="1">
        <f>4178.93+63.64</f>
        <v>4242.5700000000006</v>
      </c>
      <c r="L11" s="1">
        <f t="shared" si="0"/>
        <v>63970.83</v>
      </c>
    </row>
    <row r="12" spans="1:12" ht="19.5">
      <c r="A12" s="2">
        <v>43862</v>
      </c>
      <c r="B12" s="2">
        <v>43891</v>
      </c>
      <c r="C12" s="1">
        <v>27536.639999999999</v>
      </c>
      <c r="D12" s="1">
        <v>4697.9799999999996</v>
      </c>
      <c r="E12" s="1">
        <v>20375.490000000002</v>
      </c>
      <c r="F12" s="1">
        <v>0</v>
      </c>
      <c r="G12" s="1">
        <v>9655.89</v>
      </c>
      <c r="H12" s="1">
        <v>504.52</v>
      </c>
      <c r="I12" s="1">
        <v>0</v>
      </c>
      <c r="J12" s="1">
        <v>0</v>
      </c>
      <c r="K12" s="1">
        <v>3974.76</v>
      </c>
      <c r="L12" s="1">
        <f t="shared" si="0"/>
        <v>66745.279999999999</v>
      </c>
    </row>
    <row r="13" spans="1:12" ht="19.5">
      <c r="A13" s="2">
        <v>43891</v>
      </c>
      <c r="B13" s="2">
        <v>43922</v>
      </c>
      <c r="C13" s="1">
        <f>17380.66+274.87+119.11+549.73</f>
        <v>18324.37</v>
      </c>
      <c r="D13" s="1">
        <v>7383.67</v>
      </c>
      <c r="E13" s="1">
        <v>18556.560000000001</v>
      </c>
      <c r="F13" s="1">
        <f>1349.43+1616.55+2013.79</f>
        <v>4979.7700000000004</v>
      </c>
      <c r="G13" s="1">
        <v>15286.25</v>
      </c>
      <c r="H13" s="1">
        <v>601.34</v>
      </c>
      <c r="I13" s="1">
        <v>0</v>
      </c>
      <c r="J13" s="1">
        <v>0</v>
      </c>
      <c r="K13" s="1">
        <f>3523.57+53.66</f>
        <v>3577.23</v>
      </c>
      <c r="L13" s="1">
        <f t="shared" si="0"/>
        <v>68709.19</v>
      </c>
    </row>
    <row r="14" spans="1:12" ht="19.5">
      <c r="A14" s="2">
        <v>43922</v>
      </c>
      <c r="B14" s="2">
        <v>43952</v>
      </c>
      <c r="C14" s="1">
        <f>2539.62+40.16+17.4+80.33</f>
        <v>2677.5099999999998</v>
      </c>
      <c r="D14" s="1">
        <v>5240.53</v>
      </c>
      <c r="E14" s="1">
        <v>16269.24</v>
      </c>
      <c r="F14" s="1">
        <v>0</v>
      </c>
      <c r="G14" s="1">
        <v>12179.06</v>
      </c>
      <c r="H14" s="1">
        <v>542.35</v>
      </c>
      <c r="I14" s="1">
        <v>0</v>
      </c>
      <c r="J14" s="1">
        <v>0</v>
      </c>
      <c r="K14" s="1">
        <f>3518.99+53.59</f>
        <v>3572.58</v>
      </c>
      <c r="L14" s="1">
        <f t="shared" si="0"/>
        <v>40481.269999999997</v>
      </c>
    </row>
    <row r="15" spans="1:12" ht="19.5">
      <c r="A15" s="2">
        <v>43952</v>
      </c>
      <c r="B15" s="2">
        <v>43983</v>
      </c>
      <c r="C15" s="1">
        <f>4754.47+75.19+32.58+150.38</f>
        <v>5012.62</v>
      </c>
      <c r="D15" s="1">
        <v>5329.23</v>
      </c>
      <c r="E15" s="1">
        <v>20138.22</v>
      </c>
      <c r="F15" s="1">
        <v>1145.74</v>
      </c>
      <c r="G15" s="1">
        <v>6852.76</v>
      </c>
      <c r="H15" s="1">
        <v>536.62</v>
      </c>
      <c r="I15" s="1">
        <v>0</v>
      </c>
      <c r="J15" s="1">
        <v>0</v>
      </c>
      <c r="K15" s="1">
        <f>3747.06+57.06</f>
        <v>3804.12</v>
      </c>
      <c r="L15" s="1">
        <f t="shared" si="0"/>
        <v>42819.310000000005</v>
      </c>
    </row>
    <row r="16" spans="1:12" ht="19.5">
      <c r="A16" s="2">
        <v>43983</v>
      </c>
      <c r="B16" s="2">
        <v>44013</v>
      </c>
      <c r="C16" s="1">
        <f>4129.58+65.31+28.3+130.61</f>
        <v>4353.8</v>
      </c>
      <c r="D16" s="1">
        <v>3872.34</v>
      </c>
      <c r="E16" s="1">
        <v>12880.76</v>
      </c>
      <c r="F16" s="1">
        <f>1977.48+649.99</f>
        <v>2627.4700000000003</v>
      </c>
      <c r="G16" s="1">
        <v>11049.51</v>
      </c>
      <c r="H16" s="1">
        <v>543.53</v>
      </c>
      <c r="I16" s="1">
        <v>0</v>
      </c>
      <c r="J16" s="1">
        <v>0</v>
      </c>
      <c r="K16" s="1">
        <f>4165.91+63.44</f>
        <v>4229.3499999999995</v>
      </c>
      <c r="L16" s="1">
        <f t="shared" si="0"/>
        <v>39556.76</v>
      </c>
    </row>
    <row r="17" spans="1:12" ht="19.5">
      <c r="A17" s="2">
        <v>44013</v>
      </c>
      <c r="B17" s="2">
        <v>44044</v>
      </c>
      <c r="C17" s="1">
        <f>5212.86+82.44+35.72+164.88</f>
        <v>5495.9</v>
      </c>
      <c r="D17" s="1">
        <v>7608.99</v>
      </c>
      <c r="E17" s="1">
        <v>34871.22</v>
      </c>
      <c r="F17" s="1">
        <v>0</v>
      </c>
      <c r="G17" s="1">
        <v>11245.8</v>
      </c>
      <c r="H17" s="1">
        <v>590.55999999999995</v>
      </c>
      <c r="I17" s="1">
        <v>0</v>
      </c>
      <c r="J17" s="1">
        <v>0</v>
      </c>
      <c r="K17" s="1">
        <f>4613.24+70.25</f>
        <v>4683.49</v>
      </c>
      <c r="L17" s="1">
        <f t="shared" si="0"/>
        <v>64495.96</v>
      </c>
    </row>
    <row r="18" spans="1:12" ht="19.5">
      <c r="A18" s="2">
        <v>44044</v>
      </c>
      <c r="B18" s="2">
        <v>44075</v>
      </c>
      <c r="C18" s="1">
        <f>18911.45+299.07+129.6+598.15</f>
        <v>19938.27</v>
      </c>
      <c r="D18" s="1">
        <v>7289.58</v>
      </c>
      <c r="E18" s="1">
        <v>22316.18</v>
      </c>
      <c r="F18" s="1">
        <v>0</v>
      </c>
      <c r="G18" s="1">
        <v>9373.34</v>
      </c>
      <c r="H18" s="1">
        <v>528.27</v>
      </c>
      <c r="I18" s="1">
        <v>0</v>
      </c>
      <c r="J18" s="1">
        <v>0</v>
      </c>
      <c r="K18" s="1">
        <f>5092.52+77.55</f>
        <v>5170.0700000000006</v>
      </c>
      <c r="L18" s="1">
        <f t="shared" si="0"/>
        <v>64615.709999999992</v>
      </c>
    </row>
    <row r="19" spans="1:12" ht="19.5">
      <c r="A19" s="2">
        <v>44075</v>
      </c>
      <c r="B19" s="2">
        <v>44105</v>
      </c>
      <c r="C19" s="1">
        <f>10212.12+161.5+69.98+323</f>
        <v>10766.6</v>
      </c>
      <c r="D19" s="1">
        <v>6842.2</v>
      </c>
      <c r="E19" s="1">
        <v>51030.400000000001</v>
      </c>
      <c r="F19" s="1">
        <v>0</v>
      </c>
      <c r="G19" s="1">
        <v>15137.44</v>
      </c>
      <c r="H19" s="1">
        <v>594.12</v>
      </c>
      <c r="I19" s="1">
        <v>0</v>
      </c>
      <c r="J19" s="1">
        <v>0</v>
      </c>
      <c r="K19" s="1">
        <f>5142.5+78.31</f>
        <v>5220.8100000000004</v>
      </c>
      <c r="L19" s="1">
        <f t="shared" ref="L19" si="1">SUM(C19:K19)</f>
        <v>89591.569999999992</v>
      </c>
    </row>
    <row r="20" spans="1:12" ht="19.5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3"/>
      <c r="B21" s="16"/>
      <c r="C21" s="14"/>
    </row>
    <row r="22" spans="1:12">
      <c r="A22" s="13"/>
      <c r="C22" s="14"/>
      <c r="E22" s="13"/>
    </row>
    <row r="23" spans="1:12">
      <c r="A23" s="13"/>
      <c r="B23" s="15"/>
      <c r="C23" s="14"/>
    </row>
    <row r="24" spans="1:12" ht="44.25" customHeight="1">
      <c r="A24" s="13"/>
      <c r="B24" s="15"/>
      <c r="C24" s="14"/>
    </row>
    <row r="25" spans="1:12">
      <c r="A25" s="13"/>
      <c r="B25" s="16"/>
      <c r="C25" s="14"/>
    </row>
    <row r="26" spans="1:12">
      <c r="A26" s="13"/>
      <c r="B26" s="16"/>
      <c r="C26" s="14"/>
    </row>
    <row r="27" spans="1:12">
      <c r="A27" s="13"/>
      <c r="B27" s="16"/>
      <c r="C27" s="14"/>
    </row>
    <row r="28" spans="1:12">
      <c r="A28" s="13"/>
      <c r="B28" s="16"/>
      <c r="C28" s="14"/>
    </row>
  </sheetData>
  <pageMargins left="0.19685039370078741" right="0.15748031496062992" top="0.78740157480314965" bottom="0.78740157480314965" header="0.31496062992125984" footer="0.31496062992125984"/>
  <pageSetup paperSize="9" scale="63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H11" sqref="H11"/>
    </sheetView>
  </sheetViews>
  <sheetFormatPr defaultRowHeight="15"/>
  <cols>
    <col min="1" max="1" width="11.140625" bestFit="1" customWidth="1"/>
    <col min="2" max="2" width="22" bestFit="1" customWidth="1"/>
    <col min="3" max="3" width="14" bestFit="1" customWidth="1"/>
    <col min="4" max="4" width="12.140625" bestFit="1" customWidth="1"/>
    <col min="5" max="5" width="11.5703125" bestFit="1" customWidth="1"/>
  </cols>
  <sheetData>
    <row r="1" spans="1:5" ht="19.5">
      <c r="A1" s="18" t="s">
        <v>12</v>
      </c>
      <c r="B1" s="18"/>
      <c r="C1" s="18"/>
    </row>
    <row r="2" spans="1:5" ht="15.75">
      <c r="A2" s="5" t="s">
        <v>11</v>
      </c>
      <c r="B2" s="5" t="s">
        <v>17</v>
      </c>
      <c r="C2" s="6">
        <f>+C8</f>
        <v>5220.8100000000004</v>
      </c>
      <c r="D2" s="11">
        <f>+C2*1.5%</f>
        <v>78.312150000000003</v>
      </c>
      <c r="E2" s="12" t="s">
        <v>13</v>
      </c>
    </row>
    <row r="3" spans="1:5" ht="15.75">
      <c r="A3" s="7" t="s">
        <v>16</v>
      </c>
      <c r="B3" s="8">
        <f>1930066.33+371331.72</f>
        <v>2301398.0499999998</v>
      </c>
      <c r="C3" s="9">
        <f>1608.39+309.44</f>
        <v>1917.8300000000002</v>
      </c>
      <c r="D3" s="9">
        <f t="shared" ref="D3:D7" si="0">+C3*1.5%</f>
        <v>28.76745</v>
      </c>
    </row>
    <row r="4" spans="1:5" ht="15.75">
      <c r="A4" s="7" t="s">
        <v>9</v>
      </c>
      <c r="B4" s="8">
        <v>2050009.11</v>
      </c>
      <c r="C4" s="9">
        <v>1708.34</v>
      </c>
      <c r="D4" s="9">
        <f t="shared" si="0"/>
        <v>25.625099999999996</v>
      </c>
    </row>
    <row r="5" spans="1:5" ht="15.75">
      <c r="A5" s="7" t="s">
        <v>10</v>
      </c>
      <c r="B5" s="8">
        <v>1194862.8</v>
      </c>
      <c r="C5" s="9">
        <v>995.72</v>
      </c>
      <c r="D5" s="9">
        <f t="shared" si="0"/>
        <v>14.9358</v>
      </c>
    </row>
    <row r="6" spans="1:5" ht="15.75">
      <c r="A6" s="7" t="s">
        <v>8</v>
      </c>
      <c r="B6" s="8">
        <v>423756.55</v>
      </c>
      <c r="C6" s="9">
        <v>353.13</v>
      </c>
      <c r="D6" s="9">
        <f t="shared" si="0"/>
        <v>5.2969499999999998</v>
      </c>
    </row>
    <row r="7" spans="1:5" ht="15.75">
      <c r="A7" s="7" t="s">
        <v>15</v>
      </c>
      <c r="B7" s="8">
        <v>294953.82</v>
      </c>
      <c r="C7" s="9">
        <v>245.79</v>
      </c>
      <c r="D7" s="9">
        <f t="shared" si="0"/>
        <v>3.6868499999999997</v>
      </c>
    </row>
    <row r="8" spans="1:5" ht="20.25">
      <c r="A8" s="7"/>
      <c r="B8" s="8">
        <f>SUM(B3:B7)</f>
        <v>6264980.3300000001</v>
      </c>
      <c r="C8" s="10">
        <f>SUM(C3:C7)</f>
        <v>5220.8100000000004</v>
      </c>
      <c r="D8" s="10">
        <f>SUM(D3:D7)</f>
        <v>78.312150000000003</v>
      </c>
    </row>
    <row r="9" spans="1:5" ht="15.75">
      <c r="A9" s="7"/>
      <c r="B9" s="7"/>
      <c r="C9" s="7"/>
    </row>
    <row r="10" spans="1:5">
      <c r="C10" s="17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Poupança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Barbarab4133_00</dc:creator>
  <cp:lastModifiedBy>Barbarab4133_00</cp:lastModifiedBy>
  <cp:lastPrinted>2020-10-06T19:29:44Z</cp:lastPrinted>
  <dcterms:created xsi:type="dcterms:W3CDTF">2019-08-29T15:18:19Z</dcterms:created>
  <dcterms:modified xsi:type="dcterms:W3CDTF">2020-10-28T11:51:24Z</dcterms:modified>
</cp:coreProperties>
</file>