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bach\Box\Kinzig Lab 2024\HIN_SFB\5. HIN\Data\"/>
    </mc:Choice>
  </mc:AlternateContent>
  <xr:revisionPtr revIDLastSave="0" documentId="13_ncr:1_{34F8C9BD-21D3-4851-AF18-8D0EA7884504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Group Assignments" sheetId="13" r:id="rId1"/>
    <sheet name="Schedule" sheetId="1" r:id="rId2"/>
    <sheet name="Food Out" sheetId="4" r:id="rId3"/>
    <sheet name="Food In" sheetId="5" r:id="rId4"/>
    <sheet name="Spillage" sheetId="6" r:id="rId5"/>
    <sheet name="Food Intake" sheetId="7" r:id="rId6"/>
    <sheet name="Energy Intake" sheetId="8" r:id="rId7"/>
    <sheet name="Body Weight" sheetId="2" r:id="rId8"/>
    <sheet name="NMR" sheetId="9" r:id="rId9"/>
    <sheet name="Novel Object Recognition" sheetId="11" r:id="rId10"/>
    <sheet name="Ymaze" sheetId="12" r:id="rId11"/>
    <sheet name="Behavior-IHC Group Assignments" sheetId="15" r:id="rId12"/>
    <sheet name="statsdata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7" l="1"/>
  <c r="O17" i="7"/>
  <c r="O24" i="7"/>
  <c r="AD44" i="8"/>
  <c r="V15" i="13"/>
  <c r="V14" i="13"/>
  <c r="V13" i="13"/>
  <c r="V12" i="13"/>
  <c r="V11" i="13"/>
  <c r="V10" i="13"/>
  <c r="U15" i="13"/>
  <c r="U14" i="13"/>
  <c r="U13" i="13"/>
  <c r="U12" i="13"/>
  <c r="U11" i="13"/>
  <c r="U10" i="13"/>
  <c r="T15" i="13"/>
  <c r="T14" i="13"/>
  <c r="T13" i="13"/>
  <c r="T12" i="13"/>
  <c r="T11" i="13"/>
  <c r="T10" i="13"/>
  <c r="S15" i="13"/>
  <c r="S14" i="13"/>
  <c r="S13" i="13"/>
  <c r="S12" i="13"/>
  <c r="S11" i="13"/>
  <c r="S10" i="13"/>
  <c r="R15" i="13"/>
  <c r="R14" i="13"/>
  <c r="R13" i="13"/>
  <c r="R12" i="13"/>
  <c r="R11" i="13"/>
  <c r="R10" i="13"/>
  <c r="Q15" i="13"/>
  <c r="Q14" i="13"/>
  <c r="Q13" i="13"/>
  <c r="Q12" i="13"/>
  <c r="Q11" i="13"/>
  <c r="Q10" i="13"/>
  <c r="P15" i="13"/>
  <c r="P14" i="13"/>
  <c r="P13" i="13"/>
  <c r="P12" i="13"/>
  <c r="P11" i="13"/>
  <c r="P10" i="13"/>
  <c r="O15" i="13"/>
  <c r="O14" i="13"/>
  <c r="O13" i="13"/>
  <c r="O12" i="13"/>
  <c r="O11" i="13"/>
  <c r="O10" i="13"/>
  <c r="N15" i="13"/>
  <c r="N14" i="13"/>
  <c r="N13" i="13"/>
  <c r="N12" i="13"/>
  <c r="N11" i="13"/>
  <c r="N10" i="13"/>
  <c r="M15" i="13"/>
  <c r="M14" i="13"/>
  <c r="M13" i="13"/>
  <c r="M12" i="13"/>
  <c r="M11" i="13"/>
  <c r="M10" i="13"/>
  <c r="L15" i="13"/>
  <c r="L14" i="13"/>
  <c r="L13" i="13"/>
  <c r="L12" i="13"/>
  <c r="L11" i="13"/>
  <c r="L10" i="13"/>
  <c r="M6" i="13"/>
  <c r="L6" i="13"/>
  <c r="K6" i="13"/>
  <c r="M5" i="13"/>
  <c r="L5" i="13"/>
  <c r="K5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I46" i="8"/>
  <c r="J46" i="8"/>
  <c r="K46" i="8"/>
  <c r="I47" i="8"/>
  <c r="J47" i="8"/>
  <c r="K47" i="8"/>
  <c r="I48" i="8"/>
  <c r="J48" i="8"/>
  <c r="K48" i="8"/>
  <c r="I49" i="8"/>
  <c r="J49" i="8"/>
  <c r="K49" i="8"/>
  <c r="I50" i="8"/>
  <c r="J50" i="8"/>
  <c r="K50" i="8"/>
  <c r="I51" i="8"/>
  <c r="J51" i="8"/>
  <c r="K51" i="8"/>
  <c r="F4" i="12"/>
  <c r="F5" i="12"/>
  <c r="F6" i="12"/>
  <c r="F7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3" i="12"/>
  <c r="AI14" i="8"/>
  <c r="X152" i="7"/>
  <c r="W147" i="7"/>
  <c r="W122" i="7"/>
  <c r="V107" i="7"/>
  <c r="I126" i="7"/>
  <c r="I125" i="7"/>
  <c r="Y5" i="7"/>
  <c r="Y6" i="7"/>
  <c r="Y7" i="7"/>
  <c r="Y8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4" i="7"/>
  <c r="AH14" i="7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3" i="1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7" i="12"/>
  <c r="E6" i="12"/>
  <c r="E5" i="12"/>
  <c r="E4" i="12"/>
  <c r="E3" i="12"/>
  <c r="N50" i="11"/>
  <c r="O50" i="11" s="1"/>
  <c r="F50" i="11"/>
  <c r="E50" i="11"/>
  <c r="N41" i="11"/>
  <c r="O41" i="11" s="1"/>
  <c r="F49" i="11"/>
  <c r="E49" i="11"/>
  <c r="O36" i="11"/>
  <c r="N36" i="11"/>
  <c r="E48" i="11"/>
  <c r="F48" i="11" s="1"/>
  <c r="N33" i="11"/>
  <c r="O33" i="11" s="1"/>
  <c r="F47" i="11"/>
  <c r="E47" i="11"/>
  <c r="N23" i="11"/>
  <c r="O23" i="11" s="1"/>
  <c r="F46" i="11"/>
  <c r="E46" i="11"/>
  <c r="O21" i="11"/>
  <c r="N21" i="11"/>
  <c r="E45" i="11"/>
  <c r="F45" i="11" s="1"/>
  <c r="O13" i="11"/>
  <c r="N13" i="11"/>
  <c r="F44" i="11"/>
  <c r="E44" i="11"/>
  <c r="N10" i="11"/>
  <c r="O10" i="11" s="1"/>
  <c r="F43" i="11"/>
  <c r="E43" i="11"/>
  <c r="N42" i="11"/>
  <c r="O42" i="11" s="1"/>
  <c r="E42" i="11"/>
  <c r="F42" i="11" s="1"/>
  <c r="O39" i="11"/>
  <c r="N39" i="11"/>
  <c r="F41" i="11"/>
  <c r="E41" i="11"/>
  <c r="N38" i="11"/>
  <c r="O38" i="11" s="1"/>
  <c r="F40" i="11"/>
  <c r="E40" i="11"/>
  <c r="N34" i="11"/>
  <c r="O34" i="11" s="1"/>
  <c r="E39" i="11"/>
  <c r="F39" i="11" s="1"/>
  <c r="N22" i="11"/>
  <c r="O22" i="11" s="1"/>
  <c r="F38" i="11"/>
  <c r="E38" i="11"/>
  <c r="N20" i="11"/>
  <c r="O20" i="11" s="1"/>
  <c r="F37" i="11"/>
  <c r="E37" i="11"/>
  <c r="O18" i="11"/>
  <c r="N18" i="11"/>
  <c r="E36" i="11"/>
  <c r="F36" i="11" s="1"/>
  <c r="F35" i="11"/>
  <c r="E35" i="11"/>
  <c r="N46" i="11"/>
  <c r="O46" i="11" s="1"/>
  <c r="F34" i="11"/>
  <c r="E34" i="11"/>
  <c r="N45" i="11"/>
  <c r="O45" i="11" s="1"/>
  <c r="E33" i="11"/>
  <c r="F33" i="11" s="1"/>
  <c r="O32" i="11"/>
  <c r="N32" i="11"/>
  <c r="F32" i="11"/>
  <c r="E32" i="11"/>
  <c r="N30" i="11"/>
  <c r="O30" i="11" s="1"/>
  <c r="F31" i="11"/>
  <c r="E31" i="11"/>
  <c r="N26" i="11"/>
  <c r="O26" i="11" s="1"/>
  <c r="E30" i="11"/>
  <c r="F30" i="11" s="1"/>
  <c r="N12" i="11"/>
  <c r="O12" i="11" s="1"/>
  <c r="F29" i="11"/>
  <c r="E29" i="11"/>
  <c r="N5" i="11"/>
  <c r="O5" i="11" s="1"/>
  <c r="F28" i="11"/>
  <c r="E28" i="11"/>
  <c r="O4" i="11"/>
  <c r="N4" i="11"/>
  <c r="E27" i="11"/>
  <c r="F27" i="11" s="1"/>
  <c r="O48" i="11"/>
  <c r="N48" i="11"/>
  <c r="F26" i="11"/>
  <c r="E26" i="11"/>
  <c r="N44" i="11"/>
  <c r="O44" i="11" s="1"/>
  <c r="F25" i="11"/>
  <c r="E25" i="11"/>
  <c r="N40" i="11"/>
  <c r="O40" i="11" s="1"/>
  <c r="E24" i="11"/>
  <c r="F24" i="11" s="1"/>
  <c r="O31" i="11"/>
  <c r="N31" i="11"/>
  <c r="F23" i="11"/>
  <c r="E23" i="11"/>
  <c r="N25" i="11"/>
  <c r="O25" i="11" s="1"/>
  <c r="F22" i="11"/>
  <c r="E22" i="11"/>
  <c r="N16" i="11"/>
  <c r="O16" i="11" s="1"/>
  <c r="E21" i="11"/>
  <c r="F21" i="11" s="1"/>
  <c r="N15" i="11"/>
  <c r="O15" i="11" s="1"/>
  <c r="F20" i="11"/>
  <c r="E20" i="11"/>
  <c r="N14" i="11"/>
  <c r="O14" i="11" s="1"/>
  <c r="F19" i="11"/>
  <c r="E19" i="11"/>
  <c r="O47" i="11"/>
  <c r="N47" i="11"/>
  <c r="E18" i="11"/>
  <c r="F18" i="11" s="1"/>
  <c r="O43" i="11"/>
  <c r="N43" i="11"/>
  <c r="F17" i="11"/>
  <c r="E17" i="11"/>
  <c r="N35" i="11"/>
  <c r="O35" i="11" s="1"/>
  <c r="F16" i="11"/>
  <c r="E16" i="11"/>
  <c r="N27" i="11"/>
  <c r="O27" i="11" s="1"/>
  <c r="E15" i="11"/>
  <c r="F15" i="11" s="1"/>
  <c r="O24" i="11"/>
  <c r="N24" i="11"/>
  <c r="F14" i="11"/>
  <c r="E14" i="11"/>
  <c r="N11" i="11"/>
  <c r="O11" i="11" s="1"/>
  <c r="F13" i="11"/>
  <c r="E13" i="11"/>
  <c r="N9" i="11"/>
  <c r="O9" i="11" s="1"/>
  <c r="E12" i="11"/>
  <c r="F12" i="11" s="1"/>
  <c r="N7" i="11"/>
  <c r="O7" i="11" s="1"/>
  <c r="F11" i="11"/>
  <c r="E11" i="11"/>
  <c r="N49" i="11"/>
  <c r="O49" i="11" s="1"/>
  <c r="F10" i="11"/>
  <c r="E10" i="11"/>
  <c r="O37" i="11"/>
  <c r="N37" i="11"/>
  <c r="E9" i="11"/>
  <c r="F9" i="11" s="1"/>
  <c r="O29" i="11"/>
  <c r="N29" i="11"/>
  <c r="F8" i="11"/>
  <c r="E8" i="11"/>
  <c r="N28" i="11"/>
  <c r="O28" i="11" s="1"/>
  <c r="F7" i="11"/>
  <c r="E7" i="11"/>
  <c r="N19" i="11"/>
  <c r="O19" i="11" s="1"/>
  <c r="E6" i="11"/>
  <c r="F6" i="11" s="1"/>
  <c r="O17" i="11"/>
  <c r="N17" i="11"/>
  <c r="F5" i="11"/>
  <c r="E5" i="11"/>
  <c r="N6" i="11"/>
  <c r="O6" i="11" s="1"/>
  <c r="F4" i="11"/>
  <c r="E4" i="11"/>
  <c r="N3" i="11"/>
  <c r="O3" i="11" s="1"/>
  <c r="E3" i="11"/>
  <c r="F3" i="11" s="1"/>
  <c r="AQ51" i="7"/>
  <c r="AP51" i="7"/>
  <c r="AO51" i="7"/>
  <c r="AN51" i="7"/>
  <c r="AO51" i="8" s="1"/>
  <c r="AM51" i="7"/>
  <c r="AN51" i="8" s="1"/>
  <c r="AL51" i="7"/>
  <c r="AM51" i="8" s="1"/>
  <c r="AK51" i="7"/>
  <c r="AL51" i="8" s="1"/>
  <c r="AJ51" i="7"/>
  <c r="AK51" i="8" s="1"/>
  <c r="AI51" i="7"/>
  <c r="AJ51" i="8" s="1"/>
  <c r="AH51" i="7"/>
  <c r="AI51" i="8" s="1"/>
  <c r="AG51" i="7"/>
  <c r="AH51" i="8" s="1"/>
  <c r="AF51" i="7"/>
  <c r="AG51" i="8" s="1"/>
  <c r="AE51" i="7"/>
  <c r="AF51" i="8" s="1"/>
  <c r="AD51" i="7"/>
  <c r="AE51" i="8" s="1"/>
  <c r="AC51" i="7"/>
  <c r="AD51" i="8" s="1"/>
  <c r="AB51" i="7"/>
  <c r="AC51" i="8" s="1"/>
  <c r="AA51" i="7"/>
  <c r="AB51" i="8" s="1"/>
  <c r="Z51" i="7"/>
  <c r="AA51" i="8" s="1"/>
  <c r="W51" i="7"/>
  <c r="X51" i="8" s="1"/>
  <c r="V51" i="7"/>
  <c r="W51" i="8" s="1"/>
  <c r="U51" i="7"/>
  <c r="V51" i="8" s="1"/>
  <c r="T51" i="7"/>
  <c r="U51" i="8" s="1"/>
  <c r="S51" i="7"/>
  <c r="T51" i="8" s="1"/>
  <c r="R51" i="7"/>
  <c r="S51" i="8" s="1"/>
  <c r="Q51" i="7"/>
  <c r="R51" i="8" s="1"/>
  <c r="P51" i="7"/>
  <c r="Q51" i="8" s="1"/>
  <c r="O51" i="7"/>
  <c r="N51" i="7"/>
  <c r="M51" i="7"/>
  <c r="N51" i="8" s="1"/>
  <c r="L51" i="7"/>
  <c r="K51" i="7"/>
  <c r="J51" i="7"/>
  <c r="I51" i="7"/>
  <c r="H51" i="7"/>
  <c r="G51" i="7"/>
  <c r="F51" i="7"/>
  <c r="AQ50" i="7"/>
  <c r="AP50" i="7"/>
  <c r="AO50" i="7"/>
  <c r="AN50" i="7"/>
  <c r="AO50" i="8" s="1"/>
  <c r="AM50" i="7"/>
  <c r="AN50" i="8" s="1"/>
  <c r="AL50" i="7"/>
  <c r="AM50" i="8" s="1"/>
  <c r="AK50" i="7"/>
  <c r="AL50" i="8" s="1"/>
  <c r="AJ50" i="7"/>
  <c r="AK50" i="8" s="1"/>
  <c r="AI50" i="7"/>
  <c r="AJ50" i="8" s="1"/>
  <c r="AH50" i="7"/>
  <c r="AI50" i="8" s="1"/>
  <c r="AG50" i="7"/>
  <c r="AH50" i="8" s="1"/>
  <c r="AF50" i="7"/>
  <c r="AG50" i="8" s="1"/>
  <c r="AE50" i="7"/>
  <c r="AF50" i="8" s="1"/>
  <c r="AD50" i="7"/>
  <c r="AE50" i="8" s="1"/>
  <c r="AC50" i="7"/>
  <c r="AD50" i="8" s="1"/>
  <c r="AB50" i="7"/>
  <c r="AC50" i="8" s="1"/>
  <c r="AA50" i="7"/>
  <c r="AB50" i="8" s="1"/>
  <c r="Z50" i="7"/>
  <c r="AA50" i="8" s="1"/>
  <c r="W50" i="7"/>
  <c r="X50" i="8" s="1"/>
  <c r="V50" i="7"/>
  <c r="W50" i="8" s="1"/>
  <c r="U50" i="7"/>
  <c r="V50" i="8" s="1"/>
  <c r="T50" i="7"/>
  <c r="U50" i="8" s="1"/>
  <c r="S50" i="7"/>
  <c r="T50" i="8" s="1"/>
  <c r="R50" i="7"/>
  <c r="S50" i="8" s="1"/>
  <c r="Q50" i="7"/>
  <c r="R50" i="8" s="1"/>
  <c r="P50" i="7"/>
  <c r="Q50" i="8" s="1"/>
  <c r="O50" i="7"/>
  <c r="N50" i="7"/>
  <c r="M50" i="7"/>
  <c r="L50" i="7"/>
  <c r="K50" i="7"/>
  <c r="J50" i="7"/>
  <c r="I50" i="7"/>
  <c r="H50" i="7"/>
  <c r="G50" i="7"/>
  <c r="F50" i="7"/>
  <c r="AQ49" i="7"/>
  <c r="AP49" i="7"/>
  <c r="AO49" i="7"/>
  <c r="AN49" i="7"/>
  <c r="AO49" i="8" s="1"/>
  <c r="AM49" i="7"/>
  <c r="AN49" i="8" s="1"/>
  <c r="AL49" i="7"/>
  <c r="AM49" i="8" s="1"/>
  <c r="AK49" i="7"/>
  <c r="AL49" i="8" s="1"/>
  <c r="AJ49" i="7"/>
  <c r="AK49" i="8" s="1"/>
  <c r="AI49" i="7"/>
  <c r="AJ49" i="8" s="1"/>
  <c r="AH49" i="7"/>
  <c r="AI49" i="8" s="1"/>
  <c r="AG49" i="7"/>
  <c r="AH49" i="8" s="1"/>
  <c r="AF49" i="7"/>
  <c r="AG49" i="8" s="1"/>
  <c r="AE49" i="7"/>
  <c r="AF49" i="8" s="1"/>
  <c r="AC49" i="7"/>
  <c r="AD49" i="8" s="1"/>
  <c r="AB49" i="7"/>
  <c r="AC49" i="8" s="1"/>
  <c r="AA49" i="7"/>
  <c r="AB49" i="8" s="1"/>
  <c r="Z49" i="7"/>
  <c r="AA49" i="8" s="1"/>
  <c r="W49" i="7"/>
  <c r="X49" i="8" s="1"/>
  <c r="V49" i="7"/>
  <c r="W49" i="8" s="1"/>
  <c r="U49" i="7"/>
  <c r="V49" i="8" s="1"/>
  <c r="T49" i="7"/>
  <c r="U49" i="8" s="1"/>
  <c r="S49" i="7"/>
  <c r="T49" i="8" s="1"/>
  <c r="R49" i="7"/>
  <c r="S49" i="8" s="1"/>
  <c r="Q49" i="7"/>
  <c r="R49" i="8" s="1"/>
  <c r="P49" i="7"/>
  <c r="Q49" i="8" s="1"/>
  <c r="O49" i="7"/>
  <c r="N49" i="7"/>
  <c r="M49" i="7"/>
  <c r="L49" i="7"/>
  <c r="K49" i="7"/>
  <c r="J49" i="7"/>
  <c r="I49" i="7"/>
  <c r="H49" i="7"/>
  <c r="G49" i="7"/>
  <c r="F49" i="7"/>
  <c r="AQ48" i="7"/>
  <c r="AP48" i="7"/>
  <c r="AO48" i="7"/>
  <c r="AN48" i="7"/>
  <c r="AO48" i="8" s="1"/>
  <c r="AM48" i="7"/>
  <c r="AN48" i="8" s="1"/>
  <c r="AL48" i="7"/>
  <c r="AM48" i="8" s="1"/>
  <c r="AK48" i="7"/>
  <c r="AL48" i="8" s="1"/>
  <c r="AJ48" i="7"/>
  <c r="AK48" i="8" s="1"/>
  <c r="AI48" i="7"/>
  <c r="AJ48" i="8" s="1"/>
  <c r="AH48" i="7"/>
  <c r="AI48" i="8" s="1"/>
  <c r="AG48" i="7"/>
  <c r="AH48" i="8" s="1"/>
  <c r="AF48" i="7"/>
  <c r="AG48" i="8" s="1"/>
  <c r="AE48" i="7"/>
  <c r="AF48" i="8" s="1"/>
  <c r="AD48" i="7"/>
  <c r="AE48" i="8" s="1"/>
  <c r="AC48" i="7"/>
  <c r="AD48" i="8" s="1"/>
  <c r="AB48" i="7"/>
  <c r="AC48" i="8" s="1"/>
  <c r="AA48" i="7"/>
  <c r="AB48" i="8" s="1"/>
  <c r="Z48" i="7"/>
  <c r="AA48" i="8" s="1"/>
  <c r="W48" i="7"/>
  <c r="X48" i="8" s="1"/>
  <c r="V48" i="7"/>
  <c r="W48" i="8" s="1"/>
  <c r="U48" i="7"/>
  <c r="V48" i="8" s="1"/>
  <c r="T48" i="7"/>
  <c r="U48" i="8" s="1"/>
  <c r="S48" i="7"/>
  <c r="T48" i="8" s="1"/>
  <c r="R48" i="7"/>
  <c r="S48" i="8" s="1"/>
  <c r="Q48" i="7"/>
  <c r="R48" i="8" s="1"/>
  <c r="P48" i="7"/>
  <c r="Q48" i="8" s="1"/>
  <c r="O48" i="7"/>
  <c r="N48" i="7"/>
  <c r="M48" i="7"/>
  <c r="L48" i="7"/>
  <c r="K48" i="7"/>
  <c r="J48" i="7"/>
  <c r="I48" i="7"/>
  <c r="H48" i="7"/>
  <c r="G48" i="7"/>
  <c r="F48" i="7"/>
  <c r="AQ47" i="7"/>
  <c r="AP47" i="7"/>
  <c r="AO47" i="7"/>
  <c r="AN47" i="7"/>
  <c r="AO47" i="8" s="1"/>
  <c r="AM47" i="7"/>
  <c r="AN47" i="8" s="1"/>
  <c r="AL47" i="7"/>
  <c r="AM47" i="8" s="1"/>
  <c r="AK47" i="7"/>
  <c r="AL47" i="8" s="1"/>
  <c r="AJ47" i="7"/>
  <c r="AK47" i="8" s="1"/>
  <c r="AI47" i="7"/>
  <c r="AJ47" i="8" s="1"/>
  <c r="AH47" i="7"/>
  <c r="AI47" i="8" s="1"/>
  <c r="AG47" i="7"/>
  <c r="AH47" i="8" s="1"/>
  <c r="AF47" i="7"/>
  <c r="AG47" i="8" s="1"/>
  <c r="AE47" i="7"/>
  <c r="AF47" i="8" s="1"/>
  <c r="AD47" i="7"/>
  <c r="AE47" i="8" s="1"/>
  <c r="AC47" i="7"/>
  <c r="AD47" i="8" s="1"/>
  <c r="AB47" i="7"/>
  <c r="AC47" i="8" s="1"/>
  <c r="AA47" i="7"/>
  <c r="AB47" i="8" s="1"/>
  <c r="Z47" i="7"/>
  <c r="AA47" i="8" s="1"/>
  <c r="W47" i="7"/>
  <c r="X47" i="8" s="1"/>
  <c r="V47" i="7"/>
  <c r="W47" i="8" s="1"/>
  <c r="U47" i="7"/>
  <c r="V47" i="8" s="1"/>
  <c r="T47" i="7"/>
  <c r="U47" i="8" s="1"/>
  <c r="S47" i="7"/>
  <c r="T47" i="8" s="1"/>
  <c r="R47" i="7"/>
  <c r="S47" i="8" s="1"/>
  <c r="Q47" i="7"/>
  <c r="R47" i="8" s="1"/>
  <c r="P47" i="7"/>
  <c r="Q47" i="8" s="1"/>
  <c r="O47" i="7"/>
  <c r="N47" i="7"/>
  <c r="M47" i="7"/>
  <c r="L47" i="7"/>
  <c r="K47" i="7"/>
  <c r="J47" i="7"/>
  <c r="I47" i="7"/>
  <c r="H47" i="7"/>
  <c r="G47" i="7"/>
  <c r="F47" i="7"/>
  <c r="AQ46" i="7"/>
  <c r="AP46" i="7"/>
  <c r="AO46" i="7"/>
  <c r="AN46" i="7"/>
  <c r="AO46" i="8" s="1"/>
  <c r="AM46" i="7"/>
  <c r="AN46" i="8" s="1"/>
  <c r="AL46" i="7"/>
  <c r="AM46" i="8" s="1"/>
  <c r="AK46" i="7"/>
  <c r="AL46" i="8" s="1"/>
  <c r="AJ46" i="7"/>
  <c r="AK46" i="8" s="1"/>
  <c r="AI46" i="7"/>
  <c r="AJ46" i="8" s="1"/>
  <c r="AH46" i="7"/>
  <c r="AI46" i="8" s="1"/>
  <c r="AG46" i="7"/>
  <c r="AH46" i="8" s="1"/>
  <c r="AF46" i="7"/>
  <c r="AG46" i="8" s="1"/>
  <c r="AE46" i="7"/>
  <c r="AF46" i="8" s="1"/>
  <c r="AD46" i="7"/>
  <c r="AE46" i="8" s="1"/>
  <c r="AC46" i="7"/>
  <c r="AD46" i="8" s="1"/>
  <c r="AB46" i="7"/>
  <c r="AC46" i="8" s="1"/>
  <c r="AA46" i="7"/>
  <c r="AB46" i="8" s="1"/>
  <c r="Z46" i="7"/>
  <c r="AA46" i="8" s="1"/>
  <c r="W46" i="7"/>
  <c r="X46" i="8" s="1"/>
  <c r="V46" i="7"/>
  <c r="W46" i="8" s="1"/>
  <c r="U46" i="7"/>
  <c r="V46" i="8" s="1"/>
  <c r="T46" i="7"/>
  <c r="U46" i="8" s="1"/>
  <c r="S46" i="7"/>
  <c r="T46" i="8" s="1"/>
  <c r="R46" i="7"/>
  <c r="S46" i="8" s="1"/>
  <c r="Q46" i="7"/>
  <c r="R46" i="8" s="1"/>
  <c r="P46" i="7"/>
  <c r="Q46" i="8" s="1"/>
  <c r="O46" i="7"/>
  <c r="N46" i="7"/>
  <c r="M46" i="7"/>
  <c r="L46" i="7"/>
  <c r="K46" i="7"/>
  <c r="J46" i="7"/>
  <c r="I46" i="7"/>
  <c r="H46" i="7"/>
  <c r="G46" i="7"/>
  <c r="F46" i="7"/>
  <c r="AQ45" i="7"/>
  <c r="AP45" i="7"/>
  <c r="AO45" i="7"/>
  <c r="AN45" i="7"/>
  <c r="AO45" i="8" s="1"/>
  <c r="AM45" i="7"/>
  <c r="AN45" i="8" s="1"/>
  <c r="AL45" i="7"/>
  <c r="AM45" i="8" s="1"/>
  <c r="AK45" i="7"/>
  <c r="AL45" i="8" s="1"/>
  <c r="AJ45" i="7"/>
  <c r="AK45" i="8" s="1"/>
  <c r="AI45" i="7"/>
  <c r="AJ45" i="8" s="1"/>
  <c r="AH45" i="7"/>
  <c r="AI45" i="8" s="1"/>
  <c r="AG45" i="7"/>
  <c r="AH45" i="8" s="1"/>
  <c r="AF45" i="7"/>
  <c r="AG45" i="8" s="1"/>
  <c r="AE45" i="7"/>
  <c r="AF45" i="8" s="1"/>
  <c r="AD45" i="7"/>
  <c r="AE45" i="8" s="1"/>
  <c r="AC45" i="7"/>
  <c r="AD45" i="8" s="1"/>
  <c r="AB45" i="7"/>
  <c r="AC45" i="8" s="1"/>
  <c r="AA45" i="7"/>
  <c r="AB45" i="8" s="1"/>
  <c r="Z45" i="7"/>
  <c r="AA45" i="8" s="1"/>
  <c r="W45" i="7"/>
  <c r="X45" i="8" s="1"/>
  <c r="V45" i="7"/>
  <c r="W45" i="8" s="1"/>
  <c r="U45" i="7"/>
  <c r="V45" i="8" s="1"/>
  <c r="T45" i="7"/>
  <c r="U45" i="8" s="1"/>
  <c r="S45" i="7"/>
  <c r="T45" i="8" s="1"/>
  <c r="R45" i="7"/>
  <c r="S45" i="8" s="1"/>
  <c r="Q45" i="7"/>
  <c r="R45" i="8" s="1"/>
  <c r="P45" i="7"/>
  <c r="Q45" i="8" s="1"/>
  <c r="O45" i="7"/>
  <c r="N45" i="7"/>
  <c r="M45" i="7"/>
  <c r="L45" i="7"/>
  <c r="K45" i="7"/>
  <c r="J45" i="7"/>
  <c r="I45" i="7"/>
  <c r="H45" i="7"/>
  <c r="G45" i="7"/>
  <c r="F45" i="7"/>
  <c r="AQ44" i="7"/>
  <c r="AP44" i="7"/>
  <c r="AO44" i="7"/>
  <c r="AN44" i="7"/>
  <c r="AO44" i="8" s="1"/>
  <c r="AM44" i="7"/>
  <c r="AN44" i="8" s="1"/>
  <c r="AL44" i="7"/>
  <c r="AM44" i="8" s="1"/>
  <c r="AK44" i="7"/>
  <c r="AL44" i="8" s="1"/>
  <c r="AJ44" i="7"/>
  <c r="AK44" i="8" s="1"/>
  <c r="AI44" i="7"/>
  <c r="AJ44" i="8" s="1"/>
  <c r="AH44" i="7"/>
  <c r="AI44" i="8" s="1"/>
  <c r="AG44" i="7"/>
  <c r="AH44" i="8" s="1"/>
  <c r="AF44" i="7"/>
  <c r="AG44" i="8" s="1"/>
  <c r="AE44" i="7"/>
  <c r="AF44" i="8" s="1"/>
  <c r="AD44" i="7"/>
  <c r="AE44" i="8" s="1"/>
  <c r="AC44" i="7"/>
  <c r="AB44" i="7"/>
  <c r="AC44" i="8" s="1"/>
  <c r="AA44" i="7"/>
  <c r="AB44" i="8" s="1"/>
  <c r="Z44" i="7"/>
  <c r="AA44" i="8" s="1"/>
  <c r="W44" i="7"/>
  <c r="X44" i="8" s="1"/>
  <c r="V44" i="7"/>
  <c r="W44" i="8" s="1"/>
  <c r="U44" i="7"/>
  <c r="V44" i="8" s="1"/>
  <c r="T44" i="7"/>
  <c r="U44" i="8" s="1"/>
  <c r="S44" i="7"/>
  <c r="T44" i="8" s="1"/>
  <c r="R44" i="7"/>
  <c r="S44" i="8" s="1"/>
  <c r="Q44" i="7"/>
  <c r="R44" i="8" s="1"/>
  <c r="P44" i="7"/>
  <c r="Q44" i="8" s="1"/>
  <c r="O44" i="7"/>
  <c r="N44" i="7"/>
  <c r="M44" i="7"/>
  <c r="L44" i="7"/>
  <c r="K44" i="7"/>
  <c r="J44" i="7"/>
  <c r="I44" i="7"/>
  <c r="H44" i="7"/>
  <c r="G44" i="7"/>
  <c r="F44" i="7"/>
  <c r="AQ43" i="7"/>
  <c r="AP43" i="7"/>
  <c r="AO43" i="7"/>
  <c r="AN43" i="7"/>
  <c r="AO43" i="8" s="1"/>
  <c r="AM43" i="7"/>
  <c r="AN43" i="8" s="1"/>
  <c r="AL43" i="7"/>
  <c r="AM43" i="8" s="1"/>
  <c r="AK43" i="7"/>
  <c r="AL43" i="8" s="1"/>
  <c r="AJ43" i="7"/>
  <c r="AK43" i="8" s="1"/>
  <c r="AI43" i="7"/>
  <c r="AJ43" i="8" s="1"/>
  <c r="AH43" i="7"/>
  <c r="AI43" i="8" s="1"/>
  <c r="AG43" i="7"/>
  <c r="AH43" i="8" s="1"/>
  <c r="AF43" i="7"/>
  <c r="AG43" i="8" s="1"/>
  <c r="AE43" i="7"/>
  <c r="AF43" i="8" s="1"/>
  <c r="AD43" i="7"/>
  <c r="AE43" i="8" s="1"/>
  <c r="AC43" i="7"/>
  <c r="AD43" i="8" s="1"/>
  <c r="AB43" i="7"/>
  <c r="AC43" i="8" s="1"/>
  <c r="AA43" i="7"/>
  <c r="AB43" i="8" s="1"/>
  <c r="Z43" i="7"/>
  <c r="AA43" i="8" s="1"/>
  <c r="W43" i="7"/>
  <c r="X43" i="8" s="1"/>
  <c r="V43" i="7"/>
  <c r="W43" i="8" s="1"/>
  <c r="U43" i="7"/>
  <c r="V43" i="8" s="1"/>
  <c r="T43" i="7"/>
  <c r="U43" i="8" s="1"/>
  <c r="S43" i="7"/>
  <c r="T43" i="8" s="1"/>
  <c r="R43" i="7"/>
  <c r="S43" i="8" s="1"/>
  <c r="Q43" i="7"/>
  <c r="R43" i="8" s="1"/>
  <c r="P43" i="7"/>
  <c r="Q43" i="8" s="1"/>
  <c r="O43" i="7"/>
  <c r="N43" i="7"/>
  <c r="M43" i="7"/>
  <c r="L43" i="7"/>
  <c r="K43" i="7"/>
  <c r="J43" i="7"/>
  <c r="I43" i="7"/>
  <c r="J43" i="8" s="1"/>
  <c r="H43" i="7"/>
  <c r="G43" i="7"/>
  <c r="F43" i="7"/>
  <c r="G43" i="8" s="1"/>
  <c r="AQ42" i="7"/>
  <c r="AP42" i="7"/>
  <c r="AO42" i="7"/>
  <c r="AN42" i="7"/>
  <c r="AO42" i="8" s="1"/>
  <c r="AM42" i="7"/>
  <c r="AN42" i="8" s="1"/>
  <c r="AL42" i="7"/>
  <c r="AM42" i="8" s="1"/>
  <c r="AK42" i="7"/>
  <c r="AL42" i="8" s="1"/>
  <c r="AJ42" i="7"/>
  <c r="AK42" i="8" s="1"/>
  <c r="AI42" i="7"/>
  <c r="AJ42" i="8" s="1"/>
  <c r="AH42" i="7"/>
  <c r="AI42" i="8" s="1"/>
  <c r="AG42" i="7"/>
  <c r="AH42" i="8" s="1"/>
  <c r="AF42" i="7"/>
  <c r="AG42" i="8" s="1"/>
  <c r="AE42" i="7"/>
  <c r="AF42" i="8" s="1"/>
  <c r="AD42" i="7"/>
  <c r="AE42" i="8" s="1"/>
  <c r="AC42" i="7"/>
  <c r="AD42" i="8" s="1"/>
  <c r="AB42" i="7"/>
  <c r="AC42" i="8" s="1"/>
  <c r="AA42" i="7"/>
  <c r="AB42" i="8" s="1"/>
  <c r="Z42" i="7"/>
  <c r="AA42" i="8" s="1"/>
  <c r="W42" i="7"/>
  <c r="X42" i="8" s="1"/>
  <c r="V42" i="7"/>
  <c r="W42" i="8" s="1"/>
  <c r="U42" i="7"/>
  <c r="V42" i="8" s="1"/>
  <c r="T42" i="7"/>
  <c r="U42" i="8" s="1"/>
  <c r="S42" i="7"/>
  <c r="T42" i="8" s="1"/>
  <c r="R42" i="7"/>
  <c r="S42" i="8" s="1"/>
  <c r="Q42" i="7"/>
  <c r="R42" i="8" s="1"/>
  <c r="P42" i="7"/>
  <c r="Q42" i="8" s="1"/>
  <c r="O42" i="7"/>
  <c r="N42" i="7"/>
  <c r="M42" i="7"/>
  <c r="L42" i="7"/>
  <c r="K42" i="7"/>
  <c r="J42" i="7"/>
  <c r="I42" i="7"/>
  <c r="H42" i="7"/>
  <c r="G42" i="7"/>
  <c r="F42" i="7"/>
  <c r="AQ41" i="7"/>
  <c r="AP41" i="7"/>
  <c r="AO41" i="7"/>
  <c r="AN41" i="7"/>
  <c r="AO41" i="8" s="1"/>
  <c r="AM41" i="7"/>
  <c r="AN41" i="8" s="1"/>
  <c r="AL41" i="7"/>
  <c r="AM41" i="8" s="1"/>
  <c r="AK41" i="7"/>
  <c r="AL41" i="8" s="1"/>
  <c r="AJ41" i="7"/>
  <c r="AK41" i="8" s="1"/>
  <c r="AI41" i="7"/>
  <c r="AJ41" i="8" s="1"/>
  <c r="AH41" i="7"/>
  <c r="AI41" i="8" s="1"/>
  <c r="AG41" i="7"/>
  <c r="AH41" i="8" s="1"/>
  <c r="AF41" i="7"/>
  <c r="AG41" i="8" s="1"/>
  <c r="AE41" i="7"/>
  <c r="AF41" i="8" s="1"/>
  <c r="AD41" i="7"/>
  <c r="AE41" i="8" s="1"/>
  <c r="AC41" i="7"/>
  <c r="AD41" i="8" s="1"/>
  <c r="AB41" i="7"/>
  <c r="AC41" i="8" s="1"/>
  <c r="AA41" i="7"/>
  <c r="AB41" i="8" s="1"/>
  <c r="Z41" i="7"/>
  <c r="AA41" i="8" s="1"/>
  <c r="W41" i="7"/>
  <c r="X41" i="8" s="1"/>
  <c r="V41" i="7"/>
  <c r="W41" i="8" s="1"/>
  <c r="U41" i="7"/>
  <c r="V41" i="8" s="1"/>
  <c r="T41" i="7"/>
  <c r="U41" i="8" s="1"/>
  <c r="S41" i="7"/>
  <c r="T41" i="8" s="1"/>
  <c r="R41" i="7"/>
  <c r="S41" i="8" s="1"/>
  <c r="Q41" i="7"/>
  <c r="R41" i="8" s="1"/>
  <c r="P41" i="7"/>
  <c r="Q41" i="8" s="1"/>
  <c r="O41" i="7"/>
  <c r="N41" i="7"/>
  <c r="M41" i="7"/>
  <c r="L41" i="7"/>
  <c r="K41" i="7"/>
  <c r="J41" i="7"/>
  <c r="I41" i="7"/>
  <c r="H41" i="7"/>
  <c r="G41" i="7"/>
  <c r="F41" i="7"/>
  <c r="AQ40" i="7"/>
  <c r="AP40" i="7"/>
  <c r="AO40" i="7"/>
  <c r="AN40" i="7"/>
  <c r="AO40" i="8" s="1"/>
  <c r="AM40" i="7"/>
  <c r="AN40" i="8" s="1"/>
  <c r="AL40" i="7"/>
  <c r="AM40" i="8" s="1"/>
  <c r="AK40" i="7"/>
  <c r="AL40" i="8" s="1"/>
  <c r="AJ40" i="7"/>
  <c r="AK40" i="8" s="1"/>
  <c r="AI40" i="7"/>
  <c r="AJ40" i="8" s="1"/>
  <c r="AH40" i="7"/>
  <c r="AI40" i="8" s="1"/>
  <c r="AG40" i="7"/>
  <c r="AH40" i="8" s="1"/>
  <c r="AF40" i="7"/>
  <c r="AG40" i="8" s="1"/>
  <c r="AE40" i="7"/>
  <c r="AF40" i="8" s="1"/>
  <c r="AD40" i="7"/>
  <c r="AE40" i="8" s="1"/>
  <c r="AC40" i="7"/>
  <c r="AD40" i="8" s="1"/>
  <c r="AB40" i="7"/>
  <c r="AC40" i="8" s="1"/>
  <c r="AA40" i="7"/>
  <c r="AB40" i="8" s="1"/>
  <c r="Z40" i="7"/>
  <c r="AA40" i="8" s="1"/>
  <c r="W40" i="7"/>
  <c r="X40" i="8" s="1"/>
  <c r="V40" i="7"/>
  <c r="W40" i="8" s="1"/>
  <c r="U40" i="7"/>
  <c r="V40" i="8" s="1"/>
  <c r="T40" i="7"/>
  <c r="U40" i="8" s="1"/>
  <c r="S40" i="7"/>
  <c r="T40" i="8" s="1"/>
  <c r="R40" i="7"/>
  <c r="S40" i="8" s="1"/>
  <c r="Q40" i="7"/>
  <c r="R40" i="8" s="1"/>
  <c r="P40" i="7"/>
  <c r="Q40" i="8" s="1"/>
  <c r="O40" i="7"/>
  <c r="N40" i="7"/>
  <c r="M40" i="7"/>
  <c r="L40" i="7"/>
  <c r="K40" i="7"/>
  <c r="J40" i="7"/>
  <c r="I40" i="7"/>
  <c r="H40" i="7"/>
  <c r="G40" i="7"/>
  <c r="F40" i="7"/>
  <c r="AQ39" i="7"/>
  <c r="AP39" i="7"/>
  <c r="AO39" i="7"/>
  <c r="AN39" i="7"/>
  <c r="AO39" i="8" s="1"/>
  <c r="AM39" i="7"/>
  <c r="AN39" i="8" s="1"/>
  <c r="AL39" i="7"/>
  <c r="AM39" i="8" s="1"/>
  <c r="AK39" i="7"/>
  <c r="AL39" i="8" s="1"/>
  <c r="AJ39" i="7"/>
  <c r="AK39" i="8" s="1"/>
  <c r="AI39" i="7"/>
  <c r="AJ39" i="8" s="1"/>
  <c r="AH39" i="7"/>
  <c r="AI39" i="8" s="1"/>
  <c r="AG39" i="7"/>
  <c r="AH39" i="8" s="1"/>
  <c r="AF39" i="7"/>
  <c r="AG39" i="8" s="1"/>
  <c r="AE39" i="7"/>
  <c r="AF39" i="8" s="1"/>
  <c r="AD39" i="7"/>
  <c r="AE39" i="8" s="1"/>
  <c r="AC39" i="7"/>
  <c r="AD39" i="8" s="1"/>
  <c r="AB39" i="7"/>
  <c r="AC39" i="8" s="1"/>
  <c r="AA39" i="7"/>
  <c r="AB39" i="8" s="1"/>
  <c r="Z39" i="7"/>
  <c r="AA39" i="8" s="1"/>
  <c r="W39" i="7"/>
  <c r="X39" i="8" s="1"/>
  <c r="V39" i="7"/>
  <c r="W39" i="8" s="1"/>
  <c r="U39" i="7"/>
  <c r="V39" i="8" s="1"/>
  <c r="T39" i="7"/>
  <c r="U39" i="8" s="1"/>
  <c r="S39" i="7"/>
  <c r="T39" i="8" s="1"/>
  <c r="R39" i="7"/>
  <c r="S39" i="8" s="1"/>
  <c r="Q39" i="7"/>
  <c r="R39" i="8" s="1"/>
  <c r="P39" i="7"/>
  <c r="Q39" i="8" s="1"/>
  <c r="O39" i="7"/>
  <c r="N39" i="7"/>
  <c r="M39" i="7"/>
  <c r="L39" i="7"/>
  <c r="K39" i="7"/>
  <c r="J39" i="7"/>
  <c r="I39" i="7"/>
  <c r="H39" i="7"/>
  <c r="G39" i="7"/>
  <c r="F39" i="7"/>
  <c r="AQ38" i="7"/>
  <c r="AP38" i="7"/>
  <c r="AO38" i="7"/>
  <c r="AN38" i="7"/>
  <c r="AO38" i="8" s="1"/>
  <c r="AM38" i="7"/>
  <c r="AN38" i="8" s="1"/>
  <c r="AL38" i="7"/>
  <c r="AM38" i="8" s="1"/>
  <c r="AK38" i="7"/>
  <c r="AL38" i="8" s="1"/>
  <c r="AJ38" i="7"/>
  <c r="AK38" i="8" s="1"/>
  <c r="AI38" i="7"/>
  <c r="AJ38" i="8" s="1"/>
  <c r="AH38" i="7"/>
  <c r="AI38" i="8" s="1"/>
  <c r="AG38" i="7"/>
  <c r="AH38" i="8" s="1"/>
  <c r="AF38" i="7"/>
  <c r="AG38" i="8" s="1"/>
  <c r="AE38" i="7"/>
  <c r="AF38" i="8" s="1"/>
  <c r="AD38" i="7"/>
  <c r="AE38" i="8" s="1"/>
  <c r="AC38" i="7"/>
  <c r="AD38" i="8" s="1"/>
  <c r="AB38" i="7"/>
  <c r="AC38" i="8" s="1"/>
  <c r="AA38" i="7"/>
  <c r="AB38" i="8" s="1"/>
  <c r="Z38" i="7"/>
  <c r="AA38" i="8" s="1"/>
  <c r="W38" i="7"/>
  <c r="X38" i="8" s="1"/>
  <c r="V38" i="7"/>
  <c r="W38" i="8" s="1"/>
  <c r="U38" i="7"/>
  <c r="V38" i="8" s="1"/>
  <c r="T38" i="7"/>
  <c r="U38" i="8" s="1"/>
  <c r="S38" i="7"/>
  <c r="T38" i="8" s="1"/>
  <c r="R38" i="7"/>
  <c r="S38" i="8" s="1"/>
  <c r="Q38" i="7"/>
  <c r="R38" i="8" s="1"/>
  <c r="P38" i="7"/>
  <c r="Q38" i="8" s="1"/>
  <c r="O38" i="7"/>
  <c r="N38" i="7"/>
  <c r="M38" i="7"/>
  <c r="L38" i="7"/>
  <c r="K38" i="7"/>
  <c r="J38" i="7"/>
  <c r="I38" i="7"/>
  <c r="H38" i="7"/>
  <c r="G38" i="7"/>
  <c r="F38" i="7"/>
  <c r="AQ37" i="7"/>
  <c r="AP37" i="7"/>
  <c r="AO37" i="7"/>
  <c r="AN37" i="7"/>
  <c r="AO37" i="8" s="1"/>
  <c r="AM37" i="7"/>
  <c r="AN37" i="8" s="1"/>
  <c r="AL37" i="7"/>
  <c r="AM37" i="8" s="1"/>
  <c r="AK37" i="7"/>
  <c r="AL37" i="8" s="1"/>
  <c r="AJ37" i="7"/>
  <c r="AK37" i="8" s="1"/>
  <c r="AI37" i="7"/>
  <c r="AJ37" i="8" s="1"/>
  <c r="AH37" i="7"/>
  <c r="AI37" i="8" s="1"/>
  <c r="AG37" i="7"/>
  <c r="AH37" i="8" s="1"/>
  <c r="AF37" i="7"/>
  <c r="AG37" i="8" s="1"/>
  <c r="AE37" i="7"/>
  <c r="AF37" i="8" s="1"/>
  <c r="AD37" i="7"/>
  <c r="AE37" i="8" s="1"/>
  <c r="AC37" i="7"/>
  <c r="AD37" i="8" s="1"/>
  <c r="AB37" i="7"/>
  <c r="AC37" i="8" s="1"/>
  <c r="AA37" i="7"/>
  <c r="AB37" i="8" s="1"/>
  <c r="Z37" i="7"/>
  <c r="AA37" i="8" s="1"/>
  <c r="W37" i="7"/>
  <c r="X37" i="8" s="1"/>
  <c r="V37" i="7"/>
  <c r="W37" i="8" s="1"/>
  <c r="U37" i="7"/>
  <c r="V37" i="8" s="1"/>
  <c r="T37" i="7"/>
  <c r="U37" i="8" s="1"/>
  <c r="S37" i="7"/>
  <c r="T37" i="8" s="1"/>
  <c r="R37" i="7"/>
  <c r="S37" i="8" s="1"/>
  <c r="Q37" i="7"/>
  <c r="R37" i="8" s="1"/>
  <c r="P37" i="7"/>
  <c r="Q37" i="8" s="1"/>
  <c r="O37" i="7"/>
  <c r="N37" i="7"/>
  <c r="M37" i="7"/>
  <c r="L37" i="7"/>
  <c r="K37" i="7"/>
  <c r="J37" i="7"/>
  <c r="I37" i="7"/>
  <c r="H37" i="7"/>
  <c r="G37" i="7"/>
  <c r="F37" i="7"/>
  <c r="AQ36" i="7"/>
  <c r="AP36" i="7"/>
  <c r="AO36" i="7"/>
  <c r="AN36" i="7"/>
  <c r="AO36" i="8" s="1"/>
  <c r="AM36" i="7"/>
  <c r="AN36" i="8" s="1"/>
  <c r="AL36" i="7"/>
  <c r="AM36" i="8" s="1"/>
  <c r="AK36" i="7"/>
  <c r="AL36" i="8" s="1"/>
  <c r="AJ36" i="7"/>
  <c r="AK36" i="8" s="1"/>
  <c r="AI36" i="7"/>
  <c r="AJ36" i="8" s="1"/>
  <c r="AH36" i="7"/>
  <c r="AI36" i="8" s="1"/>
  <c r="AG36" i="7"/>
  <c r="AH36" i="8" s="1"/>
  <c r="AF36" i="7"/>
  <c r="AG36" i="8" s="1"/>
  <c r="AE36" i="7"/>
  <c r="AF36" i="8" s="1"/>
  <c r="AD36" i="7"/>
  <c r="AE36" i="8" s="1"/>
  <c r="AC36" i="7"/>
  <c r="AD36" i="8" s="1"/>
  <c r="AB36" i="7"/>
  <c r="AC36" i="8" s="1"/>
  <c r="AA36" i="7"/>
  <c r="AB36" i="8" s="1"/>
  <c r="Z36" i="7"/>
  <c r="AA36" i="8" s="1"/>
  <c r="W36" i="7"/>
  <c r="X36" i="8" s="1"/>
  <c r="V36" i="7"/>
  <c r="W36" i="8" s="1"/>
  <c r="U36" i="7"/>
  <c r="V36" i="8" s="1"/>
  <c r="T36" i="7"/>
  <c r="U36" i="8" s="1"/>
  <c r="S36" i="7"/>
  <c r="T36" i="8" s="1"/>
  <c r="R36" i="7"/>
  <c r="S36" i="8" s="1"/>
  <c r="Q36" i="7"/>
  <c r="R36" i="8" s="1"/>
  <c r="P36" i="7"/>
  <c r="Q36" i="8" s="1"/>
  <c r="O36" i="7"/>
  <c r="N36" i="7"/>
  <c r="M36" i="7"/>
  <c r="L36" i="7"/>
  <c r="K36" i="7"/>
  <c r="J36" i="7"/>
  <c r="I36" i="7"/>
  <c r="H36" i="7"/>
  <c r="G36" i="7"/>
  <c r="F36" i="7"/>
  <c r="AQ35" i="7"/>
  <c r="AP35" i="7"/>
  <c r="AO35" i="7"/>
  <c r="AN35" i="7"/>
  <c r="AO35" i="8" s="1"/>
  <c r="AM35" i="7"/>
  <c r="AN35" i="8" s="1"/>
  <c r="AL35" i="7"/>
  <c r="AM35" i="8" s="1"/>
  <c r="AK35" i="7"/>
  <c r="AL35" i="8" s="1"/>
  <c r="AJ35" i="7"/>
  <c r="AK35" i="8" s="1"/>
  <c r="AI35" i="7"/>
  <c r="AJ35" i="8" s="1"/>
  <c r="AH35" i="7"/>
  <c r="AI35" i="8" s="1"/>
  <c r="AG35" i="7"/>
  <c r="AH35" i="8" s="1"/>
  <c r="AF35" i="7"/>
  <c r="AG35" i="8" s="1"/>
  <c r="AE35" i="7"/>
  <c r="AF35" i="8" s="1"/>
  <c r="AD35" i="7"/>
  <c r="AE35" i="8" s="1"/>
  <c r="AC35" i="7"/>
  <c r="AD35" i="8" s="1"/>
  <c r="AB35" i="7"/>
  <c r="AC35" i="8" s="1"/>
  <c r="AA35" i="7"/>
  <c r="AB35" i="8" s="1"/>
  <c r="Z35" i="7"/>
  <c r="AA35" i="8" s="1"/>
  <c r="W35" i="7"/>
  <c r="X35" i="8" s="1"/>
  <c r="V35" i="7"/>
  <c r="W35" i="8" s="1"/>
  <c r="U35" i="7"/>
  <c r="V35" i="8" s="1"/>
  <c r="T35" i="7"/>
  <c r="U35" i="8" s="1"/>
  <c r="S35" i="7"/>
  <c r="T35" i="8" s="1"/>
  <c r="R35" i="7"/>
  <c r="S35" i="8" s="1"/>
  <c r="Q35" i="7"/>
  <c r="R35" i="8" s="1"/>
  <c r="P35" i="7"/>
  <c r="Q35" i="8" s="1"/>
  <c r="O35" i="7"/>
  <c r="N35" i="7"/>
  <c r="M35" i="7"/>
  <c r="L35" i="7"/>
  <c r="K35" i="7"/>
  <c r="J35" i="7"/>
  <c r="I35" i="7"/>
  <c r="H35" i="7"/>
  <c r="G35" i="7"/>
  <c r="F35" i="7"/>
  <c r="AQ34" i="7"/>
  <c r="AP34" i="7"/>
  <c r="AO34" i="7"/>
  <c r="AN34" i="7"/>
  <c r="AO34" i="8" s="1"/>
  <c r="AM34" i="7"/>
  <c r="AN34" i="8" s="1"/>
  <c r="AL34" i="7"/>
  <c r="AM34" i="8" s="1"/>
  <c r="AK34" i="7"/>
  <c r="AL34" i="8" s="1"/>
  <c r="AJ34" i="7"/>
  <c r="AK34" i="8" s="1"/>
  <c r="AI34" i="7"/>
  <c r="AJ34" i="8" s="1"/>
  <c r="AH34" i="7"/>
  <c r="AI34" i="8" s="1"/>
  <c r="AG34" i="7"/>
  <c r="AH34" i="8" s="1"/>
  <c r="AF34" i="7"/>
  <c r="AG34" i="8" s="1"/>
  <c r="AE34" i="7"/>
  <c r="AF34" i="8" s="1"/>
  <c r="AD34" i="7"/>
  <c r="AE34" i="8" s="1"/>
  <c r="AB34" i="7"/>
  <c r="AA34" i="7"/>
  <c r="AB34" i="8" s="1"/>
  <c r="Z34" i="7"/>
  <c r="AA34" i="8" s="1"/>
  <c r="W34" i="7"/>
  <c r="X34" i="8" s="1"/>
  <c r="V34" i="7"/>
  <c r="W34" i="8" s="1"/>
  <c r="U34" i="7"/>
  <c r="V34" i="8" s="1"/>
  <c r="T34" i="7"/>
  <c r="U34" i="8" s="1"/>
  <c r="S34" i="7"/>
  <c r="T34" i="8" s="1"/>
  <c r="R34" i="7"/>
  <c r="S34" i="8" s="1"/>
  <c r="Q34" i="7"/>
  <c r="R34" i="8" s="1"/>
  <c r="P34" i="7"/>
  <c r="Q34" i="8" s="1"/>
  <c r="O34" i="7"/>
  <c r="N34" i="7"/>
  <c r="M34" i="7"/>
  <c r="L34" i="7"/>
  <c r="K34" i="7"/>
  <c r="J34" i="7"/>
  <c r="I34" i="7"/>
  <c r="H34" i="7"/>
  <c r="G34" i="7"/>
  <c r="F34" i="7"/>
  <c r="AQ33" i="7"/>
  <c r="AP33" i="7"/>
  <c r="AO33" i="7"/>
  <c r="AN33" i="7"/>
  <c r="AO33" i="8" s="1"/>
  <c r="AM33" i="7"/>
  <c r="AN33" i="8" s="1"/>
  <c r="AL33" i="7"/>
  <c r="AM33" i="8" s="1"/>
  <c r="AK33" i="7"/>
  <c r="AL33" i="8" s="1"/>
  <c r="AJ33" i="7"/>
  <c r="AK33" i="8" s="1"/>
  <c r="AI33" i="7"/>
  <c r="AJ33" i="8" s="1"/>
  <c r="AH33" i="7"/>
  <c r="AI33" i="8" s="1"/>
  <c r="AG33" i="7"/>
  <c r="AH33" i="8" s="1"/>
  <c r="AF33" i="7"/>
  <c r="AG33" i="8" s="1"/>
  <c r="AE33" i="7"/>
  <c r="AF33" i="8" s="1"/>
  <c r="AD33" i="7"/>
  <c r="AE33" i="8" s="1"/>
  <c r="AC33" i="7"/>
  <c r="AD33" i="8" s="1"/>
  <c r="AB33" i="7"/>
  <c r="AC33" i="8" s="1"/>
  <c r="AA33" i="7"/>
  <c r="AB33" i="8" s="1"/>
  <c r="Z33" i="7"/>
  <c r="AA33" i="8" s="1"/>
  <c r="W33" i="7"/>
  <c r="X33" i="8" s="1"/>
  <c r="V33" i="7"/>
  <c r="W33" i="8" s="1"/>
  <c r="U33" i="7"/>
  <c r="V33" i="8" s="1"/>
  <c r="T33" i="7"/>
  <c r="U33" i="8" s="1"/>
  <c r="S33" i="7"/>
  <c r="T33" i="8" s="1"/>
  <c r="R33" i="7"/>
  <c r="S33" i="8" s="1"/>
  <c r="Q33" i="7"/>
  <c r="R33" i="8" s="1"/>
  <c r="P33" i="7"/>
  <c r="Q33" i="8" s="1"/>
  <c r="O33" i="7"/>
  <c r="N33" i="7"/>
  <c r="M33" i="7"/>
  <c r="L33" i="7"/>
  <c r="K33" i="7"/>
  <c r="J33" i="7"/>
  <c r="I33" i="7"/>
  <c r="H33" i="7"/>
  <c r="G33" i="7"/>
  <c r="F33" i="7"/>
  <c r="AQ32" i="7"/>
  <c r="AP32" i="7"/>
  <c r="AO32" i="7"/>
  <c r="AN32" i="7"/>
  <c r="AO32" i="8" s="1"/>
  <c r="AM32" i="7"/>
  <c r="AN32" i="8" s="1"/>
  <c r="AL32" i="7"/>
  <c r="AM32" i="8" s="1"/>
  <c r="AK32" i="7"/>
  <c r="AL32" i="8" s="1"/>
  <c r="AJ32" i="7"/>
  <c r="AK32" i="8" s="1"/>
  <c r="AI32" i="7"/>
  <c r="AJ32" i="8" s="1"/>
  <c r="AH32" i="7"/>
  <c r="AI32" i="8" s="1"/>
  <c r="AG32" i="7"/>
  <c r="AH32" i="8" s="1"/>
  <c r="AF32" i="7"/>
  <c r="AG32" i="8" s="1"/>
  <c r="AE32" i="7"/>
  <c r="AF32" i="8" s="1"/>
  <c r="AD32" i="7"/>
  <c r="AE32" i="8" s="1"/>
  <c r="AC32" i="7"/>
  <c r="AD32" i="8" s="1"/>
  <c r="AB32" i="7"/>
  <c r="AC32" i="8" s="1"/>
  <c r="AA32" i="7"/>
  <c r="AB32" i="8" s="1"/>
  <c r="Z32" i="7"/>
  <c r="AA32" i="8" s="1"/>
  <c r="W32" i="7"/>
  <c r="X32" i="8" s="1"/>
  <c r="V32" i="7"/>
  <c r="W32" i="8" s="1"/>
  <c r="U32" i="7"/>
  <c r="V32" i="8" s="1"/>
  <c r="T32" i="7"/>
  <c r="U32" i="8" s="1"/>
  <c r="S32" i="7"/>
  <c r="T32" i="8" s="1"/>
  <c r="R32" i="7"/>
  <c r="S32" i="8" s="1"/>
  <c r="Q32" i="7"/>
  <c r="R32" i="8" s="1"/>
  <c r="P32" i="7"/>
  <c r="Q32" i="8" s="1"/>
  <c r="O32" i="7"/>
  <c r="N32" i="7"/>
  <c r="M32" i="7"/>
  <c r="L32" i="7"/>
  <c r="K32" i="7"/>
  <c r="J32" i="7"/>
  <c r="I32" i="7"/>
  <c r="H32" i="7"/>
  <c r="G32" i="7"/>
  <c r="F32" i="7"/>
  <c r="AQ31" i="7"/>
  <c r="AP31" i="7"/>
  <c r="AO31" i="7"/>
  <c r="AN31" i="7"/>
  <c r="AO31" i="8" s="1"/>
  <c r="AM31" i="7"/>
  <c r="AN31" i="8" s="1"/>
  <c r="AL31" i="7"/>
  <c r="AM31" i="8" s="1"/>
  <c r="AK31" i="7"/>
  <c r="AL31" i="8" s="1"/>
  <c r="AJ31" i="7"/>
  <c r="AK31" i="8" s="1"/>
  <c r="AI31" i="7"/>
  <c r="AJ31" i="8" s="1"/>
  <c r="AH31" i="7"/>
  <c r="AI31" i="8" s="1"/>
  <c r="AG31" i="7"/>
  <c r="AH31" i="8" s="1"/>
  <c r="AF31" i="7"/>
  <c r="AG31" i="8" s="1"/>
  <c r="AE31" i="7"/>
  <c r="AF31" i="8" s="1"/>
  <c r="AD31" i="7"/>
  <c r="AE31" i="8" s="1"/>
  <c r="AC31" i="7"/>
  <c r="AD31" i="8" s="1"/>
  <c r="AB31" i="7"/>
  <c r="AC31" i="8" s="1"/>
  <c r="AA31" i="7"/>
  <c r="AB31" i="8" s="1"/>
  <c r="Z31" i="7"/>
  <c r="AA31" i="8" s="1"/>
  <c r="W31" i="7"/>
  <c r="X31" i="8" s="1"/>
  <c r="V31" i="7"/>
  <c r="W31" i="8" s="1"/>
  <c r="U31" i="7"/>
  <c r="V31" i="8" s="1"/>
  <c r="T31" i="7"/>
  <c r="U31" i="8" s="1"/>
  <c r="S31" i="7"/>
  <c r="T31" i="8" s="1"/>
  <c r="R31" i="7"/>
  <c r="S31" i="8" s="1"/>
  <c r="Q31" i="7"/>
  <c r="R31" i="8" s="1"/>
  <c r="P31" i="7"/>
  <c r="Q31" i="8" s="1"/>
  <c r="O31" i="7"/>
  <c r="N31" i="7"/>
  <c r="M31" i="7"/>
  <c r="L31" i="7"/>
  <c r="K31" i="7"/>
  <c r="J31" i="7"/>
  <c r="I31" i="7"/>
  <c r="H31" i="7"/>
  <c r="G31" i="7"/>
  <c r="F31" i="7"/>
  <c r="AQ30" i="7"/>
  <c r="AP30" i="7"/>
  <c r="AO30" i="7"/>
  <c r="AN30" i="7"/>
  <c r="AO30" i="8" s="1"/>
  <c r="AM30" i="7"/>
  <c r="AN30" i="8" s="1"/>
  <c r="AL30" i="7"/>
  <c r="AM30" i="8" s="1"/>
  <c r="AK30" i="7"/>
  <c r="AL30" i="8" s="1"/>
  <c r="AJ30" i="7"/>
  <c r="AK30" i="8" s="1"/>
  <c r="AI30" i="7"/>
  <c r="AJ30" i="8" s="1"/>
  <c r="AH30" i="7"/>
  <c r="AI30" i="8" s="1"/>
  <c r="AG30" i="7"/>
  <c r="AH30" i="8" s="1"/>
  <c r="AF30" i="7"/>
  <c r="AG30" i="8" s="1"/>
  <c r="AE30" i="7"/>
  <c r="AF30" i="8" s="1"/>
  <c r="AD30" i="7"/>
  <c r="AE30" i="8" s="1"/>
  <c r="AC30" i="7"/>
  <c r="AD30" i="8" s="1"/>
  <c r="AB30" i="7"/>
  <c r="AC30" i="8" s="1"/>
  <c r="AA30" i="7"/>
  <c r="AB30" i="8" s="1"/>
  <c r="Z30" i="7"/>
  <c r="AA30" i="8" s="1"/>
  <c r="W30" i="7"/>
  <c r="X30" i="8" s="1"/>
  <c r="V30" i="7"/>
  <c r="W30" i="8" s="1"/>
  <c r="U30" i="7"/>
  <c r="V30" i="8" s="1"/>
  <c r="T30" i="7"/>
  <c r="U30" i="8" s="1"/>
  <c r="S30" i="7"/>
  <c r="T30" i="8" s="1"/>
  <c r="R30" i="7"/>
  <c r="S30" i="8" s="1"/>
  <c r="Q30" i="7"/>
  <c r="R30" i="8" s="1"/>
  <c r="P30" i="7"/>
  <c r="Q30" i="8" s="1"/>
  <c r="O30" i="7"/>
  <c r="N30" i="7"/>
  <c r="M30" i="7"/>
  <c r="L30" i="7"/>
  <c r="K30" i="7"/>
  <c r="J30" i="7"/>
  <c r="I30" i="7"/>
  <c r="H30" i="7"/>
  <c r="G30" i="7"/>
  <c r="F30" i="7"/>
  <c r="AQ29" i="7"/>
  <c r="AP29" i="7"/>
  <c r="AO29" i="7"/>
  <c r="AN29" i="7"/>
  <c r="AO29" i="8" s="1"/>
  <c r="AM29" i="7"/>
  <c r="AN29" i="8" s="1"/>
  <c r="AL29" i="7"/>
  <c r="AM29" i="8" s="1"/>
  <c r="AK29" i="7"/>
  <c r="AL29" i="8" s="1"/>
  <c r="AJ29" i="7"/>
  <c r="AK29" i="8" s="1"/>
  <c r="AI29" i="7"/>
  <c r="AJ29" i="8" s="1"/>
  <c r="AH29" i="7"/>
  <c r="AI29" i="8" s="1"/>
  <c r="AG29" i="7"/>
  <c r="AH29" i="8" s="1"/>
  <c r="AF29" i="7"/>
  <c r="AG29" i="8" s="1"/>
  <c r="AE29" i="7"/>
  <c r="AF29" i="8" s="1"/>
  <c r="AD29" i="7"/>
  <c r="AE29" i="8" s="1"/>
  <c r="AC29" i="7"/>
  <c r="AD29" i="8" s="1"/>
  <c r="AB29" i="7"/>
  <c r="AC29" i="8" s="1"/>
  <c r="AA29" i="7"/>
  <c r="AB29" i="8" s="1"/>
  <c r="Z29" i="7"/>
  <c r="AA29" i="8" s="1"/>
  <c r="W29" i="7"/>
  <c r="X29" i="8" s="1"/>
  <c r="V29" i="7"/>
  <c r="W29" i="8" s="1"/>
  <c r="U29" i="7"/>
  <c r="V29" i="8" s="1"/>
  <c r="T29" i="7"/>
  <c r="U29" i="8" s="1"/>
  <c r="S29" i="7"/>
  <c r="T29" i="8" s="1"/>
  <c r="R29" i="7"/>
  <c r="S29" i="8" s="1"/>
  <c r="Q29" i="7"/>
  <c r="R29" i="8" s="1"/>
  <c r="P29" i="7"/>
  <c r="Q29" i="8" s="1"/>
  <c r="O29" i="7"/>
  <c r="N29" i="7"/>
  <c r="M29" i="7"/>
  <c r="L29" i="7"/>
  <c r="K29" i="7"/>
  <c r="J29" i="7"/>
  <c r="I29" i="7"/>
  <c r="H29" i="7"/>
  <c r="G29" i="7"/>
  <c r="F29" i="7"/>
  <c r="AQ28" i="7"/>
  <c r="AP28" i="7"/>
  <c r="AO28" i="7"/>
  <c r="AN28" i="7"/>
  <c r="AO28" i="8" s="1"/>
  <c r="AM28" i="7"/>
  <c r="AN28" i="8" s="1"/>
  <c r="AL28" i="7"/>
  <c r="AM28" i="8" s="1"/>
  <c r="AK28" i="7"/>
  <c r="AL28" i="8" s="1"/>
  <c r="AJ28" i="7"/>
  <c r="AK28" i="8" s="1"/>
  <c r="AI28" i="7"/>
  <c r="AJ28" i="8" s="1"/>
  <c r="AH28" i="7"/>
  <c r="AI28" i="8" s="1"/>
  <c r="AG28" i="7"/>
  <c r="AH28" i="8" s="1"/>
  <c r="AF28" i="7"/>
  <c r="AG28" i="8" s="1"/>
  <c r="AE28" i="7"/>
  <c r="AF28" i="8" s="1"/>
  <c r="AD28" i="7"/>
  <c r="AE28" i="8" s="1"/>
  <c r="AC28" i="7"/>
  <c r="AD28" i="8" s="1"/>
  <c r="AB28" i="7"/>
  <c r="AC28" i="8" s="1"/>
  <c r="AA28" i="7"/>
  <c r="AB28" i="8" s="1"/>
  <c r="Z28" i="7"/>
  <c r="AA28" i="8" s="1"/>
  <c r="W28" i="7"/>
  <c r="X28" i="8" s="1"/>
  <c r="V28" i="7"/>
  <c r="W28" i="8" s="1"/>
  <c r="U28" i="7"/>
  <c r="V28" i="8" s="1"/>
  <c r="T28" i="7"/>
  <c r="U28" i="8" s="1"/>
  <c r="S28" i="7"/>
  <c r="T28" i="8" s="1"/>
  <c r="R28" i="7"/>
  <c r="S28" i="8" s="1"/>
  <c r="Q28" i="7"/>
  <c r="R28" i="8" s="1"/>
  <c r="P28" i="7"/>
  <c r="Q28" i="8" s="1"/>
  <c r="O28" i="7"/>
  <c r="N28" i="7"/>
  <c r="M28" i="7"/>
  <c r="L28" i="7"/>
  <c r="K28" i="7"/>
  <c r="J28" i="7"/>
  <c r="I28" i="7"/>
  <c r="H28" i="7"/>
  <c r="G28" i="7"/>
  <c r="F28" i="7"/>
  <c r="AQ27" i="7"/>
  <c r="AP27" i="7"/>
  <c r="AO27" i="7"/>
  <c r="AN27" i="7"/>
  <c r="AO27" i="8" s="1"/>
  <c r="AM27" i="7"/>
  <c r="AN27" i="8" s="1"/>
  <c r="AL27" i="7"/>
  <c r="AM27" i="8" s="1"/>
  <c r="AK27" i="7"/>
  <c r="AL27" i="8" s="1"/>
  <c r="AJ27" i="7"/>
  <c r="AK27" i="8" s="1"/>
  <c r="AI27" i="7"/>
  <c r="AJ27" i="8" s="1"/>
  <c r="AH27" i="7"/>
  <c r="AI27" i="8" s="1"/>
  <c r="AG27" i="7"/>
  <c r="AH27" i="8" s="1"/>
  <c r="AF27" i="7"/>
  <c r="AG27" i="8" s="1"/>
  <c r="AE27" i="7"/>
  <c r="AF27" i="8" s="1"/>
  <c r="AD27" i="7"/>
  <c r="AE27" i="8" s="1"/>
  <c r="AC27" i="7"/>
  <c r="AD27" i="8" s="1"/>
  <c r="AB27" i="7"/>
  <c r="AC27" i="8" s="1"/>
  <c r="AA27" i="7"/>
  <c r="AB27" i="8" s="1"/>
  <c r="Z27" i="7"/>
  <c r="AA27" i="8" s="1"/>
  <c r="W27" i="7"/>
  <c r="X27" i="8" s="1"/>
  <c r="V27" i="7"/>
  <c r="W27" i="8" s="1"/>
  <c r="U27" i="7"/>
  <c r="V27" i="8" s="1"/>
  <c r="T27" i="7"/>
  <c r="U27" i="8" s="1"/>
  <c r="S27" i="7"/>
  <c r="T27" i="8" s="1"/>
  <c r="R27" i="7"/>
  <c r="S27" i="8" s="1"/>
  <c r="Q27" i="7"/>
  <c r="R27" i="8" s="1"/>
  <c r="P27" i="7"/>
  <c r="Q27" i="8" s="1"/>
  <c r="O27" i="7"/>
  <c r="N27" i="7"/>
  <c r="M27" i="7"/>
  <c r="L27" i="7"/>
  <c r="K27" i="7"/>
  <c r="J27" i="7"/>
  <c r="I27" i="7"/>
  <c r="H27" i="7"/>
  <c r="G27" i="7"/>
  <c r="F27" i="7"/>
  <c r="AQ26" i="7"/>
  <c r="AP26" i="7"/>
  <c r="AO26" i="7"/>
  <c r="AN26" i="7"/>
  <c r="AO26" i="8" s="1"/>
  <c r="AM26" i="7"/>
  <c r="AN26" i="8" s="1"/>
  <c r="AL26" i="7"/>
  <c r="AM26" i="8" s="1"/>
  <c r="AK26" i="7"/>
  <c r="AL26" i="8" s="1"/>
  <c r="AJ26" i="7"/>
  <c r="AK26" i="8" s="1"/>
  <c r="AI26" i="7"/>
  <c r="AJ26" i="8" s="1"/>
  <c r="AH26" i="7"/>
  <c r="AI26" i="8" s="1"/>
  <c r="AG26" i="7"/>
  <c r="AH26" i="8" s="1"/>
  <c r="AF26" i="7"/>
  <c r="AG26" i="8" s="1"/>
  <c r="AE26" i="7"/>
  <c r="AF26" i="8" s="1"/>
  <c r="AD26" i="7"/>
  <c r="AE26" i="8" s="1"/>
  <c r="AC26" i="7"/>
  <c r="AD26" i="8" s="1"/>
  <c r="AB26" i="7"/>
  <c r="AC26" i="8" s="1"/>
  <c r="AA26" i="7"/>
  <c r="AB26" i="8" s="1"/>
  <c r="Z26" i="7"/>
  <c r="AA26" i="8" s="1"/>
  <c r="W26" i="7"/>
  <c r="X26" i="8" s="1"/>
  <c r="V26" i="7"/>
  <c r="W26" i="8" s="1"/>
  <c r="U26" i="7"/>
  <c r="V26" i="8" s="1"/>
  <c r="T26" i="7"/>
  <c r="U26" i="8" s="1"/>
  <c r="S26" i="7"/>
  <c r="T26" i="8" s="1"/>
  <c r="R26" i="7"/>
  <c r="S26" i="8" s="1"/>
  <c r="Q26" i="7"/>
  <c r="R26" i="8" s="1"/>
  <c r="P26" i="7"/>
  <c r="Q26" i="8" s="1"/>
  <c r="O26" i="7"/>
  <c r="N26" i="7"/>
  <c r="M26" i="7"/>
  <c r="L26" i="7"/>
  <c r="K26" i="7"/>
  <c r="J26" i="7"/>
  <c r="I26" i="7"/>
  <c r="H26" i="7"/>
  <c r="G26" i="7"/>
  <c r="F26" i="7"/>
  <c r="AQ25" i="7"/>
  <c r="AP25" i="7"/>
  <c r="AO25" i="7"/>
  <c r="AN25" i="7"/>
  <c r="AO25" i="8" s="1"/>
  <c r="AM25" i="7"/>
  <c r="AN25" i="8" s="1"/>
  <c r="AL25" i="7"/>
  <c r="AM25" i="8" s="1"/>
  <c r="AK25" i="7"/>
  <c r="AL25" i="8" s="1"/>
  <c r="AJ25" i="7"/>
  <c r="AK25" i="8" s="1"/>
  <c r="AI25" i="7"/>
  <c r="AJ25" i="8" s="1"/>
  <c r="AH25" i="7"/>
  <c r="AI25" i="8" s="1"/>
  <c r="AG25" i="7"/>
  <c r="AH25" i="8" s="1"/>
  <c r="AF25" i="7"/>
  <c r="AG25" i="8" s="1"/>
  <c r="AE25" i="7"/>
  <c r="AF25" i="8" s="1"/>
  <c r="AD25" i="7"/>
  <c r="AE25" i="8" s="1"/>
  <c r="AC25" i="7"/>
  <c r="AD25" i="8" s="1"/>
  <c r="AB25" i="7"/>
  <c r="AC25" i="8" s="1"/>
  <c r="AA25" i="7"/>
  <c r="AB25" i="8" s="1"/>
  <c r="Z25" i="7"/>
  <c r="AA25" i="8" s="1"/>
  <c r="W25" i="7"/>
  <c r="X25" i="8" s="1"/>
  <c r="V25" i="7"/>
  <c r="W25" i="8" s="1"/>
  <c r="U25" i="7"/>
  <c r="V25" i="8" s="1"/>
  <c r="T25" i="7"/>
  <c r="U25" i="8" s="1"/>
  <c r="S25" i="7"/>
  <c r="T25" i="8" s="1"/>
  <c r="R25" i="7"/>
  <c r="S25" i="8" s="1"/>
  <c r="Q25" i="7"/>
  <c r="R25" i="8" s="1"/>
  <c r="P25" i="7"/>
  <c r="Q25" i="8" s="1"/>
  <c r="O25" i="7"/>
  <c r="N25" i="7"/>
  <c r="M25" i="7"/>
  <c r="L25" i="7"/>
  <c r="K25" i="7"/>
  <c r="J25" i="7"/>
  <c r="I25" i="7"/>
  <c r="H25" i="7"/>
  <c r="G25" i="7"/>
  <c r="F25" i="7"/>
  <c r="AQ24" i="7"/>
  <c r="AP24" i="7"/>
  <c r="AO24" i="7"/>
  <c r="AN24" i="7"/>
  <c r="AO24" i="8" s="1"/>
  <c r="AM24" i="7"/>
  <c r="AN24" i="8" s="1"/>
  <c r="AL24" i="7"/>
  <c r="AM24" i="8" s="1"/>
  <c r="AK24" i="7"/>
  <c r="AL24" i="8" s="1"/>
  <c r="AJ24" i="7"/>
  <c r="AK24" i="8" s="1"/>
  <c r="AI24" i="7"/>
  <c r="AJ24" i="8" s="1"/>
  <c r="AH24" i="7"/>
  <c r="AI24" i="8" s="1"/>
  <c r="AG24" i="7"/>
  <c r="AH24" i="8" s="1"/>
  <c r="AF24" i="7"/>
  <c r="AG24" i="8" s="1"/>
  <c r="AE24" i="7"/>
  <c r="AF24" i="8" s="1"/>
  <c r="AD24" i="7"/>
  <c r="AE24" i="8" s="1"/>
  <c r="AC24" i="7"/>
  <c r="AD24" i="8" s="1"/>
  <c r="AB24" i="7"/>
  <c r="AC24" i="8" s="1"/>
  <c r="AA24" i="7"/>
  <c r="AB24" i="8" s="1"/>
  <c r="Z24" i="7"/>
  <c r="AA24" i="8" s="1"/>
  <c r="W24" i="7"/>
  <c r="X24" i="8" s="1"/>
  <c r="V24" i="7"/>
  <c r="W24" i="8" s="1"/>
  <c r="U24" i="7"/>
  <c r="V24" i="8" s="1"/>
  <c r="T24" i="7"/>
  <c r="U24" i="8" s="1"/>
  <c r="S24" i="7"/>
  <c r="T24" i="8" s="1"/>
  <c r="R24" i="7"/>
  <c r="S24" i="8" s="1"/>
  <c r="Q24" i="7"/>
  <c r="R24" i="8" s="1"/>
  <c r="P24" i="7"/>
  <c r="Q24" i="8" s="1"/>
  <c r="N24" i="7"/>
  <c r="M24" i="7"/>
  <c r="L24" i="7"/>
  <c r="K24" i="7"/>
  <c r="J24" i="7"/>
  <c r="I24" i="7"/>
  <c r="H24" i="7"/>
  <c r="G24" i="7"/>
  <c r="F24" i="7"/>
  <c r="AQ23" i="7"/>
  <c r="AP23" i="7"/>
  <c r="AO23" i="7"/>
  <c r="AN23" i="7"/>
  <c r="AO23" i="8" s="1"/>
  <c r="AM23" i="7"/>
  <c r="AN23" i="8" s="1"/>
  <c r="AL23" i="7"/>
  <c r="AM23" i="8" s="1"/>
  <c r="AK23" i="7"/>
  <c r="AL23" i="8" s="1"/>
  <c r="AJ23" i="7"/>
  <c r="AK23" i="8" s="1"/>
  <c r="AI23" i="7"/>
  <c r="AJ23" i="8" s="1"/>
  <c r="AH23" i="7"/>
  <c r="AI23" i="8" s="1"/>
  <c r="AG23" i="7"/>
  <c r="AH23" i="8" s="1"/>
  <c r="AF23" i="7"/>
  <c r="AG23" i="8" s="1"/>
  <c r="AE23" i="7"/>
  <c r="AF23" i="8" s="1"/>
  <c r="AD23" i="7"/>
  <c r="AE23" i="8" s="1"/>
  <c r="AC23" i="7"/>
  <c r="AD23" i="8" s="1"/>
  <c r="AB23" i="7"/>
  <c r="AC23" i="8" s="1"/>
  <c r="AA23" i="7"/>
  <c r="AB23" i="8" s="1"/>
  <c r="Z23" i="7"/>
  <c r="AA23" i="8" s="1"/>
  <c r="W23" i="7"/>
  <c r="X23" i="8" s="1"/>
  <c r="V23" i="7"/>
  <c r="W23" i="8" s="1"/>
  <c r="U23" i="7"/>
  <c r="V23" i="8" s="1"/>
  <c r="T23" i="7"/>
  <c r="U23" i="8" s="1"/>
  <c r="S23" i="7"/>
  <c r="T23" i="8" s="1"/>
  <c r="R23" i="7"/>
  <c r="S23" i="8" s="1"/>
  <c r="Q23" i="7"/>
  <c r="R23" i="8" s="1"/>
  <c r="P23" i="7"/>
  <c r="Q23" i="8" s="1"/>
  <c r="O23" i="7"/>
  <c r="N23" i="7"/>
  <c r="M23" i="7"/>
  <c r="L23" i="7"/>
  <c r="K23" i="7"/>
  <c r="J23" i="7"/>
  <c r="I23" i="7"/>
  <c r="H23" i="7"/>
  <c r="G23" i="7"/>
  <c r="F23" i="7"/>
  <c r="AQ22" i="7"/>
  <c r="AP22" i="7"/>
  <c r="AO22" i="7"/>
  <c r="AN22" i="7"/>
  <c r="AO22" i="8" s="1"/>
  <c r="AM22" i="7"/>
  <c r="AN22" i="8" s="1"/>
  <c r="AL22" i="7"/>
  <c r="AM22" i="8" s="1"/>
  <c r="AK22" i="7"/>
  <c r="AL22" i="8" s="1"/>
  <c r="AJ22" i="7"/>
  <c r="AK22" i="8" s="1"/>
  <c r="AI22" i="7"/>
  <c r="AJ22" i="8" s="1"/>
  <c r="AH22" i="7"/>
  <c r="AI22" i="8" s="1"/>
  <c r="AG22" i="7"/>
  <c r="AH22" i="8" s="1"/>
  <c r="AF22" i="7"/>
  <c r="AG22" i="8" s="1"/>
  <c r="AE22" i="7"/>
  <c r="AF22" i="8" s="1"/>
  <c r="AD22" i="7"/>
  <c r="AE22" i="8" s="1"/>
  <c r="AC22" i="7"/>
  <c r="AD22" i="8" s="1"/>
  <c r="AB22" i="7"/>
  <c r="AC22" i="8" s="1"/>
  <c r="AA22" i="7"/>
  <c r="AB22" i="8" s="1"/>
  <c r="Z22" i="7"/>
  <c r="AA22" i="8" s="1"/>
  <c r="W22" i="7"/>
  <c r="X22" i="8" s="1"/>
  <c r="V22" i="7"/>
  <c r="W22" i="8" s="1"/>
  <c r="U22" i="7"/>
  <c r="V22" i="8" s="1"/>
  <c r="T22" i="7"/>
  <c r="U22" i="8" s="1"/>
  <c r="S22" i="7"/>
  <c r="T22" i="8" s="1"/>
  <c r="R22" i="7"/>
  <c r="S22" i="8" s="1"/>
  <c r="Q22" i="7"/>
  <c r="R22" i="8" s="1"/>
  <c r="P22" i="7"/>
  <c r="Q22" i="8" s="1"/>
  <c r="O22" i="7"/>
  <c r="N22" i="7"/>
  <c r="M22" i="7"/>
  <c r="L22" i="7"/>
  <c r="K22" i="7"/>
  <c r="J22" i="7"/>
  <c r="I22" i="7"/>
  <c r="H22" i="7"/>
  <c r="G22" i="7"/>
  <c r="F22" i="7"/>
  <c r="AQ21" i="7"/>
  <c r="AP21" i="7"/>
  <c r="AO21" i="7"/>
  <c r="AN21" i="7"/>
  <c r="AO21" i="8" s="1"/>
  <c r="AM21" i="7"/>
  <c r="AN21" i="8" s="1"/>
  <c r="AL21" i="7"/>
  <c r="AM21" i="8" s="1"/>
  <c r="AK21" i="7"/>
  <c r="AL21" i="8" s="1"/>
  <c r="AJ21" i="7"/>
  <c r="AK21" i="8" s="1"/>
  <c r="AI21" i="7"/>
  <c r="AJ21" i="8" s="1"/>
  <c r="AH21" i="7"/>
  <c r="AI21" i="8" s="1"/>
  <c r="AG21" i="7"/>
  <c r="AH21" i="8" s="1"/>
  <c r="AF21" i="7"/>
  <c r="AG21" i="8" s="1"/>
  <c r="AE21" i="7"/>
  <c r="AF21" i="8" s="1"/>
  <c r="AD21" i="7"/>
  <c r="AE21" i="8" s="1"/>
  <c r="AC21" i="7"/>
  <c r="AD21" i="8" s="1"/>
  <c r="AB21" i="7"/>
  <c r="AC21" i="8" s="1"/>
  <c r="AA21" i="7"/>
  <c r="AB21" i="8" s="1"/>
  <c r="Z21" i="7"/>
  <c r="AA21" i="8" s="1"/>
  <c r="W21" i="7"/>
  <c r="X21" i="8" s="1"/>
  <c r="V21" i="7"/>
  <c r="W21" i="8" s="1"/>
  <c r="U21" i="7"/>
  <c r="V21" i="8" s="1"/>
  <c r="T21" i="7"/>
  <c r="U21" i="8" s="1"/>
  <c r="S21" i="7"/>
  <c r="T21" i="8" s="1"/>
  <c r="R21" i="7"/>
  <c r="S21" i="8" s="1"/>
  <c r="Q21" i="7"/>
  <c r="R21" i="8" s="1"/>
  <c r="P21" i="7"/>
  <c r="Q21" i="8" s="1"/>
  <c r="O21" i="7"/>
  <c r="N21" i="7"/>
  <c r="M21" i="7"/>
  <c r="L21" i="7"/>
  <c r="K21" i="7"/>
  <c r="J21" i="7"/>
  <c r="I21" i="7"/>
  <c r="H21" i="7"/>
  <c r="G21" i="7"/>
  <c r="F21" i="7"/>
  <c r="AQ20" i="7"/>
  <c r="AP20" i="7"/>
  <c r="AO20" i="7"/>
  <c r="AN20" i="7"/>
  <c r="AO20" i="8" s="1"/>
  <c r="AM20" i="7"/>
  <c r="AN20" i="8" s="1"/>
  <c r="AL20" i="7"/>
  <c r="AM20" i="8" s="1"/>
  <c r="AK20" i="7"/>
  <c r="AL20" i="8" s="1"/>
  <c r="AJ20" i="7"/>
  <c r="AK20" i="8" s="1"/>
  <c r="AI20" i="7"/>
  <c r="AJ20" i="8" s="1"/>
  <c r="AH20" i="7"/>
  <c r="AI20" i="8" s="1"/>
  <c r="AG20" i="7"/>
  <c r="AH20" i="8" s="1"/>
  <c r="AF20" i="7"/>
  <c r="AG20" i="8" s="1"/>
  <c r="AE20" i="7"/>
  <c r="AF20" i="8" s="1"/>
  <c r="AD20" i="7"/>
  <c r="AE20" i="8" s="1"/>
  <c r="AC20" i="7"/>
  <c r="AD20" i="8" s="1"/>
  <c r="AB20" i="7"/>
  <c r="AC20" i="8" s="1"/>
  <c r="AA20" i="7"/>
  <c r="AB20" i="8" s="1"/>
  <c r="Z20" i="7"/>
  <c r="AA20" i="8" s="1"/>
  <c r="W20" i="7"/>
  <c r="X20" i="8" s="1"/>
  <c r="V20" i="7"/>
  <c r="W20" i="8" s="1"/>
  <c r="U20" i="7"/>
  <c r="V20" i="8" s="1"/>
  <c r="T20" i="7"/>
  <c r="U20" i="8" s="1"/>
  <c r="S20" i="7"/>
  <c r="T20" i="8" s="1"/>
  <c r="R20" i="7"/>
  <c r="S20" i="8" s="1"/>
  <c r="Q20" i="7"/>
  <c r="R20" i="8" s="1"/>
  <c r="P20" i="7"/>
  <c r="Q20" i="8" s="1"/>
  <c r="O20" i="7"/>
  <c r="N20" i="7"/>
  <c r="M20" i="7"/>
  <c r="L20" i="7"/>
  <c r="K20" i="7"/>
  <c r="J20" i="7"/>
  <c r="I20" i="7"/>
  <c r="H20" i="7"/>
  <c r="G20" i="7"/>
  <c r="F20" i="7"/>
  <c r="AQ19" i="7"/>
  <c r="AP19" i="7"/>
  <c r="AO19" i="7"/>
  <c r="AN19" i="7"/>
  <c r="AO19" i="8" s="1"/>
  <c r="AM19" i="7"/>
  <c r="AN19" i="8" s="1"/>
  <c r="AL19" i="7"/>
  <c r="AM19" i="8" s="1"/>
  <c r="AK19" i="7"/>
  <c r="AL19" i="8" s="1"/>
  <c r="AJ19" i="7"/>
  <c r="AK19" i="8" s="1"/>
  <c r="AI19" i="7"/>
  <c r="AJ19" i="8" s="1"/>
  <c r="AH19" i="7"/>
  <c r="AI19" i="8" s="1"/>
  <c r="AG19" i="7"/>
  <c r="AH19" i="8" s="1"/>
  <c r="AF19" i="7"/>
  <c r="AG19" i="8" s="1"/>
  <c r="AE19" i="7"/>
  <c r="AF19" i="8" s="1"/>
  <c r="AD19" i="7"/>
  <c r="AE19" i="8" s="1"/>
  <c r="AC19" i="7"/>
  <c r="AD19" i="8" s="1"/>
  <c r="AB19" i="7"/>
  <c r="AC19" i="8" s="1"/>
  <c r="AA19" i="7"/>
  <c r="AB19" i="8" s="1"/>
  <c r="Z19" i="7"/>
  <c r="AA19" i="8" s="1"/>
  <c r="W19" i="7"/>
  <c r="X19" i="8" s="1"/>
  <c r="V19" i="7"/>
  <c r="W19" i="8" s="1"/>
  <c r="U19" i="7"/>
  <c r="V19" i="8" s="1"/>
  <c r="T19" i="7"/>
  <c r="U19" i="8" s="1"/>
  <c r="S19" i="7"/>
  <c r="T19" i="8" s="1"/>
  <c r="R19" i="7"/>
  <c r="S19" i="8" s="1"/>
  <c r="Q19" i="7"/>
  <c r="R19" i="8" s="1"/>
  <c r="P19" i="7"/>
  <c r="Q19" i="8" s="1"/>
  <c r="O19" i="7"/>
  <c r="N19" i="7"/>
  <c r="M19" i="7"/>
  <c r="L19" i="7"/>
  <c r="K19" i="7"/>
  <c r="J19" i="7"/>
  <c r="K19" i="8" s="1"/>
  <c r="I19" i="7"/>
  <c r="H19" i="7"/>
  <c r="G19" i="7"/>
  <c r="F19" i="7"/>
  <c r="AQ18" i="7"/>
  <c r="AP18" i="7"/>
  <c r="AO18" i="7"/>
  <c r="AN18" i="7"/>
  <c r="AO18" i="8" s="1"/>
  <c r="AM18" i="7"/>
  <c r="AN18" i="8" s="1"/>
  <c r="AL18" i="7"/>
  <c r="AM18" i="8" s="1"/>
  <c r="AK18" i="7"/>
  <c r="AL18" i="8" s="1"/>
  <c r="AJ18" i="7"/>
  <c r="AK18" i="8" s="1"/>
  <c r="AI18" i="7"/>
  <c r="AJ18" i="8" s="1"/>
  <c r="AH18" i="7"/>
  <c r="AI18" i="8" s="1"/>
  <c r="AG18" i="7"/>
  <c r="AH18" i="8" s="1"/>
  <c r="AF18" i="7"/>
  <c r="AG18" i="8" s="1"/>
  <c r="AE18" i="7"/>
  <c r="AF18" i="8" s="1"/>
  <c r="AD18" i="7"/>
  <c r="AE18" i="8" s="1"/>
  <c r="AC18" i="7"/>
  <c r="AD18" i="8" s="1"/>
  <c r="AB18" i="7"/>
  <c r="AC18" i="8" s="1"/>
  <c r="AA18" i="7"/>
  <c r="AB18" i="8" s="1"/>
  <c r="Z18" i="7"/>
  <c r="AA18" i="8" s="1"/>
  <c r="W18" i="7"/>
  <c r="X18" i="8" s="1"/>
  <c r="V18" i="7"/>
  <c r="W18" i="8" s="1"/>
  <c r="U18" i="7"/>
  <c r="V18" i="8" s="1"/>
  <c r="T18" i="7"/>
  <c r="U18" i="8" s="1"/>
  <c r="S18" i="7"/>
  <c r="T18" i="8" s="1"/>
  <c r="R18" i="7"/>
  <c r="S18" i="8" s="1"/>
  <c r="Q18" i="7"/>
  <c r="R18" i="8" s="1"/>
  <c r="P18" i="7"/>
  <c r="Q18" i="8" s="1"/>
  <c r="O18" i="7"/>
  <c r="N18" i="7"/>
  <c r="M18" i="7"/>
  <c r="L18" i="7"/>
  <c r="K18" i="7"/>
  <c r="J18" i="7"/>
  <c r="I18" i="7"/>
  <c r="H18" i="7"/>
  <c r="G18" i="7"/>
  <c r="F18" i="7"/>
  <c r="AQ17" i="7"/>
  <c r="AP17" i="7"/>
  <c r="AO17" i="7"/>
  <c r="AN17" i="7"/>
  <c r="AO17" i="8" s="1"/>
  <c r="AM17" i="7"/>
  <c r="AN17" i="8" s="1"/>
  <c r="AL17" i="7"/>
  <c r="AM17" i="8" s="1"/>
  <c r="AK17" i="7"/>
  <c r="AL17" i="8" s="1"/>
  <c r="AJ17" i="7"/>
  <c r="AK17" i="8" s="1"/>
  <c r="AI17" i="7"/>
  <c r="AJ17" i="8" s="1"/>
  <c r="AH17" i="7"/>
  <c r="AI17" i="8" s="1"/>
  <c r="AG17" i="7"/>
  <c r="AH17" i="8" s="1"/>
  <c r="AF17" i="7"/>
  <c r="AG17" i="8" s="1"/>
  <c r="AE17" i="7"/>
  <c r="AF17" i="8" s="1"/>
  <c r="AD17" i="7"/>
  <c r="AE17" i="8" s="1"/>
  <c r="AC17" i="7"/>
  <c r="AD17" i="8" s="1"/>
  <c r="AB17" i="7"/>
  <c r="AC17" i="8" s="1"/>
  <c r="AA17" i="7"/>
  <c r="AB17" i="8" s="1"/>
  <c r="Z17" i="7"/>
  <c r="AA17" i="8" s="1"/>
  <c r="W17" i="7"/>
  <c r="X17" i="8" s="1"/>
  <c r="V17" i="7"/>
  <c r="W17" i="8" s="1"/>
  <c r="U17" i="7"/>
  <c r="V17" i="8" s="1"/>
  <c r="T17" i="7"/>
  <c r="U17" i="8" s="1"/>
  <c r="S17" i="7"/>
  <c r="T17" i="8" s="1"/>
  <c r="R17" i="7"/>
  <c r="S17" i="8" s="1"/>
  <c r="Q17" i="7"/>
  <c r="R17" i="8" s="1"/>
  <c r="P17" i="7"/>
  <c r="Q17" i="8" s="1"/>
  <c r="N17" i="7"/>
  <c r="M17" i="7"/>
  <c r="L17" i="7"/>
  <c r="K17" i="7"/>
  <c r="J17" i="7"/>
  <c r="I17" i="7"/>
  <c r="H17" i="7"/>
  <c r="G17" i="7"/>
  <c r="F17" i="7"/>
  <c r="AQ16" i="7"/>
  <c r="AP16" i="7"/>
  <c r="AO16" i="7"/>
  <c r="AN16" i="7"/>
  <c r="AO16" i="8" s="1"/>
  <c r="AM16" i="7"/>
  <c r="AN16" i="8" s="1"/>
  <c r="AL16" i="7"/>
  <c r="AM16" i="8" s="1"/>
  <c r="AK16" i="7"/>
  <c r="AL16" i="8" s="1"/>
  <c r="AJ16" i="7"/>
  <c r="AK16" i="8" s="1"/>
  <c r="AI16" i="7"/>
  <c r="AJ16" i="8" s="1"/>
  <c r="AH16" i="7"/>
  <c r="AI16" i="8" s="1"/>
  <c r="AG16" i="7"/>
  <c r="AH16" i="8" s="1"/>
  <c r="AF16" i="7"/>
  <c r="AG16" i="8" s="1"/>
  <c r="AE16" i="7"/>
  <c r="AF16" i="8" s="1"/>
  <c r="AD16" i="7"/>
  <c r="AE16" i="8" s="1"/>
  <c r="AC16" i="7"/>
  <c r="AD16" i="8" s="1"/>
  <c r="AB16" i="7"/>
  <c r="AC16" i="8" s="1"/>
  <c r="AA16" i="7"/>
  <c r="AB16" i="8" s="1"/>
  <c r="Z16" i="7"/>
  <c r="AA16" i="8" s="1"/>
  <c r="W16" i="7"/>
  <c r="X16" i="8" s="1"/>
  <c r="V16" i="7"/>
  <c r="W16" i="8" s="1"/>
  <c r="U16" i="7"/>
  <c r="V16" i="8" s="1"/>
  <c r="T16" i="7"/>
  <c r="U16" i="8" s="1"/>
  <c r="S16" i="7"/>
  <c r="T16" i="8" s="1"/>
  <c r="R16" i="7"/>
  <c r="S16" i="8" s="1"/>
  <c r="Q16" i="7"/>
  <c r="R16" i="8" s="1"/>
  <c r="P16" i="7"/>
  <c r="Q16" i="8" s="1"/>
  <c r="N16" i="7"/>
  <c r="M16" i="7"/>
  <c r="L16" i="7"/>
  <c r="K16" i="7"/>
  <c r="J16" i="7"/>
  <c r="I16" i="7"/>
  <c r="H16" i="7"/>
  <c r="G16" i="7"/>
  <c r="F16" i="7"/>
  <c r="AQ15" i="7"/>
  <c r="AP15" i="7"/>
  <c r="AO15" i="7"/>
  <c r="AN15" i="7"/>
  <c r="AO15" i="8" s="1"/>
  <c r="AM15" i="7"/>
  <c r="AN15" i="8" s="1"/>
  <c r="AL15" i="7"/>
  <c r="AM15" i="8" s="1"/>
  <c r="AK15" i="7"/>
  <c r="AL15" i="8" s="1"/>
  <c r="AJ15" i="7"/>
  <c r="AK15" i="8" s="1"/>
  <c r="AI15" i="7"/>
  <c r="AJ15" i="8" s="1"/>
  <c r="AH15" i="7"/>
  <c r="AI15" i="8" s="1"/>
  <c r="AG15" i="7"/>
  <c r="AH15" i="8" s="1"/>
  <c r="AF15" i="7"/>
  <c r="AG15" i="8" s="1"/>
  <c r="AE15" i="7"/>
  <c r="AF15" i="8" s="1"/>
  <c r="AD15" i="7"/>
  <c r="AE15" i="8" s="1"/>
  <c r="AC15" i="7"/>
  <c r="AD15" i="8" s="1"/>
  <c r="AB15" i="7"/>
  <c r="AC15" i="8" s="1"/>
  <c r="AA15" i="7"/>
  <c r="AB15" i="8" s="1"/>
  <c r="Z15" i="7"/>
  <c r="AA15" i="8" s="1"/>
  <c r="W15" i="7"/>
  <c r="X15" i="8" s="1"/>
  <c r="V15" i="7"/>
  <c r="W15" i="8" s="1"/>
  <c r="U15" i="7"/>
  <c r="V15" i="8" s="1"/>
  <c r="T15" i="7"/>
  <c r="U15" i="8" s="1"/>
  <c r="S15" i="7"/>
  <c r="T15" i="8" s="1"/>
  <c r="R15" i="7"/>
  <c r="S15" i="8" s="1"/>
  <c r="Q15" i="7"/>
  <c r="R15" i="8" s="1"/>
  <c r="P15" i="7"/>
  <c r="Q15" i="8" s="1"/>
  <c r="O15" i="7"/>
  <c r="N15" i="7"/>
  <c r="M15" i="7"/>
  <c r="L15" i="7"/>
  <c r="K15" i="7"/>
  <c r="J15" i="7"/>
  <c r="I15" i="7"/>
  <c r="H15" i="7"/>
  <c r="G15" i="7"/>
  <c r="F15" i="7"/>
  <c r="AQ14" i="7"/>
  <c r="AP14" i="7"/>
  <c r="AO14" i="7"/>
  <c r="AN14" i="7"/>
  <c r="AO14" i="8" s="1"/>
  <c r="AM14" i="7"/>
  <c r="AN14" i="8" s="1"/>
  <c r="AL14" i="7"/>
  <c r="AM14" i="8" s="1"/>
  <c r="AK14" i="7"/>
  <c r="AL14" i="8" s="1"/>
  <c r="AJ14" i="7"/>
  <c r="AK14" i="8" s="1"/>
  <c r="AI14" i="7"/>
  <c r="AJ14" i="8" s="1"/>
  <c r="AG14" i="7"/>
  <c r="AH14" i="8" s="1"/>
  <c r="AF14" i="7"/>
  <c r="AG14" i="8" s="1"/>
  <c r="AE14" i="7"/>
  <c r="AF14" i="8" s="1"/>
  <c r="AD14" i="7"/>
  <c r="AE14" i="8" s="1"/>
  <c r="AC14" i="7"/>
  <c r="AD14" i="8" s="1"/>
  <c r="AB14" i="7"/>
  <c r="AC14" i="8" s="1"/>
  <c r="AA14" i="7"/>
  <c r="AB14" i="8" s="1"/>
  <c r="Z14" i="7"/>
  <c r="AA14" i="8" s="1"/>
  <c r="W14" i="7"/>
  <c r="X14" i="8" s="1"/>
  <c r="V14" i="7"/>
  <c r="W14" i="8" s="1"/>
  <c r="U14" i="7"/>
  <c r="V14" i="8" s="1"/>
  <c r="T14" i="7"/>
  <c r="U14" i="8" s="1"/>
  <c r="S14" i="7"/>
  <c r="T14" i="8" s="1"/>
  <c r="R14" i="7"/>
  <c r="S14" i="8" s="1"/>
  <c r="Q14" i="7"/>
  <c r="R14" i="8" s="1"/>
  <c r="P14" i="7"/>
  <c r="Q14" i="8" s="1"/>
  <c r="O14" i="7"/>
  <c r="N14" i="7"/>
  <c r="M14" i="7"/>
  <c r="L14" i="7"/>
  <c r="K14" i="7"/>
  <c r="J14" i="7"/>
  <c r="I14" i="7"/>
  <c r="H14" i="7"/>
  <c r="G14" i="7"/>
  <c r="F14" i="7"/>
  <c r="AQ13" i="7"/>
  <c r="AP13" i="7"/>
  <c r="AO13" i="7"/>
  <c r="AN13" i="7"/>
  <c r="AO13" i="8" s="1"/>
  <c r="AM13" i="7"/>
  <c r="AN13" i="8" s="1"/>
  <c r="AL13" i="7"/>
  <c r="AM13" i="8" s="1"/>
  <c r="AK13" i="7"/>
  <c r="AL13" i="8" s="1"/>
  <c r="AJ13" i="7"/>
  <c r="AK13" i="8" s="1"/>
  <c r="AI13" i="7"/>
  <c r="AJ13" i="8" s="1"/>
  <c r="AH13" i="7"/>
  <c r="AI13" i="8" s="1"/>
  <c r="AG13" i="7"/>
  <c r="AH13" i="8" s="1"/>
  <c r="AF13" i="7"/>
  <c r="AG13" i="8" s="1"/>
  <c r="AE13" i="7"/>
  <c r="AF13" i="8" s="1"/>
  <c r="AD13" i="7"/>
  <c r="AE13" i="8" s="1"/>
  <c r="AC13" i="7"/>
  <c r="AD13" i="8" s="1"/>
  <c r="AB13" i="7"/>
  <c r="AC13" i="8" s="1"/>
  <c r="AA13" i="7"/>
  <c r="AB13" i="8" s="1"/>
  <c r="Z13" i="7"/>
  <c r="AA13" i="8" s="1"/>
  <c r="W13" i="7"/>
  <c r="X13" i="8" s="1"/>
  <c r="V13" i="7"/>
  <c r="W13" i="8" s="1"/>
  <c r="U13" i="7"/>
  <c r="V13" i="8" s="1"/>
  <c r="T13" i="7"/>
  <c r="U13" i="8" s="1"/>
  <c r="S13" i="7"/>
  <c r="T13" i="8" s="1"/>
  <c r="R13" i="7"/>
  <c r="S13" i="8" s="1"/>
  <c r="Q13" i="7"/>
  <c r="R13" i="8" s="1"/>
  <c r="P13" i="7"/>
  <c r="Q13" i="8" s="1"/>
  <c r="O13" i="7"/>
  <c r="N13" i="7"/>
  <c r="M13" i="7"/>
  <c r="L13" i="7"/>
  <c r="K13" i="7"/>
  <c r="J13" i="7"/>
  <c r="I13" i="7"/>
  <c r="H13" i="7"/>
  <c r="G13" i="7"/>
  <c r="F13" i="7"/>
  <c r="AQ12" i="7"/>
  <c r="AP12" i="7"/>
  <c r="AO12" i="7"/>
  <c r="AN12" i="7"/>
  <c r="AO12" i="8" s="1"/>
  <c r="AM12" i="7"/>
  <c r="AN12" i="8" s="1"/>
  <c r="AL12" i="7"/>
  <c r="AM12" i="8" s="1"/>
  <c r="AK12" i="7"/>
  <c r="AL12" i="8" s="1"/>
  <c r="AJ12" i="7"/>
  <c r="AK12" i="8" s="1"/>
  <c r="AI12" i="7"/>
  <c r="AJ12" i="8" s="1"/>
  <c r="AH12" i="7"/>
  <c r="AI12" i="8" s="1"/>
  <c r="AG12" i="7"/>
  <c r="AH12" i="8" s="1"/>
  <c r="AF12" i="7"/>
  <c r="AG12" i="8" s="1"/>
  <c r="AE12" i="7"/>
  <c r="AF12" i="8" s="1"/>
  <c r="AD12" i="7"/>
  <c r="AE12" i="8" s="1"/>
  <c r="AC12" i="7"/>
  <c r="AD12" i="8" s="1"/>
  <c r="AB12" i="7"/>
  <c r="AC12" i="8" s="1"/>
  <c r="AA12" i="7"/>
  <c r="AB12" i="8" s="1"/>
  <c r="Z12" i="7"/>
  <c r="AA12" i="8" s="1"/>
  <c r="W12" i="7"/>
  <c r="X12" i="8" s="1"/>
  <c r="V12" i="7"/>
  <c r="W12" i="8" s="1"/>
  <c r="U12" i="7"/>
  <c r="V12" i="8" s="1"/>
  <c r="T12" i="7"/>
  <c r="U12" i="8" s="1"/>
  <c r="S12" i="7"/>
  <c r="T12" i="8" s="1"/>
  <c r="R12" i="7"/>
  <c r="S12" i="8" s="1"/>
  <c r="Q12" i="7"/>
  <c r="R12" i="8" s="1"/>
  <c r="P12" i="7"/>
  <c r="Q12" i="8" s="1"/>
  <c r="O12" i="7"/>
  <c r="N12" i="7"/>
  <c r="M12" i="7"/>
  <c r="L12" i="7"/>
  <c r="K12" i="7"/>
  <c r="J12" i="7"/>
  <c r="I12" i="7"/>
  <c r="H12" i="7"/>
  <c r="G12" i="7"/>
  <c r="F12" i="7"/>
  <c r="AQ11" i="7"/>
  <c r="AP11" i="7"/>
  <c r="AO11" i="7"/>
  <c r="AN11" i="7"/>
  <c r="AO11" i="8" s="1"/>
  <c r="AM11" i="7"/>
  <c r="AN11" i="8" s="1"/>
  <c r="AL11" i="7"/>
  <c r="AM11" i="8" s="1"/>
  <c r="AK11" i="7"/>
  <c r="AL11" i="8" s="1"/>
  <c r="AJ11" i="7"/>
  <c r="AK11" i="8" s="1"/>
  <c r="AI11" i="7"/>
  <c r="AJ11" i="8" s="1"/>
  <c r="AH11" i="7"/>
  <c r="AI11" i="8" s="1"/>
  <c r="AG11" i="7"/>
  <c r="AH11" i="8" s="1"/>
  <c r="AF11" i="7"/>
  <c r="AG11" i="8" s="1"/>
  <c r="AE11" i="7"/>
  <c r="AF11" i="8" s="1"/>
  <c r="AD11" i="7"/>
  <c r="AE11" i="8" s="1"/>
  <c r="AB11" i="7"/>
  <c r="AA11" i="7"/>
  <c r="AB11" i="8" s="1"/>
  <c r="Z11" i="7"/>
  <c r="AA11" i="8" s="1"/>
  <c r="W11" i="7"/>
  <c r="X11" i="8" s="1"/>
  <c r="V11" i="7"/>
  <c r="W11" i="8" s="1"/>
  <c r="U11" i="7"/>
  <c r="V11" i="8" s="1"/>
  <c r="T11" i="7"/>
  <c r="U11" i="8" s="1"/>
  <c r="S11" i="7"/>
  <c r="T11" i="8" s="1"/>
  <c r="R11" i="7"/>
  <c r="S11" i="8" s="1"/>
  <c r="Q11" i="7"/>
  <c r="R11" i="8" s="1"/>
  <c r="P11" i="7"/>
  <c r="Q11" i="8" s="1"/>
  <c r="O11" i="7"/>
  <c r="N11" i="7"/>
  <c r="M11" i="7"/>
  <c r="L11" i="7"/>
  <c r="K11" i="7"/>
  <c r="J11" i="7"/>
  <c r="I11" i="7"/>
  <c r="H11" i="7"/>
  <c r="G11" i="7"/>
  <c r="F11" i="7"/>
  <c r="AQ10" i="7"/>
  <c r="AP10" i="7"/>
  <c r="AO10" i="7"/>
  <c r="AN10" i="7"/>
  <c r="AO10" i="8" s="1"/>
  <c r="AM10" i="7"/>
  <c r="AN10" i="8" s="1"/>
  <c r="AL10" i="7"/>
  <c r="AM10" i="8" s="1"/>
  <c r="AK10" i="7"/>
  <c r="AL10" i="8" s="1"/>
  <c r="AJ10" i="7"/>
  <c r="AK10" i="8" s="1"/>
  <c r="AI10" i="7"/>
  <c r="AJ10" i="8" s="1"/>
  <c r="AH10" i="7"/>
  <c r="AI10" i="8" s="1"/>
  <c r="AG10" i="7"/>
  <c r="AH10" i="8" s="1"/>
  <c r="AF10" i="7"/>
  <c r="AG10" i="8" s="1"/>
  <c r="AE10" i="7"/>
  <c r="AF10" i="8" s="1"/>
  <c r="AD10" i="7"/>
  <c r="AE10" i="8" s="1"/>
  <c r="AC10" i="7"/>
  <c r="AD10" i="8" s="1"/>
  <c r="AB10" i="7"/>
  <c r="AC10" i="8" s="1"/>
  <c r="AA10" i="7"/>
  <c r="AB10" i="8" s="1"/>
  <c r="Z10" i="7"/>
  <c r="AA10" i="8" s="1"/>
  <c r="W10" i="7"/>
  <c r="X10" i="8" s="1"/>
  <c r="V10" i="7"/>
  <c r="W10" i="8" s="1"/>
  <c r="U10" i="7"/>
  <c r="V10" i="8" s="1"/>
  <c r="T10" i="7"/>
  <c r="U10" i="8" s="1"/>
  <c r="S10" i="7"/>
  <c r="T10" i="8" s="1"/>
  <c r="R10" i="7"/>
  <c r="S10" i="8" s="1"/>
  <c r="Q10" i="7"/>
  <c r="R10" i="8" s="1"/>
  <c r="P10" i="7"/>
  <c r="Q10" i="8" s="1"/>
  <c r="O10" i="7"/>
  <c r="N10" i="7"/>
  <c r="M10" i="7"/>
  <c r="L10" i="7"/>
  <c r="K10" i="7"/>
  <c r="J10" i="7"/>
  <c r="I10" i="7"/>
  <c r="H10" i="7"/>
  <c r="G10" i="7"/>
  <c r="F10" i="7"/>
  <c r="R9" i="7"/>
  <c r="S9" i="8" s="1"/>
  <c r="Q9" i="7"/>
  <c r="R9" i="8" s="1"/>
  <c r="P9" i="7"/>
  <c r="Q9" i="8" s="1"/>
  <c r="O9" i="7"/>
  <c r="N9" i="7"/>
  <c r="M9" i="7"/>
  <c r="L9" i="7"/>
  <c r="K9" i="7"/>
  <c r="J9" i="7"/>
  <c r="I9" i="7"/>
  <c r="H9" i="7"/>
  <c r="G9" i="7"/>
  <c r="F9" i="7"/>
  <c r="AQ8" i="7"/>
  <c r="AP8" i="7"/>
  <c r="AO8" i="7"/>
  <c r="AN8" i="7"/>
  <c r="AO8" i="8" s="1"/>
  <c r="AM8" i="7"/>
  <c r="AN8" i="8" s="1"/>
  <c r="AL8" i="7"/>
  <c r="AM8" i="8" s="1"/>
  <c r="AK8" i="7"/>
  <c r="AL8" i="8" s="1"/>
  <c r="AJ8" i="7"/>
  <c r="AK8" i="8" s="1"/>
  <c r="AI8" i="7"/>
  <c r="AJ8" i="8" s="1"/>
  <c r="AH8" i="7"/>
  <c r="AI8" i="8" s="1"/>
  <c r="AG8" i="7"/>
  <c r="AH8" i="8" s="1"/>
  <c r="AF8" i="7"/>
  <c r="AG8" i="8" s="1"/>
  <c r="AE8" i="7"/>
  <c r="AF8" i="8" s="1"/>
  <c r="AD8" i="7"/>
  <c r="AE8" i="8" s="1"/>
  <c r="AC8" i="7"/>
  <c r="AD8" i="8" s="1"/>
  <c r="AB8" i="7"/>
  <c r="AC8" i="8" s="1"/>
  <c r="AA8" i="7"/>
  <c r="AB8" i="8" s="1"/>
  <c r="Z8" i="7"/>
  <c r="AA8" i="8" s="1"/>
  <c r="W8" i="7"/>
  <c r="X8" i="8" s="1"/>
  <c r="V8" i="7"/>
  <c r="W8" i="8" s="1"/>
  <c r="U8" i="7"/>
  <c r="V8" i="8" s="1"/>
  <c r="T8" i="7"/>
  <c r="U8" i="8" s="1"/>
  <c r="S8" i="7"/>
  <c r="T8" i="8" s="1"/>
  <c r="R8" i="7"/>
  <c r="S8" i="8" s="1"/>
  <c r="Q8" i="7"/>
  <c r="R8" i="8" s="1"/>
  <c r="P8" i="7"/>
  <c r="Q8" i="8" s="1"/>
  <c r="O8" i="7"/>
  <c r="N8" i="7"/>
  <c r="M8" i="7"/>
  <c r="L8" i="7"/>
  <c r="K8" i="7"/>
  <c r="J8" i="7"/>
  <c r="I8" i="7"/>
  <c r="H8" i="7"/>
  <c r="G8" i="7"/>
  <c r="F8" i="7"/>
  <c r="AQ7" i="7"/>
  <c r="AP7" i="7"/>
  <c r="AO7" i="7"/>
  <c r="AN7" i="7"/>
  <c r="AO7" i="8" s="1"/>
  <c r="AM7" i="7"/>
  <c r="AN7" i="8" s="1"/>
  <c r="AL7" i="7"/>
  <c r="AM7" i="8" s="1"/>
  <c r="AK7" i="7"/>
  <c r="AL7" i="8" s="1"/>
  <c r="AJ7" i="7"/>
  <c r="AK7" i="8" s="1"/>
  <c r="AI7" i="7"/>
  <c r="AJ7" i="8" s="1"/>
  <c r="AH7" i="7"/>
  <c r="AI7" i="8" s="1"/>
  <c r="AG7" i="7"/>
  <c r="AH7" i="8" s="1"/>
  <c r="AF7" i="7"/>
  <c r="AG7" i="8" s="1"/>
  <c r="AE7" i="7"/>
  <c r="AF7" i="8" s="1"/>
  <c r="AD7" i="7"/>
  <c r="AE7" i="8" s="1"/>
  <c r="AC7" i="7"/>
  <c r="AD7" i="8" s="1"/>
  <c r="AB7" i="7"/>
  <c r="AC7" i="8" s="1"/>
  <c r="AA7" i="7"/>
  <c r="AB7" i="8" s="1"/>
  <c r="Z7" i="7"/>
  <c r="AA7" i="8" s="1"/>
  <c r="W7" i="7"/>
  <c r="X7" i="8" s="1"/>
  <c r="V7" i="7"/>
  <c r="W7" i="8" s="1"/>
  <c r="U7" i="7"/>
  <c r="V7" i="8" s="1"/>
  <c r="T7" i="7"/>
  <c r="U7" i="8" s="1"/>
  <c r="S7" i="7"/>
  <c r="T7" i="8" s="1"/>
  <c r="R7" i="7"/>
  <c r="S7" i="8" s="1"/>
  <c r="Q7" i="7"/>
  <c r="R7" i="8" s="1"/>
  <c r="P7" i="7"/>
  <c r="Q7" i="8" s="1"/>
  <c r="O7" i="7"/>
  <c r="N7" i="7"/>
  <c r="M7" i="7"/>
  <c r="L7" i="7"/>
  <c r="K7" i="7"/>
  <c r="J7" i="7"/>
  <c r="I7" i="7"/>
  <c r="H7" i="7"/>
  <c r="G7" i="7"/>
  <c r="F7" i="7"/>
  <c r="AQ6" i="7"/>
  <c r="AP6" i="7"/>
  <c r="AO6" i="7"/>
  <c r="AN6" i="7"/>
  <c r="AO6" i="8" s="1"/>
  <c r="AM6" i="7"/>
  <c r="AN6" i="8" s="1"/>
  <c r="AL6" i="7"/>
  <c r="AM6" i="8" s="1"/>
  <c r="AK6" i="7"/>
  <c r="AL6" i="8" s="1"/>
  <c r="AJ6" i="7"/>
  <c r="AK6" i="8" s="1"/>
  <c r="AI6" i="7"/>
  <c r="AJ6" i="8" s="1"/>
  <c r="AH6" i="7"/>
  <c r="AI6" i="8" s="1"/>
  <c r="AG6" i="7"/>
  <c r="AH6" i="8" s="1"/>
  <c r="AF6" i="7"/>
  <c r="AG6" i="8" s="1"/>
  <c r="AE6" i="7"/>
  <c r="AF6" i="8" s="1"/>
  <c r="AD6" i="7"/>
  <c r="AE6" i="8" s="1"/>
  <c r="AC6" i="7"/>
  <c r="AD6" i="8" s="1"/>
  <c r="AB6" i="7"/>
  <c r="AC6" i="8" s="1"/>
  <c r="AA6" i="7"/>
  <c r="AB6" i="8" s="1"/>
  <c r="Z6" i="7"/>
  <c r="AA6" i="8" s="1"/>
  <c r="W6" i="7"/>
  <c r="X6" i="8" s="1"/>
  <c r="V6" i="7"/>
  <c r="W6" i="8" s="1"/>
  <c r="U6" i="7"/>
  <c r="V6" i="8" s="1"/>
  <c r="T6" i="7"/>
  <c r="U6" i="8" s="1"/>
  <c r="S6" i="7"/>
  <c r="T6" i="8" s="1"/>
  <c r="R6" i="7"/>
  <c r="S6" i="8" s="1"/>
  <c r="Q6" i="7"/>
  <c r="R6" i="8" s="1"/>
  <c r="P6" i="7"/>
  <c r="Q6" i="8" s="1"/>
  <c r="O6" i="7"/>
  <c r="N6" i="7"/>
  <c r="M6" i="7"/>
  <c r="L6" i="7"/>
  <c r="K6" i="7"/>
  <c r="J6" i="7"/>
  <c r="I6" i="7"/>
  <c r="H6" i="7"/>
  <c r="G6" i="7"/>
  <c r="F6" i="7"/>
  <c r="AQ5" i="7"/>
  <c r="AP5" i="7"/>
  <c r="AO5" i="7"/>
  <c r="AN5" i="7"/>
  <c r="AO5" i="8" s="1"/>
  <c r="AM5" i="7"/>
  <c r="AN5" i="8" s="1"/>
  <c r="AL5" i="7"/>
  <c r="AM5" i="8" s="1"/>
  <c r="AK5" i="7"/>
  <c r="AL5" i="8" s="1"/>
  <c r="AJ5" i="7"/>
  <c r="AK5" i="8" s="1"/>
  <c r="AI5" i="7"/>
  <c r="AJ5" i="8" s="1"/>
  <c r="AH5" i="7"/>
  <c r="AI5" i="8" s="1"/>
  <c r="AG5" i="7"/>
  <c r="AH5" i="8" s="1"/>
  <c r="AF5" i="7"/>
  <c r="AG5" i="8" s="1"/>
  <c r="AE5" i="7"/>
  <c r="AF5" i="8" s="1"/>
  <c r="AD5" i="7"/>
  <c r="AE5" i="8" s="1"/>
  <c r="AC5" i="7"/>
  <c r="AD5" i="8" s="1"/>
  <c r="AA5" i="7"/>
  <c r="Z5" i="7"/>
  <c r="AA5" i="8" s="1"/>
  <c r="W5" i="7"/>
  <c r="X5" i="8" s="1"/>
  <c r="V5" i="7"/>
  <c r="W5" i="8" s="1"/>
  <c r="U5" i="7"/>
  <c r="V5" i="8" s="1"/>
  <c r="T5" i="7"/>
  <c r="U5" i="8" s="1"/>
  <c r="S5" i="7"/>
  <c r="T5" i="8" s="1"/>
  <c r="R5" i="7"/>
  <c r="S5" i="8" s="1"/>
  <c r="Q5" i="7"/>
  <c r="R5" i="8" s="1"/>
  <c r="P5" i="7"/>
  <c r="Q5" i="8" s="1"/>
  <c r="O5" i="7"/>
  <c r="N5" i="7"/>
  <c r="M5" i="7"/>
  <c r="L5" i="7"/>
  <c r="K5" i="7"/>
  <c r="J5" i="7"/>
  <c r="I5" i="7"/>
  <c r="H5" i="7"/>
  <c r="G5" i="7"/>
  <c r="F5" i="7"/>
  <c r="AQ4" i="7"/>
  <c r="AP4" i="7"/>
  <c r="AO4" i="7"/>
  <c r="AN4" i="7"/>
  <c r="AO4" i="8" s="1"/>
  <c r="AM4" i="7"/>
  <c r="AN4" i="8" s="1"/>
  <c r="AL4" i="7"/>
  <c r="AM4" i="8" s="1"/>
  <c r="AK4" i="7"/>
  <c r="AL4" i="8" s="1"/>
  <c r="AJ4" i="7"/>
  <c r="AK4" i="8" s="1"/>
  <c r="AI4" i="7"/>
  <c r="AJ4" i="8" s="1"/>
  <c r="AH4" i="7"/>
  <c r="AI4" i="8" s="1"/>
  <c r="AG4" i="7"/>
  <c r="AH4" i="8" s="1"/>
  <c r="AF4" i="7"/>
  <c r="AG4" i="8" s="1"/>
  <c r="AE4" i="7"/>
  <c r="AF4" i="8" s="1"/>
  <c r="AD4" i="7"/>
  <c r="AE4" i="8" s="1"/>
  <c r="AC4" i="7"/>
  <c r="AD4" i="8" s="1"/>
  <c r="AB4" i="7"/>
  <c r="AC4" i="8" s="1"/>
  <c r="AA4" i="7"/>
  <c r="AB4" i="8" s="1"/>
  <c r="Z4" i="7"/>
  <c r="AA4" i="8" s="1"/>
  <c r="W4" i="7"/>
  <c r="X4" i="8" s="1"/>
  <c r="V4" i="7"/>
  <c r="W4" i="8" s="1"/>
  <c r="U4" i="7"/>
  <c r="V4" i="8" s="1"/>
  <c r="T4" i="7"/>
  <c r="U4" i="8" s="1"/>
  <c r="S4" i="7"/>
  <c r="T4" i="8" s="1"/>
  <c r="R4" i="7"/>
  <c r="S4" i="8" s="1"/>
  <c r="Q4" i="7"/>
  <c r="R4" i="8" s="1"/>
  <c r="P4" i="7"/>
  <c r="Q4" i="8" s="1"/>
  <c r="O4" i="7"/>
  <c r="N4" i="7"/>
  <c r="M4" i="7"/>
  <c r="L4" i="7"/>
  <c r="K4" i="7"/>
  <c r="J4" i="7"/>
  <c r="I4" i="7"/>
  <c r="H4" i="7"/>
  <c r="G4" i="7"/>
  <c r="F4" i="7"/>
  <c r="AS4" i="7" l="1"/>
  <c r="AS10" i="7"/>
  <c r="AS50" i="7"/>
  <c r="AS51" i="7"/>
  <c r="AC11" i="8"/>
  <c r="AS15" i="7"/>
  <c r="AS6" i="7"/>
  <c r="AS7" i="7"/>
  <c r="AS8" i="7"/>
  <c r="AS9" i="7"/>
  <c r="AS12" i="7"/>
  <c r="AS13" i="7"/>
  <c r="AS14" i="7"/>
  <c r="AC34" i="8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B5" i="8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I5" i="8"/>
  <c r="I9" i="8"/>
  <c r="M11" i="8"/>
  <c r="G12" i="8"/>
  <c r="K13" i="8"/>
  <c r="I15" i="8"/>
  <c r="M16" i="8"/>
  <c r="L18" i="8"/>
  <c r="P24" i="8"/>
  <c r="K29" i="8"/>
  <c r="I31" i="8"/>
  <c r="N32" i="8"/>
  <c r="G33" i="8"/>
  <c r="K4" i="8"/>
  <c r="J5" i="8"/>
  <c r="P5" i="8"/>
  <c r="I6" i="8"/>
  <c r="O6" i="8"/>
  <c r="G7" i="8"/>
  <c r="M7" i="8"/>
  <c r="L8" i="8"/>
  <c r="J9" i="8"/>
  <c r="P9" i="8"/>
  <c r="I10" i="8"/>
  <c r="O10" i="8"/>
  <c r="H11" i="8"/>
  <c r="N11" i="8"/>
  <c r="H12" i="8"/>
  <c r="N12" i="8"/>
  <c r="L13" i="8"/>
  <c r="K14" i="8"/>
  <c r="P15" i="8"/>
  <c r="H16" i="8"/>
  <c r="N16" i="8"/>
  <c r="G17" i="8"/>
  <c r="M17" i="8"/>
  <c r="G18" i="8"/>
  <c r="M18" i="8"/>
  <c r="L19" i="8"/>
  <c r="K20" i="8"/>
  <c r="J21" i="8"/>
  <c r="P21" i="8"/>
  <c r="H22" i="8"/>
  <c r="N22" i="8"/>
  <c r="M23" i="8"/>
  <c r="K24" i="8"/>
  <c r="J25" i="8"/>
  <c r="P25" i="8"/>
  <c r="I26" i="8"/>
  <c r="O26" i="8"/>
  <c r="H27" i="8"/>
  <c r="N27" i="8"/>
  <c r="G28" i="8"/>
  <c r="M28" i="8"/>
  <c r="G34" i="8"/>
  <c r="M34" i="8"/>
  <c r="G35" i="8"/>
  <c r="M35" i="8"/>
  <c r="L36" i="8"/>
  <c r="J37" i="8"/>
  <c r="P37" i="8"/>
  <c r="I38" i="8"/>
  <c r="O38" i="8"/>
  <c r="H39" i="8"/>
  <c r="N39" i="8"/>
  <c r="G40" i="8"/>
  <c r="M40" i="8"/>
  <c r="K41" i="8"/>
  <c r="J42" i="8"/>
  <c r="P42" i="8"/>
  <c r="I43" i="8"/>
  <c r="O43" i="8"/>
  <c r="H44" i="8"/>
  <c r="N44" i="8"/>
  <c r="L45" i="8"/>
  <c r="G11" i="8"/>
  <c r="J15" i="8"/>
  <c r="G23" i="8"/>
  <c r="J4" i="8"/>
  <c r="M22" i="8"/>
  <c r="O25" i="8"/>
  <c r="N26" i="8"/>
  <c r="M27" i="8"/>
  <c r="L28" i="8"/>
  <c r="J30" i="8"/>
  <c r="M39" i="8"/>
  <c r="N43" i="8"/>
  <c r="K9" i="8"/>
  <c r="J10" i="8"/>
  <c r="P10" i="8"/>
  <c r="I11" i="8"/>
  <c r="O11" i="8"/>
  <c r="I12" i="8"/>
  <c r="O12" i="8"/>
  <c r="G13" i="8"/>
  <c r="M13" i="8"/>
  <c r="L14" i="8"/>
  <c r="K15" i="8"/>
  <c r="I16" i="8"/>
  <c r="O16" i="8"/>
  <c r="H17" i="8"/>
  <c r="N17" i="8"/>
  <c r="H18" i="8"/>
  <c r="N18" i="8"/>
  <c r="G19" i="8"/>
  <c r="M19" i="8"/>
  <c r="L20" i="8"/>
  <c r="K21" i="8"/>
  <c r="I22" i="8"/>
  <c r="O22" i="8"/>
  <c r="H23" i="8"/>
  <c r="N23" i="8"/>
  <c r="L24" i="8"/>
  <c r="K25" i="8"/>
  <c r="J26" i="8"/>
  <c r="P26" i="8"/>
  <c r="I27" i="8"/>
  <c r="O27" i="8"/>
  <c r="H28" i="8"/>
  <c r="G29" i="8"/>
  <c r="M29" i="8"/>
  <c r="L30" i="8"/>
  <c r="K31" i="8"/>
  <c r="J32" i="8"/>
  <c r="P32" i="8"/>
  <c r="I33" i="8"/>
  <c r="O33" i="8"/>
  <c r="H34" i="8"/>
  <c r="N34" i="8"/>
  <c r="N35" i="8"/>
  <c r="G36" i="8"/>
  <c r="M36" i="8"/>
  <c r="K37" i="8"/>
  <c r="J38" i="8"/>
  <c r="P38" i="8"/>
  <c r="I39" i="8"/>
  <c r="O39" i="8"/>
  <c r="H40" i="8"/>
  <c r="N40" i="8"/>
  <c r="L41" i="8"/>
  <c r="K42" i="8"/>
  <c r="P48" i="8"/>
  <c r="H49" i="8"/>
  <c r="N49" i="8"/>
  <c r="G50" i="8"/>
  <c r="M50" i="8"/>
  <c r="H35" i="8"/>
  <c r="M12" i="8"/>
  <c r="J14" i="8"/>
  <c r="O15" i="8"/>
  <c r="G16" i="8"/>
  <c r="P20" i="8"/>
  <c r="I25" i="8"/>
  <c r="P41" i="8"/>
  <c r="O42" i="8"/>
  <c r="H43" i="8"/>
  <c r="G44" i="8"/>
  <c r="H10" i="8"/>
  <c r="L4" i="8"/>
  <c r="K5" i="8"/>
  <c r="J6" i="8"/>
  <c r="N7" i="8"/>
  <c r="M8" i="8"/>
  <c r="M4" i="8"/>
  <c r="K6" i="8"/>
  <c r="I7" i="8"/>
  <c r="O7" i="8"/>
  <c r="N8" i="8"/>
  <c r="H13" i="8"/>
  <c r="G14" i="8"/>
  <c r="J16" i="8"/>
  <c r="I17" i="8"/>
  <c r="I18" i="8"/>
  <c r="H19" i="8"/>
  <c r="N19" i="8"/>
  <c r="G20" i="8"/>
  <c r="M20" i="8"/>
  <c r="L21" i="8"/>
  <c r="J22" i="8"/>
  <c r="P22" i="8"/>
  <c r="I23" i="8"/>
  <c r="O23" i="8"/>
  <c r="G24" i="8"/>
  <c r="M24" i="8"/>
  <c r="L25" i="8"/>
  <c r="K26" i="8"/>
  <c r="J27" i="8"/>
  <c r="P27" i="8"/>
  <c r="I28" i="8"/>
  <c r="O28" i="8"/>
  <c r="H29" i="8"/>
  <c r="N29" i="8"/>
  <c r="G30" i="8"/>
  <c r="M30" i="8"/>
  <c r="L31" i="8"/>
  <c r="J33" i="8"/>
  <c r="P33" i="8"/>
  <c r="I34" i="8"/>
  <c r="O34" i="8"/>
  <c r="I35" i="8"/>
  <c r="O35" i="8"/>
  <c r="H36" i="8"/>
  <c r="N36" i="8"/>
  <c r="L37" i="8"/>
  <c r="K38" i="8"/>
  <c r="K43" i="8"/>
  <c r="J44" i="8"/>
  <c r="P44" i="8"/>
  <c r="H45" i="8"/>
  <c r="N45" i="8"/>
  <c r="G46" i="8"/>
  <c r="M46" i="8"/>
  <c r="P4" i="8"/>
  <c r="H6" i="8"/>
  <c r="L7" i="8"/>
  <c r="K8" i="8"/>
  <c r="N10" i="8"/>
  <c r="L17" i="8"/>
  <c r="L23" i="8"/>
  <c r="J24" i="8"/>
  <c r="H26" i="8"/>
  <c r="G27" i="8"/>
  <c r="P30" i="8"/>
  <c r="O31" i="8"/>
  <c r="H32" i="8"/>
  <c r="M33" i="8"/>
  <c r="G39" i="8"/>
  <c r="L40" i="8"/>
  <c r="J41" i="8"/>
  <c r="I42" i="8"/>
  <c r="M44" i="8"/>
  <c r="P6" i="8"/>
  <c r="H7" i="8"/>
  <c r="G8" i="8"/>
  <c r="G4" i="8"/>
  <c r="L5" i="8"/>
  <c r="H8" i="8"/>
  <c r="L9" i="8"/>
  <c r="K10" i="8"/>
  <c r="J11" i="8"/>
  <c r="P11" i="8"/>
  <c r="J12" i="8"/>
  <c r="P12" i="8"/>
  <c r="N13" i="8"/>
  <c r="M14" i="8"/>
  <c r="L15" i="8"/>
  <c r="O17" i="8"/>
  <c r="O18" i="8"/>
  <c r="H4" i="8"/>
  <c r="N4" i="8"/>
  <c r="G5" i="8"/>
  <c r="M5" i="8"/>
  <c r="L6" i="8"/>
  <c r="J7" i="8"/>
  <c r="P7" i="8"/>
  <c r="I8" i="8"/>
  <c r="O8" i="8"/>
  <c r="G9" i="8"/>
  <c r="M9" i="8"/>
  <c r="L10" i="8"/>
  <c r="K11" i="8"/>
  <c r="K12" i="8"/>
  <c r="I13" i="8"/>
  <c r="O13" i="8"/>
  <c r="H14" i="8"/>
  <c r="N14" i="8"/>
  <c r="G15" i="8"/>
  <c r="M15" i="8"/>
  <c r="K16" i="8"/>
  <c r="J18" i="8"/>
  <c r="P18" i="8"/>
  <c r="I19" i="8"/>
  <c r="O19" i="8"/>
  <c r="H20" i="8"/>
  <c r="N20" i="8"/>
  <c r="G21" i="8"/>
  <c r="M21" i="8"/>
  <c r="K22" i="8"/>
  <c r="J23" i="8"/>
  <c r="P23" i="8"/>
  <c r="H24" i="8"/>
  <c r="N24" i="8"/>
  <c r="G25" i="8"/>
  <c r="M25" i="8"/>
  <c r="L26" i="8"/>
  <c r="K27" i="8"/>
  <c r="J28" i="8"/>
  <c r="P28" i="8"/>
  <c r="I29" i="8"/>
  <c r="O29" i="8"/>
  <c r="H30" i="8"/>
  <c r="N30" i="8"/>
  <c r="G31" i="8"/>
  <c r="M31" i="8"/>
  <c r="L32" i="8"/>
  <c r="K33" i="8"/>
  <c r="K39" i="8"/>
  <c r="J40" i="8"/>
  <c r="P40" i="8"/>
  <c r="H41" i="8"/>
  <c r="N41" i="8"/>
  <c r="G42" i="8"/>
  <c r="M42" i="8"/>
  <c r="J17" i="8"/>
  <c r="I21" i="8"/>
  <c r="K32" i="8"/>
  <c r="O5" i="8"/>
  <c r="N6" i="8"/>
  <c r="O9" i="8"/>
  <c r="P14" i="8"/>
  <c r="J20" i="8"/>
  <c r="O21" i="8"/>
  <c r="G22" i="8"/>
  <c r="I4" i="8"/>
  <c r="O4" i="8"/>
  <c r="H5" i="8"/>
  <c r="N5" i="8"/>
  <c r="G6" i="8"/>
  <c r="M6" i="8"/>
  <c r="K7" i="8"/>
  <c r="J8" i="8"/>
  <c r="P8" i="8"/>
  <c r="H9" i="8"/>
  <c r="N9" i="8"/>
  <c r="G10" i="8"/>
  <c r="M10" i="8"/>
  <c r="L11" i="8"/>
  <c r="L12" i="8"/>
  <c r="J13" i="8"/>
  <c r="P13" i="8"/>
  <c r="I14" i="8"/>
  <c r="O14" i="8"/>
  <c r="H15" i="8"/>
  <c r="N15" i="8"/>
  <c r="L16" i="8"/>
  <c r="K17" i="8"/>
  <c r="K18" i="8"/>
  <c r="J19" i="8"/>
  <c r="P19" i="8"/>
  <c r="I20" i="8"/>
  <c r="O20" i="8"/>
  <c r="H21" i="8"/>
  <c r="N21" i="8"/>
  <c r="L22" i="8"/>
  <c r="K23" i="8"/>
  <c r="I24" i="8"/>
  <c r="O24" i="8"/>
  <c r="H25" i="8"/>
  <c r="N25" i="8"/>
  <c r="G26" i="8"/>
  <c r="M26" i="8"/>
  <c r="L27" i="8"/>
  <c r="K28" i="8"/>
  <c r="J29" i="8"/>
  <c r="P29" i="8"/>
  <c r="I30" i="8"/>
  <c r="O30" i="8"/>
  <c r="H31" i="8"/>
  <c r="N31" i="8"/>
  <c r="G32" i="8"/>
  <c r="M32" i="8"/>
  <c r="L33" i="8"/>
  <c r="K34" i="8"/>
  <c r="K35" i="8"/>
  <c r="J36" i="8"/>
  <c r="P36" i="8"/>
  <c r="H37" i="8"/>
  <c r="N37" i="8"/>
  <c r="G38" i="8"/>
  <c r="M38" i="8"/>
  <c r="N28" i="8"/>
  <c r="L29" i="8"/>
  <c r="K30" i="8"/>
  <c r="J31" i="8"/>
  <c r="P31" i="8"/>
  <c r="I32" i="8"/>
  <c r="O32" i="8"/>
  <c r="H33" i="8"/>
  <c r="N33" i="8"/>
  <c r="L34" i="8"/>
  <c r="L35" i="8"/>
  <c r="K36" i="8"/>
  <c r="I37" i="8"/>
  <c r="O37" i="8"/>
  <c r="H38" i="8"/>
  <c r="N38" i="8"/>
  <c r="L39" i="8"/>
  <c r="I41" i="8"/>
  <c r="O41" i="8"/>
  <c r="H42" i="8"/>
  <c r="N42" i="8"/>
  <c r="L43" i="8"/>
  <c r="K44" i="8"/>
  <c r="I45" i="8"/>
  <c r="O45" i="8"/>
  <c r="H46" i="8"/>
  <c r="N46" i="8"/>
  <c r="L47" i="8"/>
  <c r="O49" i="8"/>
  <c r="H50" i="8"/>
  <c r="N50" i="8"/>
  <c r="L51" i="8"/>
  <c r="M43" i="8"/>
  <c r="L44" i="8"/>
  <c r="J45" i="8"/>
  <c r="P45" i="8"/>
  <c r="O46" i="8"/>
  <c r="G47" i="8"/>
  <c r="M47" i="8"/>
  <c r="L48" i="8"/>
  <c r="P49" i="8"/>
  <c r="O50" i="8"/>
  <c r="M51" i="8"/>
  <c r="K45" i="8"/>
  <c r="P46" i="8"/>
  <c r="H47" i="8"/>
  <c r="N47" i="8"/>
  <c r="G48" i="8"/>
  <c r="M48" i="8"/>
  <c r="P50" i="8"/>
  <c r="H51" i="8"/>
  <c r="G51" i="8"/>
  <c r="O47" i="8"/>
  <c r="H48" i="8"/>
  <c r="N48" i="8"/>
  <c r="L49" i="8"/>
  <c r="O51" i="8"/>
  <c r="K40" i="8"/>
  <c r="J34" i="8"/>
  <c r="P34" i="8"/>
  <c r="J35" i="8"/>
  <c r="P35" i="8"/>
  <c r="I36" i="8"/>
  <c r="O36" i="8"/>
  <c r="G37" i="8"/>
  <c r="M37" i="8"/>
  <c r="L38" i="8"/>
  <c r="J39" i="8"/>
  <c r="P39" i="8"/>
  <c r="I40" i="8"/>
  <c r="O40" i="8"/>
  <c r="G41" i="8"/>
  <c r="M41" i="8"/>
  <c r="L42" i="8"/>
  <c r="P43" i="8"/>
  <c r="I44" i="8"/>
  <c r="O44" i="8"/>
  <c r="G45" i="8"/>
  <c r="M45" i="8"/>
  <c r="L46" i="8"/>
  <c r="P47" i="8"/>
  <c r="O48" i="8"/>
  <c r="G49" i="8"/>
  <c r="M49" i="8"/>
  <c r="L50" i="8"/>
  <c r="P51" i="8"/>
  <c r="AS11" i="7" l="1"/>
  <c r="AS17" i="7"/>
  <c r="AS16" i="7"/>
  <c r="AS5" i="7"/>
  <c r="AS49" i="7"/>
</calcChain>
</file>

<file path=xl/sharedStrings.xml><?xml version="1.0" encoding="utf-8"?>
<sst xmlns="http://schemas.openxmlformats.org/spreadsheetml/2006/main" count="1929" uniqueCount="420">
  <si>
    <t>Weekday</t>
  </si>
  <si>
    <t>Date</t>
  </si>
  <si>
    <t>Metrics</t>
  </si>
  <si>
    <t>Events</t>
  </si>
  <si>
    <t xml:space="preserve">Sign Up </t>
  </si>
  <si>
    <t>Monday</t>
  </si>
  <si>
    <t>Move to wire</t>
  </si>
  <si>
    <t>Tuesday</t>
  </si>
  <si>
    <t>BW</t>
  </si>
  <si>
    <t>Courtney</t>
  </si>
  <si>
    <t>Wednesday</t>
  </si>
  <si>
    <t>Thursday</t>
  </si>
  <si>
    <t>Friday</t>
  </si>
  <si>
    <t>Saturday</t>
  </si>
  <si>
    <t>BW, BF</t>
  </si>
  <si>
    <t>Baseline NMR</t>
  </si>
  <si>
    <t>Brent</t>
  </si>
  <si>
    <t>Sunday</t>
  </si>
  <si>
    <t>Week 1</t>
  </si>
  <si>
    <t>Day 1</t>
  </si>
  <si>
    <t>BW, FI</t>
  </si>
  <si>
    <t>Diet Change</t>
  </si>
  <si>
    <t>Melinda</t>
  </si>
  <si>
    <t>Week 2</t>
  </si>
  <si>
    <t>Week 3</t>
  </si>
  <si>
    <t>Move to PABC</t>
  </si>
  <si>
    <t>Week 4</t>
  </si>
  <si>
    <t>NOR Habituation 1</t>
  </si>
  <si>
    <t>NOR Test 1</t>
  </si>
  <si>
    <t>NOR Habituation 2</t>
  </si>
  <si>
    <t>NOR Test 2</t>
  </si>
  <si>
    <t>Week 5</t>
  </si>
  <si>
    <t>Y maze</t>
  </si>
  <si>
    <t>BW, FI, BF</t>
  </si>
  <si>
    <t>Final NMR</t>
  </si>
  <si>
    <t>Sac day 1</t>
  </si>
  <si>
    <t>Sac day 2</t>
  </si>
  <si>
    <t>Sac day 3</t>
  </si>
  <si>
    <t>Sac day 4?</t>
  </si>
  <si>
    <t>NOR = Novel Object Recognition</t>
  </si>
  <si>
    <t>NMR Initial</t>
  </si>
  <si>
    <t>NMR Final</t>
  </si>
  <si>
    <t>ID</t>
  </si>
  <si>
    <t>Diet Group</t>
  </si>
  <si>
    <t>CHOW</t>
  </si>
  <si>
    <t>LCT</t>
  </si>
  <si>
    <t>MCT</t>
  </si>
  <si>
    <t>Sex</t>
  </si>
  <si>
    <t>M</t>
  </si>
  <si>
    <t>F</t>
  </si>
  <si>
    <t>Food Out (g)</t>
  </si>
  <si>
    <t xml:space="preserve"> </t>
  </si>
  <si>
    <t>Food In (g)</t>
  </si>
  <si>
    <t>Spill (g)</t>
  </si>
  <si>
    <t>Food Intake = Food In (previous day) - Food Out (current day) + spillage (current day)</t>
  </si>
  <si>
    <t>sum</t>
  </si>
  <si>
    <t>Food Intake (g)</t>
  </si>
  <si>
    <t>Time spent exploring ...</t>
  </si>
  <si>
    <t>DI = (Novel - Familiar) / (Novel + Familiar)</t>
  </si>
  <si>
    <t>Novel Object (s)</t>
  </si>
  <si>
    <t>Familiar Object (s)</t>
  </si>
  <si>
    <t>Total Exploration</t>
  </si>
  <si>
    <t>Discrimination Index (DI)</t>
  </si>
  <si>
    <t>Day</t>
  </si>
  <si>
    <t>Alternations</t>
  </si>
  <si>
    <t>Errors</t>
  </si>
  <si>
    <t>Attempts</t>
  </si>
  <si>
    <t>% Alternations</t>
  </si>
  <si>
    <t>Behavior Group</t>
  </si>
  <si>
    <t>CHOW Male</t>
  </si>
  <si>
    <t xml:space="preserve">LCT Male </t>
  </si>
  <si>
    <t>MCT Male</t>
  </si>
  <si>
    <t>CHOW Female</t>
  </si>
  <si>
    <t>LCT Female</t>
  </si>
  <si>
    <t>MCT Female</t>
  </si>
  <si>
    <t>D</t>
  </si>
  <si>
    <t>S</t>
  </si>
  <si>
    <t>Energy Intake = Food Intake * energy density of respective diet; CHOW = 3.1kcal/g, LCT or MCT = 4.9 kcal/g</t>
  </si>
  <si>
    <t>fi_0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</si>
  <si>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</si>
  <si>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</si>
  <si>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</si>
  <si>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</si>
  <si>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</si>
  <si>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</si>
  <si>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</si>
  <si>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</si>
  <si>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</si>
  <si>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</si>
  <si>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</si>
  <si>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fi_12</t>
  </si>
  <si>
    <t>fi_13</t>
  </si>
  <si>
    <t>fi_14</t>
  </si>
  <si>
    <t>fi_15</t>
  </si>
  <si>
    <t>fi_16</t>
  </si>
  <si>
    <t>fi_17</t>
  </si>
  <si>
    <t>fi_18</t>
  </si>
  <si>
    <t>fi_19</t>
  </si>
  <si>
    <t>fi_20</t>
  </si>
  <si>
    <t>fi_21</t>
  </si>
  <si>
    <t>fi_22</t>
  </si>
  <si>
    <t>fi_23</t>
  </si>
  <si>
    <t>fi_24</t>
  </si>
  <si>
    <t>fi_25</t>
  </si>
  <si>
    <t>fi_26</t>
  </si>
  <si>
    <t>fi_27</t>
  </si>
  <si>
    <t>fi_28</t>
  </si>
  <si>
    <t>fi_29</t>
  </si>
  <si>
    <t>fi_30</t>
  </si>
  <si>
    <t>FI_0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</si>
  <si>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</si>
  <si>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</si>
  <si>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</si>
  <si>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</si>
  <si>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</si>
  <si>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</si>
  <si>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</si>
  <si>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</si>
  <si>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</si>
  <si>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</si>
  <si>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</si>
  <si>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FI_12</t>
  </si>
  <si>
    <t>FI_13</t>
  </si>
  <si>
    <t>FI_14</t>
  </si>
  <si>
    <t>FI_15</t>
  </si>
  <si>
    <t>FI_16</t>
  </si>
  <si>
    <t>FI_17</t>
  </si>
  <si>
    <t>FI_18</t>
  </si>
  <si>
    <t>FI_19</t>
  </si>
  <si>
    <t>FI_20</t>
  </si>
  <si>
    <t>FI_21</t>
  </si>
  <si>
    <t>FI_22</t>
  </si>
  <si>
    <t>FI_23</t>
  </si>
  <si>
    <t>FI_24</t>
  </si>
  <si>
    <t>FI_25</t>
  </si>
  <si>
    <t>FI_26</t>
  </si>
  <si>
    <t>FI_27</t>
  </si>
  <si>
    <t>FI_28</t>
  </si>
  <si>
    <t>FI_29</t>
  </si>
  <si>
    <t>FI_30</t>
  </si>
  <si>
    <t>Diet</t>
  </si>
  <si>
    <t>Prism input (data entry errors mean-replaced)</t>
  </si>
  <si>
    <t>Prism input (data entry errors unreplaced)</t>
  </si>
  <si>
    <t>id</t>
  </si>
  <si>
    <t>diet</t>
  </si>
  <si>
    <t>sex</t>
  </si>
  <si>
    <t>litter</t>
  </si>
  <si>
    <t>dob</t>
  </si>
  <si>
    <t>Male</t>
  </si>
  <si>
    <t>Female</t>
  </si>
  <si>
    <t>diet switch date</t>
  </si>
  <si>
    <t>age at diet switch (days)</t>
  </si>
  <si>
    <t>BW at diet switch (g)</t>
  </si>
  <si>
    <t>Average Starting BW</t>
  </si>
  <si>
    <t>Litter Counts</t>
  </si>
  <si>
    <t>age</t>
  </si>
  <si>
    <t>Initial</t>
  </si>
  <si>
    <t>Extraction</t>
  </si>
  <si>
    <t>of</t>
  </si>
  <si>
    <t>partial</t>
  </si>
  <si>
    <t>data</t>
  </si>
  <si>
    <t>from</t>
  </si>
  <si>
    <t>C:\EchoMRI</t>
  </si>
  <si>
    <t>2008.01.18M\IOFiles\OutputFiles\</t>
  </si>
  <si>
    <t>RecNumber</t>
  </si>
  <si>
    <t>Label</t>
  </si>
  <si>
    <t>Fat</t>
  </si>
  <si>
    <t>Lean</t>
  </si>
  <si>
    <t>FreeWater</t>
  </si>
  <si>
    <t>Time</t>
  </si>
  <si>
    <t>Duration</t>
  </si>
  <si>
    <t>Accumulation</t>
  </si>
  <si>
    <t>TotalWater</t>
  </si>
  <si>
    <t>Weight</t>
  </si>
  <si>
    <t>Comments</t>
  </si>
  <si>
    <t>HIN1</t>
  </si>
  <si>
    <t>May</t>
  </si>
  <si>
    <t>N/A</t>
  </si>
  <si>
    <t>HIN2</t>
  </si>
  <si>
    <t>HIN3</t>
  </si>
  <si>
    <t>HIN4</t>
  </si>
  <si>
    <t>HIN5</t>
  </si>
  <si>
    <t>HIN6</t>
  </si>
  <si>
    <t>HIN7</t>
  </si>
  <si>
    <t>HIN8</t>
  </si>
  <si>
    <t>HIN9</t>
  </si>
  <si>
    <t>HIN10</t>
  </si>
  <si>
    <t>HIN11</t>
  </si>
  <si>
    <t>HIN12</t>
  </si>
  <si>
    <t>HIN13</t>
  </si>
  <si>
    <t>HIN14</t>
  </si>
  <si>
    <t>HIN15</t>
  </si>
  <si>
    <t>HIN16</t>
  </si>
  <si>
    <t>HIN17</t>
  </si>
  <si>
    <t>HIN18</t>
  </si>
  <si>
    <t>HIN19</t>
  </si>
  <si>
    <t>HIN20</t>
  </si>
  <si>
    <t>HIN21</t>
  </si>
  <si>
    <t>HIN22</t>
  </si>
  <si>
    <t>HIN23</t>
  </si>
  <si>
    <t>HIN24</t>
  </si>
  <si>
    <t>HIN25</t>
  </si>
  <si>
    <t>HIN26</t>
  </si>
  <si>
    <t>HIN27</t>
  </si>
  <si>
    <t>HIN28</t>
  </si>
  <si>
    <t>HIN29</t>
  </si>
  <si>
    <t>HIN30</t>
  </si>
  <si>
    <t>HIN31</t>
  </si>
  <si>
    <t>HIN32</t>
  </si>
  <si>
    <t>HIN33</t>
  </si>
  <si>
    <t>HIN34</t>
  </si>
  <si>
    <t>HIN35</t>
  </si>
  <si>
    <t>HIN36</t>
  </si>
  <si>
    <t>HIN37</t>
  </si>
  <si>
    <t>HIN38</t>
  </si>
  <si>
    <t>HIN39</t>
  </si>
  <si>
    <t>HIN40</t>
  </si>
  <si>
    <t>HIN41</t>
  </si>
  <si>
    <t>HIN42</t>
  </si>
  <si>
    <t>HIN43</t>
  </si>
  <si>
    <t>HIN44</t>
  </si>
  <si>
    <t>HIN45</t>
  </si>
  <si>
    <t>HIN46</t>
  </si>
  <si>
    <t>HIN47</t>
  </si>
  <si>
    <t>HIN48</t>
  </si>
  <si>
    <t>Extraction of partial data from C:\EchoMRI 2008.01.18M\IOFiles\OutputFiles\</t>
  </si>
  <si>
    <t xml:space="preserve">RecNumber </t>
  </si>
  <si>
    <t xml:space="preserve"> Label </t>
  </si>
  <si>
    <t xml:space="preserve"> Fat </t>
  </si>
  <si>
    <t xml:space="preserve"> Lean </t>
  </si>
  <si>
    <t xml:space="preserve"> FreeWater </t>
  </si>
  <si>
    <t xml:space="preserve"> TimeDateDura </t>
  </si>
  <si>
    <t xml:space="preserve"> Accumulation </t>
  </si>
  <si>
    <t xml:space="preserve"> TotalWater </t>
  </si>
  <si>
    <t xml:space="preserve"> Weight </t>
  </si>
  <si>
    <t xml:space="preserve">  </t>
  </si>
  <si>
    <t xml:space="preserve"> Comments</t>
  </si>
  <si>
    <t xml:space="preserve"> HIN1 </t>
  </si>
  <si>
    <t xml:space="preserve"> 09:26:13 Jun 29, 2021;  92 </t>
  </si>
  <si>
    <t xml:space="preserve"> N/A </t>
  </si>
  <si>
    <t xml:space="preserve"> N/A</t>
  </si>
  <si>
    <t xml:space="preserve"> HIN2 </t>
  </si>
  <si>
    <t xml:space="preserve"> 09:28:47 Jun 29, 2021;  95 </t>
  </si>
  <si>
    <t xml:space="preserve"> HIN3 </t>
  </si>
  <si>
    <t xml:space="preserve"> 09:31:21 Jun 29, 2021;  91 </t>
  </si>
  <si>
    <t xml:space="preserve"> HIN4 </t>
  </si>
  <si>
    <t xml:space="preserve"> 09:34:28 Jun 29, 2021;  88 </t>
  </si>
  <si>
    <t xml:space="preserve"> HIN5 </t>
  </si>
  <si>
    <t xml:space="preserve"> 09:37:16 Jun 29, 2021;  92 </t>
  </si>
  <si>
    <t xml:space="preserve"> HIN7 </t>
  </si>
  <si>
    <t xml:space="preserve"> 09:39:44 Jun 29, 2021;  92 </t>
  </si>
  <si>
    <t xml:space="preserve"> HIN8 </t>
  </si>
  <si>
    <t xml:space="preserve"> 09:56:10 Jun 29, 2021;  92 </t>
  </si>
  <si>
    <t xml:space="preserve"> HIN9 </t>
  </si>
  <si>
    <t xml:space="preserve"> 09:58:36 Jun 29, 2021;  88 </t>
  </si>
  <si>
    <t xml:space="preserve"> HIN10 </t>
  </si>
  <si>
    <t xml:space="preserve"> 10:00:53 Jun 29, 2021;  91 </t>
  </si>
  <si>
    <t xml:space="preserve"> HIN11 </t>
  </si>
  <si>
    <t xml:space="preserve"> 10:03:25 Jun 29, 2021;  88 </t>
  </si>
  <si>
    <t xml:space="preserve"> HIN12 </t>
  </si>
  <si>
    <t xml:space="preserve"> 10:05:43 Jun 29, 2021;  96 </t>
  </si>
  <si>
    <t xml:space="preserve"> HIN13 </t>
  </si>
  <si>
    <t xml:space="preserve"> 10:08:09 Jun 29, 2021;  88 </t>
  </si>
  <si>
    <t xml:space="preserve"> HIN14 </t>
  </si>
  <si>
    <t xml:space="preserve"> 10:20:20 Jun 29, 2021;  87 </t>
  </si>
  <si>
    <t xml:space="preserve"> HIN15 </t>
  </si>
  <si>
    <t xml:space="preserve"> 10:22:38 Jun 29, 2021;  92 </t>
  </si>
  <si>
    <t xml:space="preserve"> HIN16 </t>
  </si>
  <si>
    <t xml:space="preserve"> 10:25:06 Jun 29, 2021;  92 </t>
  </si>
  <si>
    <t xml:space="preserve"> HIN17 </t>
  </si>
  <si>
    <t xml:space="preserve"> 10:27:20 Jun 29, 2021;  92 </t>
  </si>
  <si>
    <t xml:space="preserve"> HIN18 </t>
  </si>
  <si>
    <t xml:space="preserve"> 10:29:36 Jun 29, 2021;  99 </t>
  </si>
  <si>
    <t xml:space="preserve"> HIN19 </t>
  </si>
  <si>
    <t xml:space="preserve"> 10:32:06 Jun 29, 2021;  92 </t>
  </si>
  <si>
    <t xml:space="preserve"> HIN20 </t>
  </si>
  <si>
    <t xml:space="preserve"> 10:46:24 Jun 29, 2021;  91 </t>
  </si>
  <si>
    <t xml:space="preserve"> HIN21 </t>
  </si>
  <si>
    <t xml:space="preserve"> 10:48:30 Jun 29, 2021;  92 </t>
  </si>
  <si>
    <t xml:space="preserve"> HIN22 </t>
  </si>
  <si>
    <t xml:space="preserve"> 10:50:46 Jun 29, 2021;  96 </t>
  </si>
  <si>
    <t xml:space="preserve"> HIN23 </t>
  </si>
  <si>
    <t xml:space="preserve"> 10:53:05 Jun 29, 2021;  92 </t>
  </si>
  <si>
    <t xml:space="preserve"> HIN24 </t>
  </si>
  <si>
    <t xml:space="preserve"> 10:55:13 Jun 29, 2021;  96 </t>
  </si>
  <si>
    <t xml:space="preserve"> HIN25 </t>
  </si>
  <si>
    <t xml:space="preserve"> 11:26:44 Jun 29, 2021; 100 </t>
  </si>
  <si>
    <t xml:space="preserve"> HIN26 </t>
  </si>
  <si>
    <t xml:space="preserve"> 11:29:07 Jun 29, 2021;  92 </t>
  </si>
  <si>
    <t xml:space="preserve"> HIN27 </t>
  </si>
  <si>
    <t xml:space="preserve"> 11:33:49 Jun 29, 2021;  96 </t>
  </si>
  <si>
    <t xml:space="preserve"> HIN28 </t>
  </si>
  <si>
    <t xml:space="preserve"> 11:36:08 Jun 29, 2021;  88 </t>
  </si>
  <si>
    <t xml:space="preserve"> HIN29 </t>
  </si>
  <si>
    <t xml:space="preserve"> 11:38:08 Jun 29, 2021;  87 </t>
  </si>
  <si>
    <t xml:space="preserve"> HIN30 </t>
  </si>
  <si>
    <t xml:space="preserve"> 11:40:24 Jun 29, 2021;  88 </t>
  </si>
  <si>
    <t xml:space="preserve"> HIN31 </t>
  </si>
  <si>
    <t xml:space="preserve"> 11:57:09 Jun 29, 2021;  91 </t>
  </si>
  <si>
    <t xml:space="preserve"> HIN32 </t>
  </si>
  <si>
    <t xml:space="preserve"> 11:59:13 Jun 29, 2021;  91 </t>
  </si>
  <si>
    <t xml:space="preserve"> HIN33 </t>
  </si>
  <si>
    <t xml:space="preserve"> 12:01:21 Jun 29, 2021;  99 </t>
  </si>
  <si>
    <t xml:space="preserve"> HIN34 </t>
  </si>
  <si>
    <t xml:space="preserve"> 12:04:02 Jun 29, 2021; 108 </t>
  </si>
  <si>
    <t xml:space="preserve"> HIN35 </t>
  </si>
  <si>
    <t xml:space="preserve"> 12:06:50 Jun 29, 2021; 100 </t>
  </si>
  <si>
    <t xml:space="preserve"> HIN36 </t>
  </si>
  <si>
    <t xml:space="preserve"> 12:09:13 Jun 29, 2021;  96 </t>
  </si>
  <si>
    <t xml:space="preserve"> HIN37 </t>
  </si>
  <si>
    <t xml:space="preserve"> 14:23:32 Jun 29, 2021;  92 </t>
  </si>
  <si>
    <t xml:space="preserve"> HIN38 </t>
  </si>
  <si>
    <t xml:space="preserve"> 14:25:46 Jun 29, 2021; 100 </t>
  </si>
  <si>
    <t xml:space="preserve"> HIN39 </t>
  </si>
  <si>
    <t xml:space="preserve"> 14:28:04 Jun 29, 2021;  96 </t>
  </si>
  <si>
    <t xml:space="preserve"> HIN40 </t>
  </si>
  <si>
    <t xml:space="preserve"> 14:30:58 Jun 29, 2021;  92 </t>
  </si>
  <si>
    <t xml:space="preserve"> HIN41 </t>
  </si>
  <si>
    <t xml:space="preserve"> 14:33:22 Jun 29, 2021;  92 </t>
  </si>
  <si>
    <t xml:space="preserve"> HIN42 </t>
  </si>
  <si>
    <t xml:space="preserve"> 14:35:51 Jun 29, 2021; 132 </t>
  </si>
  <si>
    <t xml:space="preserve"> HIN43 </t>
  </si>
  <si>
    <t xml:space="preserve"> 15:09:11 Jun 29, 2021;  92 </t>
  </si>
  <si>
    <t xml:space="preserve"> HIN44 </t>
  </si>
  <si>
    <t xml:space="preserve"> 15:11:50 Jun 29, 2021;  92 </t>
  </si>
  <si>
    <t xml:space="preserve"> HIN45 </t>
  </si>
  <si>
    <t xml:space="preserve"> 15:14:04 Jun 29, 2021;  92 </t>
  </si>
  <si>
    <t xml:space="preserve"> HIN46 </t>
  </si>
  <si>
    <t xml:space="preserve"> 15:16:13 Jun 29, 2021;  95 </t>
  </si>
  <si>
    <t xml:space="preserve"> HIN47 </t>
  </si>
  <si>
    <t xml:space="preserve"> 15:18:17 Jun 29, 2021;  92 </t>
  </si>
  <si>
    <t xml:space="preserve"> HIN48 </t>
  </si>
  <si>
    <t xml:space="preserve"> 15:20:42 Jun 29, 2021;  96 </t>
  </si>
  <si>
    <t>Final</t>
  </si>
  <si>
    <t>Excluded</t>
  </si>
  <si>
    <t>bw_m6</t>
  </si>
  <si>
    <t>bw_m5</t>
  </si>
  <si>
    <t>bw_m4</t>
  </si>
  <si>
    <t>bw_m3</t>
  </si>
  <si>
    <t>bw_m2</t>
  </si>
  <si>
    <t>bw_m1</t>
  </si>
  <si>
    <t>bw_0</t>
  </si>
  <si>
    <t>bw_1</t>
  </si>
  <si>
    <t>bw_2</t>
  </si>
  <si>
    <t>bw_3</t>
  </si>
  <si>
    <t>bw_4</t>
  </si>
  <si>
    <t>bw_5</t>
  </si>
  <si>
    <t>bw_6</t>
  </si>
  <si>
    <t>bw_7</t>
  </si>
  <si>
    <t>bw_8</t>
  </si>
  <si>
    <t>bw_9</t>
  </si>
  <si>
    <t>bw_10</t>
  </si>
  <si>
    <t>bw_11</t>
  </si>
  <si>
    <t>bw_12</t>
  </si>
  <si>
    <t>bw_13</t>
  </si>
  <si>
    <t>bw_14</t>
  </si>
  <si>
    <t>bw_15</t>
  </si>
  <si>
    <t>bw_16</t>
  </si>
  <si>
    <t>bw_17</t>
  </si>
  <si>
    <t>bw_18</t>
  </si>
  <si>
    <t>bw_19</t>
  </si>
  <si>
    <t>bw_20</t>
  </si>
  <si>
    <t>bw_21</t>
  </si>
  <si>
    <t>bw_22</t>
  </si>
  <si>
    <t>bw_23</t>
  </si>
  <si>
    <t>bw_24</t>
  </si>
  <si>
    <t>bw_25</t>
  </si>
  <si>
    <t>bw_26</t>
  </si>
  <si>
    <t>bw_27</t>
  </si>
  <si>
    <t>bw_28</t>
  </si>
  <si>
    <t>bw_29</t>
  </si>
  <si>
    <t>bw_30</t>
  </si>
  <si>
    <t>ei_m4</t>
  </si>
  <si>
    <t>ei_m3</t>
  </si>
  <si>
    <t>ei_m2</t>
  </si>
  <si>
    <t>ei_m1</t>
  </si>
  <si>
    <t>ei_0</t>
  </si>
  <si>
    <t>ei_1</t>
  </si>
  <si>
    <t>ei_2</t>
  </si>
  <si>
    <t>ei_3</t>
  </si>
  <si>
    <t>ei_4</t>
  </si>
  <si>
    <t>ei_5</t>
  </si>
  <si>
    <t>ei_6</t>
  </si>
  <si>
    <t>ei_7</t>
  </si>
  <si>
    <t>ei_8</t>
  </si>
  <si>
    <t>ei_9</t>
  </si>
  <si>
    <t>ei_10</t>
  </si>
  <si>
    <t>ei_11</t>
  </si>
  <si>
    <t>ei_12</t>
  </si>
  <si>
    <t>ei_13</t>
  </si>
  <si>
    <t>ei_14</t>
  </si>
  <si>
    <t>ei_15</t>
  </si>
  <si>
    <t>ei_16</t>
  </si>
  <si>
    <t>ei_17</t>
  </si>
  <si>
    <t>ei_18</t>
  </si>
  <si>
    <t>ei_19</t>
  </si>
  <si>
    <t>ei_20</t>
  </si>
  <si>
    <t>ei_21</t>
  </si>
  <si>
    <t>ei_22</t>
  </si>
  <si>
    <t>ei_23</t>
  </si>
  <si>
    <t>ei_24</t>
  </si>
  <si>
    <t>ei_25</t>
  </si>
  <si>
    <t>ei_26</t>
  </si>
  <si>
    <t>ei_27</t>
  </si>
  <si>
    <t>ei_28</t>
  </si>
  <si>
    <t>ei_29</t>
  </si>
  <si>
    <t>ei_30</t>
  </si>
  <si>
    <t>lbm_m2</t>
  </si>
  <si>
    <t>fw_m2</t>
  </si>
  <si>
    <t>tw_m2</t>
  </si>
  <si>
    <t>fm_m2</t>
  </si>
  <si>
    <t>fm_29</t>
  </si>
  <si>
    <t>lm_29</t>
  </si>
  <si>
    <t>fw_29</t>
  </si>
  <si>
    <t>tw_29</t>
  </si>
  <si>
    <t>et</t>
  </si>
  <si>
    <t>di</t>
  </si>
  <si>
    <t>ae</t>
  </si>
  <si>
    <t>sa</t>
  </si>
  <si>
    <t>nor_type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</si>
</sst>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6" formatCode="0.00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/>
    <xf numFmtId="0" fontId="3" fillId="0" borderId="0" xfId="0" applyFont="1"/>
    <xf numFmtId="0" fontId="1" fillId="0" borderId="0" xfId="0" applyFont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164" fontId="2" fillId="0" borderId="0" xfId="0" applyNumberFormat="1" applyFont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4" borderId="0" xfId="0" applyNumberFormat="1" applyFont="1" applyFill="1"/>
    <xf numFmtId="165" fontId="3" fillId="5" borderId="0" xfId="0" applyNumberFormat="1" applyFont="1" applyFill="1"/>
    <xf numFmtId="0" fontId="1" fillId="0" borderId="0" xfId="0" applyFont="1" applyAlignment="1">
      <alignment horizontal="right"/>
    </xf>
    <xf numFmtId="0" fontId="3" fillId="4" borderId="0" xfId="0" applyFont="1" applyFill="1"/>
    <xf numFmtId="2" fontId="3" fillId="0" borderId="0" xfId="0" applyNumberFormat="1" applyFont="1"/>
    <xf numFmtId="0" fontId="3" fillId="6" borderId="0" xfId="0" applyFont="1" applyFill="1"/>
    <xf numFmtId="0" fontId="1" fillId="4" borderId="0" xfId="0" applyFont="1" applyFill="1"/>
    <xf numFmtId="0" fontId="5" fillId="7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10" fontId="3" fillId="0" borderId="0" xfId="0" applyNumberFormat="1" applyFont="1"/>
    <xf numFmtId="1" fontId="7" fillId="0" borderId="0" xfId="0" applyNumberFormat="1" applyFont="1"/>
    <xf numFmtId="1" fontId="3" fillId="0" borderId="0" xfId="0" applyNumberFormat="1" applyFont="1"/>
    <xf numFmtId="1" fontId="7" fillId="0" borderId="0" xfId="0" applyNumberFormat="1" applyFont="1" applyAlignment="1">
      <alignment horizontal="right"/>
    </xf>
    <xf numFmtId="0" fontId="8" fillId="0" borderId="0" xfId="0" applyFont="1"/>
    <xf numFmtId="0" fontId="1" fillId="8" borderId="0" xfId="0" applyFont="1" applyFill="1"/>
    <xf numFmtId="0" fontId="3" fillId="8" borderId="0" xfId="0" applyFont="1" applyFill="1"/>
    <xf numFmtId="165" fontId="3" fillId="8" borderId="0" xfId="0" applyNumberFormat="1" applyFont="1" applyFill="1"/>
    <xf numFmtId="0" fontId="0" fillId="8" borderId="0" xfId="0" applyFill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1" fontId="0" fillId="0" borderId="0" xfId="0" applyNumberFormat="1"/>
    <xf numFmtId="21" fontId="0" fillId="0" borderId="0" xfId="0" applyNumberFormat="1"/>
    <xf numFmtId="165" fontId="10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E77E9-E08C-451F-A45A-93EB2485D7BE}" name="Table1" displayName="Table1" ref="A1:H49" totalsRowShown="0" headerRowDxfId="9" dataDxfId="8">
  <autoFilter ref="A1:H49" xr:uid="{771E77E9-E08C-451F-A45A-93EB2485D7BE}"/>
  <sortState xmlns:xlrd2="http://schemas.microsoft.com/office/spreadsheetml/2017/richdata2" ref="A2:H49">
    <sortCondition ref="A2:A49"/>
  </sortState>
  <tableColumns count="8">
    <tableColumn id="1" xr3:uid="{4928E893-09F9-4AA4-8EC9-B6E374049B7F}" name="id" dataDxfId="7"/>
    <tableColumn id="6" xr3:uid="{6F182DA0-C859-4621-8094-FEE173B9DF79}" name="sex" dataDxfId="6"/>
    <tableColumn id="2" xr3:uid="{922B7F4E-9D13-4BF2-8740-DABBF1752162}" name="litter" dataDxfId="5"/>
    <tableColumn id="3" xr3:uid="{9032B76F-BC16-44AE-A113-85D273C5EE01}" name="dob" dataDxfId="4"/>
    <tableColumn id="8" xr3:uid="{6128D23F-99EA-4941-8ABA-EF742CA8A86F}" name="diet switch date" dataDxfId="3"/>
    <tableColumn id="7" xr3:uid="{784CEC37-8971-477A-AA66-E2D010C0C799}" name="age at diet switch (days)" dataDxfId="2">
      <calculatedColumnFormula>Table1[[#This Row],[diet switch date]]-Table1[[#This Row],[dob]]</calculatedColumnFormula>
    </tableColumn>
    <tableColumn id="4" xr3:uid="{B2201087-CCFD-46D8-A45E-FE9544221601}" name="BW at diet switch (g)" dataDxfId="1"/>
    <tableColumn id="5" xr3:uid="{7B01B802-E231-436F-A2C8-A50CD53DC804}" name="die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V49"/>
  <sheetViews>
    <sheetView workbookViewId="0">
      <selection activeCell="H2" sqref="H2"/>
    </sheetView>
  </sheetViews>
  <sheetFormatPr defaultColWidth="12.5546875" defaultRowHeight="15.75" customHeight="1" x14ac:dyDescent="0.25"/>
  <cols>
    <col min="5" max="5" width="17.109375" bestFit="1" customWidth="1"/>
    <col min="6" max="6" width="24.88671875" bestFit="1" customWidth="1"/>
    <col min="7" max="7" width="21.88671875" bestFit="1" customWidth="1"/>
    <col min="8" max="8" width="6.77734375" bestFit="1" customWidth="1"/>
  </cols>
  <sheetData>
    <row r="1" spans="1:22" ht="15.75" customHeight="1" x14ac:dyDescent="0.25">
      <c r="A1" s="6" t="s">
        <v>143</v>
      </c>
      <c r="B1" s="6" t="s">
        <v>145</v>
      </c>
      <c r="C1" s="6" t="s">
        <v>146</v>
      </c>
      <c r="D1" s="6" t="s">
        <v>147</v>
      </c>
      <c r="E1" s="6" t="s">
        <v>150</v>
      </c>
      <c r="F1" s="6" t="s">
        <v>151</v>
      </c>
      <c r="G1" s="6" t="s">
        <v>152</v>
      </c>
      <c r="H1" s="6" t="s">
        <v>144</v>
      </c>
    </row>
    <row r="2" spans="1:22" ht="15.75" customHeight="1" x14ac:dyDescent="0.25">
      <c r="A2" s="6">
        <v>1</v>
      </c>
      <c r="B2" s="6" t="s">
        <v>148</v>
      </c>
      <c r="C2" s="6">
        <v>101</v>
      </c>
      <c r="D2" s="37">
        <v>44286</v>
      </c>
      <c r="E2" s="37">
        <v>44347</v>
      </c>
      <c r="F2" s="6">
        <f>Table1[[#This Row],[diet switch date]]-Table1[[#This Row],[dob]]</f>
        <v>61</v>
      </c>
      <c r="G2" s="6">
        <v>317.7</v>
      </c>
      <c r="H2" s="6" t="s">
        <v>44</v>
      </c>
    </row>
    <row r="3" spans="1:22" ht="15.75" customHeight="1" x14ac:dyDescent="0.25">
      <c r="A3" s="6">
        <v>2</v>
      </c>
      <c r="B3" s="6" t="s">
        <v>148</v>
      </c>
      <c r="C3" s="6">
        <v>101</v>
      </c>
      <c r="D3" s="37">
        <v>44286</v>
      </c>
      <c r="E3" s="37">
        <v>44347</v>
      </c>
      <c r="F3" s="6">
        <f>Table1[[#This Row],[diet switch date]]-Table1[[#This Row],[dob]]</f>
        <v>61</v>
      </c>
      <c r="G3" s="6">
        <v>303.39999999999998</v>
      </c>
      <c r="H3" s="6" t="s">
        <v>44</v>
      </c>
      <c r="J3" t="s">
        <v>153</v>
      </c>
    </row>
    <row r="4" spans="1:22" ht="15.75" customHeight="1" x14ac:dyDescent="0.25">
      <c r="A4" s="6">
        <v>3</v>
      </c>
      <c r="B4" s="6" t="s">
        <v>148</v>
      </c>
      <c r="C4" s="6">
        <v>102</v>
      </c>
      <c r="D4" s="37">
        <v>44286</v>
      </c>
      <c r="E4" s="37">
        <v>44347</v>
      </c>
      <c r="F4" s="6">
        <f>Table1[[#This Row],[diet switch date]]-Table1[[#This Row],[dob]]</f>
        <v>61</v>
      </c>
      <c r="G4" s="6">
        <v>331</v>
      </c>
      <c r="H4" s="6" t="s">
        <v>44</v>
      </c>
      <c r="K4" s="6" t="s">
        <v>44</v>
      </c>
      <c r="L4" s="6" t="s">
        <v>45</v>
      </c>
      <c r="M4" s="6" t="s">
        <v>46</v>
      </c>
    </row>
    <row r="5" spans="1:22" ht="15.75" customHeight="1" x14ac:dyDescent="0.25">
      <c r="A5" s="6">
        <v>4</v>
      </c>
      <c r="B5" s="6" t="s">
        <v>148</v>
      </c>
      <c r="C5" s="6">
        <v>102</v>
      </c>
      <c r="D5" s="37">
        <v>44286</v>
      </c>
      <c r="E5" s="37">
        <v>44347</v>
      </c>
      <c r="F5" s="6">
        <f>Table1[[#This Row],[diet switch date]]-Table1[[#This Row],[dob]]</f>
        <v>61</v>
      </c>
      <c r="G5" s="6">
        <v>364.6</v>
      </c>
      <c r="H5" s="6" t="s">
        <v>44</v>
      </c>
      <c r="J5" t="s">
        <v>148</v>
      </c>
      <c r="K5" s="13">
        <f>AVERAGEIFS(Table1[BW at diet switch (g)],Table1[sex], "Male",Table1[diet], "CHOW")</f>
        <v>315.67499999999995</v>
      </c>
      <c r="L5" s="13">
        <f>AVERAGEIFS(Table1[BW at diet switch (g)],Table1[sex], "Male",Table1[diet], "LCT")</f>
        <v>316.75</v>
      </c>
      <c r="M5" s="13">
        <f>AVERAGEIFS(Table1[BW at diet switch (g)],Table1[sex], "Male",Table1[diet], "MCT")</f>
        <v>320.38750000000005</v>
      </c>
    </row>
    <row r="6" spans="1:22" ht="15.75" customHeight="1" x14ac:dyDescent="0.25">
      <c r="A6" s="6">
        <v>5</v>
      </c>
      <c r="B6" s="6" t="s">
        <v>148</v>
      </c>
      <c r="C6" s="6">
        <v>103</v>
      </c>
      <c r="D6" s="37">
        <v>44286</v>
      </c>
      <c r="E6" s="37">
        <v>44347</v>
      </c>
      <c r="F6" s="6">
        <f>Table1[[#This Row],[diet switch date]]-Table1[[#This Row],[dob]]</f>
        <v>61</v>
      </c>
      <c r="G6" s="6">
        <v>363.6</v>
      </c>
      <c r="H6" s="6" t="s">
        <v>45</v>
      </c>
      <c r="J6" t="s">
        <v>149</v>
      </c>
      <c r="K6" s="36">
        <f>AVERAGEIFS(Table1[BW at diet switch (g)],Table1[sex], "Female",Table1[diet], "CHOW")</f>
        <v>206.25</v>
      </c>
      <c r="L6" s="36">
        <f>AVERAGEIFS(Table1[BW at diet switch (g)],Table1[sex], "Female",Table1[diet], "LCT")</f>
        <v>206.46249999999998</v>
      </c>
      <c r="M6" s="36">
        <f>AVERAGEIFS(Table1[BW at diet switch (g)],Table1[sex], "Female",Table1[diet], "MCT")</f>
        <v>207.51249999999996</v>
      </c>
    </row>
    <row r="7" spans="1:22" ht="15.75" customHeight="1" x14ac:dyDescent="0.25">
      <c r="A7" s="6">
        <v>6</v>
      </c>
      <c r="B7" s="6" t="s">
        <v>148</v>
      </c>
      <c r="C7" s="6">
        <v>103</v>
      </c>
      <c r="D7" s="37">
        <v>44286</v>
      </c>
      <c r="E7" s="37">
        <v>44347</v>
      </c>
      <c r="F7" s="6">
        <f>Table1[[#This Row],[diet switch date]]-Table1[[#This Row],[dob]]</f>
        <v>61</v>
      </c>
      <c r="G7" s="6">
        <v>263.3</v>
      </c>
      <c r="H7" s="6" t="s">
        <v>45</v>
      </c>
    </row>
    <row r="8" spans="1:22" ht="15.75" customHeight="1" x14ac:dyDescent="0.25">
      <c r="A8" s="6">
        <v>7</v>
      </c>
      <c r="B8" s="6" t="s">
        <v>148</v>
      </c>
      <c r="C8" s="6">
        <v>104</v>
      </c>
      <c r="D8" s="37">
        <v>44286</v>
      </c>
      <c r="E8" s="37">
        <v>44347</v>
      </c>
      <c r="F8" s="6">
        <f>Table1[[#This Row],[diet switch date]]-Table1[[#This Row],[dob]]</f>
        <v>61</v>
      </c>
      <c r="G8" s="6">
        <v>309.89999999999998</v>
      </c>
      <c r="H8" s="6" t="s">
        <v>45</v>
      </c>
    </row>
    <row r="9" spans="1:22" ht="15.75" customHeight="1" x14ac:dyDescent="0.25">
      <c r="A9" s="6">
        <v>8</v>
      </c>
      <c r="B9" s="6" t="s">
        <v>148</v>
      </c>
      <c r="C9" s="6">
        <v>104</v>
      </c>
      <c r="D9" s="37">
        <v>44286</v>
      </c>
      <c r="E9" s="37">
        <v>44347</v>
      </c>
      <c r="F9" s="6">
        <f>Table1[[#This Row],[diet switch date]]-Table1[[#This Row],[dob]]</f>
        <v>61</v>
      </c>
      <c r="G9" s="6">
        <v>325.60000000000002</v>
      </c>
      <c r="H9" s="6" t="s">
        <v>46</v>
      </c>
      <c r="J9" t="s">
        <v>154</v>
      </c>
      <c r="L9">
        <v>101</v>
      </c>
      <c r="M9">
        <v>102</v>
      </c>
      <c r="N9">
        <v>103</v>
      </c>
      <c r="O9">
        <v>104</v>
      </c>
      <c r="P9">
        <v>105</v>
      </c>
      <c r="Q9">
        <v>106</v>
      </c>
      <c r="R9">
        <v>107</v>
      </c>
      <c r="S9">
        <v>108</v>
      </c>
      <c r="T9">
        <v>110</v>
      </c>
      <c r="U9">
        <v>111</v>
      </c>
      <c r="V9">
        <v>112</v>
      </c>
    </row>
    <row r="10" spans="1:22" ht="15.75" customHeight="1" x14ac:dyDescent="0.25">
      <c r="A10" s="6">
        <v>9</v>
      </c>
      <c r="B10" s="6" t="s">
        <v>148</v>
      </c>
      <c r="C10" s="6">
        <v>105</v>
      </c>
      <c r="D10" s="37">
        <v>44286</v>
      </c>
      <c r="E10" s="37">
        <v>44347</v>
      </c>
      <c r="F10" s="6">
        <f>Table1[[#This Row],[diet switch date]]-Table1[[#This Row],[dob]]</f>
        <v>61</v>
      </c>
      <c r="G10" s="6">
        <v>306.3</v>
      </c>
      <c r="H10" s="6" t="s">
        <v>45</v>
      </c>
      <c r="J10" t="s">
        <v>148</v>
      </c>
      <c r="K10" s="6" t="s">
        <v>44</v>
      </c>
      <c r="L10" s="27">
        <f>COUNTIFS(Table1[sex], "Male", Table1[diet], "CHOW", Table1[litter], "101")</f>
        <v>2</v>
      </c>
      <c r="M10" s="27">
        <f>COUNTIFS(Table1[sex], "Male", Table1[diet], "CHOW", Table1[litter], "102")</f>
        <v>2</v>
      </c>
      <c r="N10" s="27">
        <f>COUNTIFS(Table1[sex], "Male", Table1[diet], "CHOW", Table1[litter], "103")</f>
        <v>0</v>
      </c>
      <c r="O10" s="27">
        <f>COUNTIFS(Table1[sex], "Male", Table1[diet], "CHOW", Table1[litter], "104")</f>
        <v>0</v>
      </c>
      <c r="P10" s="27">
        <f>COUNTIFS(Table1[sex], "Male", Table1[diet], "CHOW", Table1[litter], "105")</f>
        <v>2</v>
      </c>
      <c r="Q10" s="27">
        <f>COUNTIFS(Table1[sex], "Male", Table1[diet], "CHOW", Table1[litter], "106")</f>
        <v>0</v>
      </c>
      <c r="R10" s="27">
        <f>COUNTIFS(Table1[sex], "Male", Table1[diet], "CHOW", Table1[litter], "107")</f>
        <v>0</v>
      </c>
      <c r="S10" s="27">
        <f>COUNTIFS(Table1[sex], "Male", Table1[diet], "CHOW", Table1[litter], "108")</f>
        <v>1</v>
      </c>
      <c r="T10" s="27">
        <f>COUNTIFS(Table1[sex], "Male", Table1[diet], "CHOW", Table1[litter], "110")</f>
        <v>1</v>
      </c>
      <c r="U10" s="27">
        <f>COUNTIFS(Table1[sex], "Male", Table1[diet], "CHOW", Table1[litter], "111")</f>
        <v>0</v>
      </c>
      <c r="V10" s="27">
        <f>COUNTIFS(Table1[sex], "Male", Table1[diet], "CHOW", Table1[litter], "112")</f>
        <v>0</v>
      </c>
    </row>
    <row r="11" spans="1:22" ht="15.75" customHeight="1" x14ac:dyDescent="0.25">
      <c r="A11" s="6">
        <v>10</v>
      </c>
      <c r="B11" s="6" t="s">
        <v>148</v>
      </c>
      <c r="C11" s="6">
        <v>105</v>
      </c>
      <c r="D11" s="37">
        <v>44286</v>
      </c>
      <c r="E11" s="37">
        <v>44347</v>
      </c>
      <c r="F11" s="6">
        <f>Table1[[#This Row],[diet switch date]]-Table1[[#This Row],[dob]]</f>
        <v>61</v>
      </c>
      <c r="G11" s="6">
        <v>254.8</v>
      </c>
      <c r="H11" s="6" t="s">
        <v>44</v>
      </c>
      <c r="K11" s="6" t="s">
        <v>45</v>
      </c>
      <c r="L11" s="27">
        <f>COUNTIFS(Table1[sex], "Male", Table1[diet], "LCT", Table1[litter], "101")</f>
        <v>0</v>
      </c>
      <c r="M11" s="27">
        <f>COUNTIFS(Table1[sex], "Male", Table1[diet], "LCT", Table1[litter], "102")</f>
        <v>0</v>
      </c>
      <c r="N11" s="27">
        <f>COUNTIFS(Table1[sex], "Male", Table1[diet], "LCT", Table1[litter], "103")</f>
        <v>2</v>
      </c>
      <c r="O11" s="27">
        <f>COUNTIFS(Table1[sex], "Male", Table1[diet], "LCT", Table1[litter], "104")</f>
        <v>1</v>
      </c>
      <c r="P11" s="27">
        <f>COUNTIFS(Table1[sex], "Male", Table1[diet], "LCT", Table1[litter], "105")</f>
        <v>1</v>
      </c>
      <c r="Q11" s="27">
        <f>COUNTIFS(Table1[sex], "Male", Table1[diet], "LCT", Table1[litter], "106")</f>
        <v>0</v>
      </c>
      <c r="R11" s="27">
        <f>COUNTIFS(Table1[sex], "Male", Table1[diet], "LCT", Table1[litter], "107")</f>
        <v>0</v>
      </c>
      <c r="S11" s="27">
        <f>COUNTIFS(Table1[sex], "Male", Table1[diet], "LCT", Table1[litter], "108")</f>
        <v>1</v>
      </c>
      <c r="T11" s="27">
        <f>COUNTIFS(Table1[sex], "Male", Table1[diet], "LCT", Table1[litter], "110")</f>
        <v>1</v>
      </c>
      <c r="U11" s="27">
        <f>COUNTIFS(Table1[sex], "Male", Table1[diet], "LCT", Table1[litter], "111")</f>
        <v>1</v>
      </c>
      <c r="V11" s="27">
        <f>COUNTIFS(Table1[sex], "Male", Table1[diet], "LCT", Table1[litter], "112")</f>
        <v>1</v>
      </c>
    </row>
    <row r="12" spans="1:22" ht="15.75" customHeight="1" x14ac:dyDescent="0.25">
      <c r="A12" s="6">
        <v>11</v>
      </c>
      <c r="B12" s="6" t="s">
        <v>148</v>
      </c>
      <c r="C12" s="6">
        <v>106</v>
      </c>
      <c r="D12" s="37">
        <v>44288</v>
      </c>
      <c r="E12" s="37">
        <v>44347</v>
      </c>
      <c r="F12" s="6">
        <f>Table1[[#This Row],[diet switch date]]-Table1[[#This Row],[dob]]</f>
        <v>59</v>
      </c>
      <c r="G12" s="6">
        <v>306.3</v>
      </c>
      <c r="H12" s="6" t="s">
        <v>46</v>
      </c>
      <c r="K12" s="6" t="s">
        <v>46</v>
      </c>
      <c r="L12" s="27">
        <f>COUNTIFS(Table1[sex], "Male", Table1[diet], "MCT", Table1[litter], "101")</f>
        <v>0</v>
      </c>
      <c r="M12" s="27">
        <f>COUNTIFS(Table1[sex], "Male", Table1[diet], "MCT", Table1[litter], "102")</f>
        <v>0</v>
      </c>
      <c r="N12" s="27">
        <f>COUNTIFS(Table1[sex], "Male", Table1[diet], "MCT", Table1[litter], "103")</f>
        <v>0</v>
      </c>
      <c r="O12" s="27">
        <f>COUNTIFS(Table1[sex], "Male", Table1[diet], "MCT", Table1[litter], "104")</f>
        <v>1</v>
      </c>
      <c r="P12" s="27">
        <f>COUNTIFS(Table1[sex], "Male", Table1[diet], "MCT", Table1[litter], "105")</f>
        <v>0</v>
      </c>
      <c r="Q12" s="27">
        <f>COUNTIFS(Table1[sex], "Male", Table1[diet], "MCT", Table1[litter], "106")</f>
        <v>2</v>
      </c>
      <c r="R12" s="27">
        <f>COUNTIFS(Table1[sex], "Male", Table1[diet], "MCT", Table1[litter], "107")</f>
        <v>2</v>
      </c>
      <c r="S12" s="27">
        <f>COUNTIFS(Table1[sex], "Male", Table1[diet], "MCT", Table1[litter], "108")</f>
        <v>0</v>
      </c>
      <c r="T12" s="27">
        <f>COUNTIFS(Table1[sex], "Male", Table1[diet], "MCT", Table1[litter], "110")</f>
        <v>0</v>
      </c>
      <c r="U12" s="27">
        <f>COUNTIFS(Table1[sex], "Male", Table1[diet], "MCT", Table1[litter], "111")</f>
        <v>1</v>
      </c>
      <c r="V12" s="27">
        <f>COUNTIFS(Table1[sex], "Male", Table1[diet], "MCT", Table1[litter], "112")</f>
        <v>2</v>
      </c>
    </row>
    <row r="13" spans="1:22" ht="15.75" customHeight="1" x14ac:dyDescent="0.25">
      <c r="A13" s="6">
        <v>12</v>
      </c>
      <c r="B13" s="6" t="s">
        <v>148</v>
      </c>
      <c r="C13" s="6">
        <v>106</v>
      </c>
      <c r="D13" s="37">
        <v>44288</v>
      </c>
      <c r="E13" s="37">
        <v>44347</v>
      </c>
      <c r="F13" s="6">
        <f>Table1[[#This Row],[diet switch date]]-Table1[[#This Row],[dob]]</f>
        <v>59</v>
      </c>
      <c r="G13" s="6">
        <v>294.89999999999998</v>
      </c>
      <c r="H13" s="6" t="s">
        <v>46</v>
      </c>
      <c r="J13" t="s">
        <v>149</v>
      </c>
      <c r="K13" s="6" t="s">
        <v>44</v>
      </c>
      <c r="L13" s="39">
        <f>COUNTIFS(Table1[sex], "Female", Table1[diet], "CHOW", Table1[litter], "101")</f>
        <v>1</v>
      </c>
      <c r="M13" s="39">
        <f>COUNTIFS(Table1[sex], "Female", Table1[diet], "CHOW", Table1[litter], "102")</f>
        <v>2</v>
      </c>
      <c r="N13" s="39">
        <f>COUNTIFS(Table1[sex], "Female", Table1[diet], "CHOW", Table1[litter], "103")</f>
        <v>1</v>
      </c>
      <c r="O13" s="39">
        <f>COUNTIFS(Table1[sex], "Female", Table1[diet], "CHOW", Table1[litter], "104")</f>
        <v>0</v>
      </c>
      <c r="P13" s="39">
        <f>COUNTIFS(Table1[sex], "Female", Table1[diet], "CHOW", Table1[litter], "105")</f>
        <v>1</v>
      </c>
      <c r="Q13" s="39">
        <f>COUNTIFS(Table1[sex], "Female", Table1[diet], "CHOW", Table1[litter], "106")</f>
        <v>0</v>
      </c>
      <c r="R13" s="39">
        <f>COUNTIFS(Table1[sex], "Female", Table1[diet], "CHOW", Table1[litter], "107")</f>
        <v>0</v>
      </c>
      <c r="S13" s="39">
        <f>COUNTIFS(Table1[sex], "Female", Table1[diet], "CHOW", Table1[litter], "108")</f>
        <v>0</v>
      </c>
      <c r="T13" s="39">
        <f>COUNTIFS(Table1[sex], "Female", Table1[diet], "CHOW", Table1[litter], "110")</f>
        <v>2</v>
      </c>
      <c r="U13" s="39">
        <f>COUNTIFS(Table1[sex], "Female", Table1[diet], "CHOW", Table1[litter], "111")</f>
        <v>0</v>
      </c>
      <c r="V13" s="39">
        <f>COUNTIFS(Table1[sex], "Female", Table1[diet], "CHOW", Table1[litter], "112")</f>
        <v>1</v>
      </c>
    </row>
    <row r="14" spans="1:22" ht="15.75" customHeight="1" x14ac:dyDescent="0.25">
      <c r="A14" s="6">
        <v>13</v>
      </c>
      <c r="B14" s="6" t="s">
        <v>148</v>
      </c>
      <c r="C14" s="6">
        <v>107</v>
      </c>
      <c r="D14" s="37">
        <v>44286</v>
      </c>
      <c r="E14" s="37">
        <v>44347</v>
      </c>
      <c r="F14" s="6">
        <f>Table1[[#This Row],[diet switch date]]-Table1[[#This Row],[dob]]</f>
        <v>61</v>
      </c>
      <c r="G14" s="6">
        <v>308.8</v>
      </c>
      <c r="H14" s="6" t="s">
        <v>46</v>
      </c>
      <c r="K14" s="6" t="s">
        <v>45</v>
      </c>
      <c r="L14" s="39">
        <f>COUNTIFS(Table1[sex], "Female", Table1[diet], "LCT", Table1[litter], "101")</f>
        <v>1</v>
      </c>
      <c r="M14" s="39">
        <f>COUNTIFS(Table1[sex], "Female", Table1[diet], "LCT", Table1[litter], "102")</f>
        <v>0</v>
      </c>
      <c r="N14" s="39">
        <f>COUNTIFS(Table1[sex], "Female", Table1[diet], "LCT", Table1[litter], "103")</f>
        <v>0</v>
      </c>
      <c r="O14" s="39">
        <f>COUNTIFS(Table1[sex], "Female", Table1[diet], "LCT", Table1[litter], "104")</f>
        <v>2</v>
      </c>
      <c r="P14" s="39">
        <f>COUNTIFS(Table1[sex], "Female", Table1[diet], "LCT", Table1[litter], "105")</f>
        <v>0</v>
      </c>
      <c r="Q14" s="39">
        <f>COUNTIFS(Table1[sex], "Female", Table1[diet], "LCT", Table1[litter], "106")</f>
        <v>2</v>
      </c>
      <c r="R14" s="39">
        <f>COUNTIFS(Table1[sex], "Female", Table1[diet], "LCT", Table1[litter], "107")</f>
        <v>0</v>
      </c>
      <c r="S14" s="39">
        <f>COUNTIFS(Table1[sex], "Female", Table1[diet], "LCT", Table1[litter], "108")</f>
        <v>2</v>
      </c>
      <c r="T14" s="39">
        <f>COUNTIFS(Table1[sex], "Female", Table1[diet], "LCT", Table1[litter], "110")</f>
        <v>0</v>
      </c>
      <c r="U14" s="39">
        <f>COUNTIFS(Table1[sex], "Female", Table1[diet], "LCT", Table1[litter], "111")</f>
        <v>1</v>
      </c>
      <c r="V14" s="39">
        <f>COUNTIFS(Table1[sex], "Female", Table1[diet], "LCT", Table1[litter], "112")</f>
        <v>0</v>
      </c>
    </row>
    <row r="15" spans="1:22" ht="15.75" customHeight="1" x14ac:dyDescent="0.25">
      <c r="A15" s="6">
        <v>14</v>
      </c>
      <c r="B15" s="6" t="s">
        <v>148</v>
      </c>
      <c r="C15" s="6">
        <v>107</v>
      </c>
      <c r="D15" s="37">
        <v>44286</v>
      </c>
      <c r="E15" s="37">
        <v>44347</v>
      </c>
      <c r="F15" s="6">
        <f>Table1[[#This Row],[diet switch date]]-Table1[[#This Row],[dob]]</f>
        <v>61</v>
      </c>
      <c r="G15" s="6">
        <v>294.7</v>
      </c>
      <c r="H15" s="6" t="s">
        <v>46</v>
      </c>
      <c r="K15" s="6" t="s">
        <v>46</v>
      </c>
      <c r="L15" s="39">
        <f>COUNTIFS(Table1[sex], "Female", Table1[diet], "MCT", Table1[litter], "101")</f>
        <v>0</v>
      </c>
      <c r="M15" s="39">
        <f>COUNTIFS(Table1[sex], "Female", Table1[diet], "MCT", Table1[litter], "102")</f>
        <v>1</v>
      </c>
      <c r="N15" s="39">
        <f>COUNTIFS(Table1[sex], "Female", Table1[diet], "MCT", Table1[litter], "103")</f>
        <v>1</v>
      </c>
      <c r="O15" s="39">
        <f>COUNTIFS(Table1[sex], "Female", Table1[diet], "MCT", Table1[litter], "104")</f>
        <v>0</v>
      </c>
      <c r="P15" s="39">
        <f>COUNTIFS(Table1[sex], "Female", Table1[diet], "MCT", Table1[litter], "105")</f>
        <v>1</v>
      </c>
      <c r="Q15" s="39">
        <f>COUNTIFS(Table1[sex], "Female", Table1[diet], "MCT", Table1[litter], "106")</f>
        <v>0</v>
      </c>
      <c r="R15" s="39">
        <f>COUNTIFS(Table1[sex], "Female", Table1[diet], "MCT", Table1[litter], "107")</f>
        <v>2</v>
      </c>
      <c r="S15" s="39">
        <f>COUNTIFS(Table1[sex], "Female", Table1[diet], "MCT", Table1[litter], "108")</f>
        <v>1</v>
      </c>
      <c r="T15" s="39">
        <f>COUNTIFS(Table1[sex], "Female", Table1[diet], "MCT", Table1[litter], "110")</f>
        <v>0</v>
      </c>
      <c r="U15" s="39">
        <f>COUNTIFS(Table1[sex], "Female", Table1[diet], "MCT", Table1[litter], "111")</f>
        <v>1</v>
      </c>
      <c r="V15" s="39">
        <f>COUNTIFS(Table1[sex], "Female", Table1[diet], "MCT", Table1[litter], "112")</f>
        <v>1</v>
      </c>
    </row>
    <row r="16" spans="1:22" ht="13.2" x14ac:dyDescent="0.25">
      <c r="A16" s="6">
        <v>15</v>
      </c>
      <c r="B16" s="6" t="s">
        <v>148</v>
      </c>
      <c r="C16" s="6">
        <v>108</v>
      </c>
      <c r="D16" s="37">
        <v>44285</v>
      </c>
      <c r="E16" s="37">
        <v>44347</v>
      </c>
      <c r="F16" s="6">
        <f>Table1[[#This Row],[diet switch date]]-Table1[[#This Row],[dob]]</f>
        <v>62</v>
      </c>
      <c r="G16" s="6">
        <v>333.9</v>
      </c>
      <c r="H16" s="6" t="s">
        <v>44</v>
      </c>
    </row>
    <row r="17" spans="1:8" ht="13.2" x14ac:dyDescent="0.25">
      <c r="A17" s="6">
        <v>16</v>
      </c>
      <c r="B17" s="6" t="s">
        <v>148</v>
      </c>
      <c r="C17" s="6">
        <v>108</v>
      </c>
      <c r="D17" s="37">
        <v>44285</v>
      </c>
      <c r="E17" s="37">
        <v>44347</v>
      </c>
      <c r="F17" s="6">
        <f>Table1[[#This Row],[diet switch date]]-Table1[[#This Row],[dob]]</f>
        <v>62</v>
      </c>
      <c r="G17" s="6">
        <v>321.2</v>
      </c>
      <c r="H17" s="6" t="s">
        <v>45</v>
      </c>
    </row>
    <row r="18" spans="1:8" ht="13.2" x14ac:dyDescent="0.25">
      <c r="A18" s="6">
        <v>17</v>
      </c>
      <c r="B18" s="6" t="s">
        <v>148</v>
      </c>
      <c r="C18" s="6">
        <v>110</v>
      </c>
      <c r="D18" s="37">
        <v>44285</v>
      </c>
      <c r="E18" s="37">
        <v>44347</v>
      </c>
      <c r="F18" s="6">
        <f>Table1[[#This Row],[diet switch date]]-Table1[[#This Row],[dob]]</f>
        <v>62</v>
      </c>
      <c r="G18" s="6">
        <v>306.2</v>
      </c>
      <c r="H18" s="6" t="s">
        <v>44</v>
      </c>
    </row>
    <row r="19" spans="1:8" ht="13.2" x14ac:dyDescent="0.25">
      <c r="A19" s="6">
        <v>18</v>
      </c>
      <c r="B19" s="6" t="s">
        <v>148</v>
      </c>
      <c r="C19" s="6">
        <v>110</v>
      </c>
      <c r="D19" s="37">
        <v>44285</v>
      </c>
      <c r="E19" s="37">
        <v>44347</v>
      </c>
      <c r="F19" s="6">
        <f>Table1[[#This Row],[diet switch date]]-Table1[[#This Row],[dob]]</f>
        <v>62</v>
      </c>
      <c r="G19" s="6">
        <v>296.60000000000002</v>
      </c>
      <c r="H19" s="6" t="s">
        <v>45</v>
      </c>
    </row>
    <row r="20" spans="1:8" ht="13.2" x14ac:dyDescent="0.25">
      <c r="A20" s="6">
        <v>19</v>
      </c>
      <c r="B20" s="6" t="s">
        <v>148</v>
      </c>
      <c r="C20" s="6">
        <v>111</v>
      </c>
      <c r="D20" s="37">
        <v>44288</v>
      </c>
      <c r="E20" s="37">
        <v>44347</v>
      </c>
      <c r="F20" s="6">
        <f>Table1[[#This Row],[diet switch date]]-Table1[[#This Row],[dob]]</f>
        <v>59</v>
      </c>
      <c r="G20" s="6">
        <v>325.5</v>
      </c>
      <c r="H20" s="6" t="s">
        <v>46</v>
      </c>
    </row>
    <row r="21" spans="1:8" ht="13.2" x14ac:dyDescent="0.25">
      <c r="A21" s="6">
        <v>20</v>
      </c>
      <c r="B21" s="6" t="s">
        <v>148</v>
      </c>
      <c r="C21" s="6">
        <v>111</v>
      </c>
      <c r="D21" s="37">
        <v>44288</v>
      </c>
      <c r="E21" s="37">
        <v>44347</v>
      </c>
      <c r="F21" s="6">
        <f>Table1[[#This Row],[diet switch date]]-Table1[[#This Row],[dob]]</f>
        <v>59</v>
      </c>
      <c r="G21" s="6">
        <v>329.4</v>
      </c>
      <c r="H21" s="6" t="s">
        <v>45</v>
      </c>
    </row>
    <row r="22" spans="1:8" ht="13.2" x14ac:dyDescent="0.25">
      <c r="A22" s="6">
        <v>21</v>
      </c>
      <c r="B22" s="6" t="s">
        <v>148</v>
      </c>
      <c r="C22" s="6">
        <v>112</v>
      </c>
      <c r="D22" s="37">
        <v>44286</v>
      </c>
      <c r="E22" s="37">
        <v>44347</v>
      </c>
      <c r="F22" s="6">
        <f>Table1[[#This Row],[diet switch date]]-Table1[[#This Row],[dob]]</f>
        <v>61</v>
      </c>
      <c r="G22" s="6">
        <v>355.3</v>
      </c>
      <c r="H22" s="6" t="s">
        <v>46</v>
      </c>
    </row>
    <row r="23" spans="1:8" ht="13.2" x14ac:dyDescent="0.25">
      <c r="A23" s="6">
        <v>22</v>
      </c>
      <c r="B23" s="6" t="s">
        <v>148</v>
      </c>
      <c r="C23" s="6">
        <v>112</v>
      </c>
      <c r="D23" s="37">
        <v>44286</v>
      </c>
      <c r="E23" s="37">
        <v>44347</v>
      </c>
      <c r="F23" s="6">
        <f>Table1[[#This Row],[diet switch date]]-Table1[[#This Row],[dob]]</f>
        <v>61</v>
      </c>
      <c r="G23" s="6">
        <v>343.7</v>
      </c>
      <c r="H23" s="6" t="s">
        <v>45</v>
      </c>
    </row>
    <row r="24" spans="1:8" ht="13.2" x14ac:dyDescent="0.25">
      <c r="A24" s="6">
        <v>23</v>
      </c>
      <c r="B24" s="6" t="s">
        <v>148</v>
      </c>
      <c r="C24" s="6">
        <v>112</v>
      </c>
      <c r="D24" s="37">
        <v>44286</v>
      </c>
      <c r="E24" s="37">
        <v>44347</v>
      </c>
      <c r="F24" s="6">
        <f>Table1[[#This Row],[diet switch date]]-Table1[[#This Row],[dob]]</f>
        <v>61</v>
      </c>
      <c r="G24" s="6">
        <v>352</v>
      </c>
      <c r="H24" s="6" t="s">
        <v>46</v>
      </c>
    </row>
    <row r="25" spans="1:8" ht="13.2" x14ac:dyDescent="0.25">
      <c r="A25" s="6">
        <v>24</v>
      </c>
      <c r="B25" s="6" t="s">
        <v>148</v>
      </c>
      <c r="C25" s="6">
        <v>105</v>
      </c>
      <c r="D25" s="37">
        <v>44286</v>
      </c>
      <c r="E25" s="37">
        <v>44347</v>
      </c>
      <c r="F25" s="6">
        <f>Table1[[#This Row],[diet switch date]]-Table1[[#This Row],[dob]]</f>
        <v>61</v>
      </c>
      <c r="G25" s="6">
        <v>313.8</v>
      </c>
      <c r="H25" s="6" t="s">
        <v>44</v>
      </c>
    </row>
    <row r="26" spans="1:8" ht="15.75" customHeight="1" x14ac:dyDescent="0.25">
      <c r="A26" s="6">
        <v>25</v>
      </c>
      <c r="B26" s="6" t="s">
        <v>149</v>
      </c>
      <c r="C26">
        <v>101</v>
      </c>
      <c r="D26" s="38">
        <v>44286</v>
      </c>
      <c r="E26" s="37">
        <v>44347</v>
      </c>
      <c r="F26">
        <f>Table1[[#This Row],[diet switch date]]-Table1[[#This Row],[dob]]</f>
        <v>61</v>
      </c>
      <c r="G26" s="6">
        <v>216.1</v>
      </c>
      <c r="H26" s="6" t="s">
        <v>45</v>
      </c>
    </row>
    <row r="27" spans="1:8" ht="15.75" customHeight="1" x14ac:dyDescent="0.25">
      <c r="A27" s="6">
        <v>26</v>
      </c>
      <c r="B27" s="6" t="s">
        <v>149</v>
      </c>
      <c r="C27">
        <v>101</v>
      </c>
      <c r="D27" s="38">
        <v>44286</v>
      </c>
      <c r="E27" s="37">
        <v>44347</v>
      </c>
      <c r="F27">
        <f>Table1[[#This Row],[diet switch date]]-Table1[[#This Row],[dob]]</f>
        <v>61</v>
      </c>
      <c r="G27" s="6">
        <v>204.1</v>
      </c>
      <c r="H27" s="6" t="s">
        <v>44</v>
      </c>
    </row>
    <row r="28" spans="1:8" ht="15.75" customHeight="1" x14ac:dyDescent="0.25">
      <c r="A28" s="6">
        <v>27</v>
      </c>
      <c r="B28" s="6" t="s">
        <v>149</v>
      </c>
      <c r="C28">
        <v>102</v>
      </c>
      <c r="D28" s="38">
        <v>44285</v>
      </c>
      <c r="E28" s="37">
        <v>44347</v>
      </c>
      <c r="F28">
        <f>Table1[[#This Row],[diet switch date]]-Table1[[#This Row],[dob]]</f>
        <v>62</v>
      </c>
      <c r="G28" s="6">
        <v>195.7</v>
      </c>
      <c r="H28" s="6" t="s">
        <v>44</v>
      </c>
    </row>
    <row r="29" spans="1:8" ht="15.75" customHeight="1" x14ac:dyDescent="0.25">
      <c r="A29" s="6">
        <v>28</v>
      </c>
      <c r="B29" s="6" t="s">
        <v>149</v>
      </c>
      <c r="C29">
        <v>102</v>
      </c>
      <c r="D29" s="38">
        <v>44285</v>
      </c>
      <c r="E29" s="37">
        <v>44347</v>
      </c>
      <c r="F29">
        <f>Table1[[#This Row],[diet switch date]]-Table1[[#This Row],[dob]]</f>
        <v>62</v>
      </c>
      <c r="G29" s="6">
        <v>217</v>
      </c>
      <c r="H29" s="6" t="s">
        <v>44</v>
      </c>
    </row>
    <row r="30" spans="1:8" ht="15.75" customHeight="1" x14ac:dyDescent="0.25">
      <c r="A30" s="6">
        <v>29</v>
      </c>
      <c r="B30" s="6" t="s">
        <v>149</v>
      </c>
      <c r="C30">
        <v>102</v>
      </c>
      <c r="D30" s="38">
        <v>44285</v>
      </c>
      <c r="E30" s="37">
        <v>44347</v>
      </c>
      <c r="F30">
        <f>Table1[[#This Row],[diet switch date]]-Table1[[#This Row],[dob]]</f>
        <v>62</v>
      </c>
      <c r="G30" s="6">
        <v>212.1</v>
      </c>
      <c r="H30" s="6" t="s">
        <v>46</v>
      </c>
    </row>
    <row r="31" spans="1:8" ht="15.75" customHeight="1" x14ac:dyDescent="0.25">
      <c r="A31" s="6">
        <v>30</v>
      </c>
      <c r="B31" s="6" t="s">
        <v>149</v>
      </c>
      <c r="C31">
        <v>103</v>
      </c>
      <c r="D31" s="38">
        <v>44286</v>
      </c>
      <c r="E31" s="37">
        <v>44347</v>
      </c>
      <c r="F31">
        <f>Table1[[#This Row],[diet switch date]]-Table1[[#This Row],[dob]]</f>
        <v>61</v>
      </c>
      <c r="G31" s="6">
        <v>233.1</v>
      </c>
      <c r="H31" s="6" t="s">
        <v>44</v>
      </c>
    </row>
    <row r="32" spans="1:8" ht="15.75" customHeight="1" x14ac:dyDescent="0.25">
      <c r="A32" s="6">
        <v>31</v>
      </c>
      <c r="B32" s="6" t="s">
        <v>149</v>
      </c>
      <c r="C32">
        <v>103</v>
      </c>
      <c r="D32" s="38">
        <v>44286</v>
      </c>
      <c r="E32" s="37">
        <v>44347</v>
      </c>
      <c r="F32">
        <f>Table1[[#This Row],[diet switch date]]-Table1[[#This Row],[dob]]</f>
        <v>61</v>
      </c>
      <c r="G32" s="6">
        <v>212.3</v>
      </c>
      <c r="H32" s="6" t="s">
        <v>46</v>
      </c>
    </row>
    <row r="33" spans="1:8" ht="15.75" customHeight="1" x14ac:dyDescent="0.25">
      <c r="A33" s="6">
        <v>32</v>
      </c>
      <c r="B33" s="6" t="s">
        <v>149</v>
      </c>
      <c r="C33">
        <v>104</v>
      </c>
      <c r="D33" s="38">
        <v>44286</v>
      </c>
      <c r="E33" s="37">
        <v>44347</v>
      </c>
      <c r="F33">
        <f>Table1[[#This Row],[diet switch date]]-Table1[[#This Row],[dob]]</f>
        <v>61</v>
      </c>
      <c r="G33" s="6">
        <v>220</v>
      </c>
      <c r="H33" s="6" t="s">
        <v>45</v>
      </c>
    </row>
    <row r="34" spans="1:8" ht="15.75" customHeight="1" x14ac:dyDescent="0.25">
      <c r="A34" s="6">
        <v>33</v>
      </c>
      <c r="B34" s="6" t="s">
        <v>149</v>
      </c>
      <c r="C34">
        <v>104</v>
      </c>
      <c r="D34" s="38">
        <v>44286</v>
      </c>
      <c r="E34" s="37">
        <v>44347</v>
      </c>
      <c r="F34">
        <f>Table1[[#This Row],[diet switch date]]-Table1[[#This Row],[dob]]</f>
        <v>61</v>
      </c>
      <c r="G34" s="6">
        <v>229.9</v>
      </c>
      <c r="H34" s="6" t="s">
        <v>45</v>
      </c>
    </row>
    <row r="35" spans="1:8" ht="15.75" customHeight="1" x14ac:dyDescent="0.25">
      <c r="A35" s="6">
        <v>34</v>
      </c>
      <c r="B35" s="6" t="s">
        <v>149</v>
      </c>
      <c r="C35">
        <v>105</v>
      </c>
      <c r="D35" s="38">
        <v>44286</v>
      </c>
      <c r="E35" s="37">
        <v>44347</v>
      </c>
      <c r="F35">
        <f>Table1[[#This Row],[diet switch date]]-Table1[[#This Row],[dob]]</f>
        <v>61</v>
      </c>
      <c r="G35" s="6">
        <v>201.7</v>
      </c>
      <c r="H35" s="6" t="s">
        <v>46</v>
      </c>
    </row>
    <row r="36" spans="1:8" ht="15.75" customHeight="1" x14ac:dyDescent="0.25">
      <c r="A36" s="6">
        <v>35</v>
      </c>
      <c r="B36" s="6" t="s">
        <v>149</v>
      </c>
      <c r="C36">
        <v>105</v>
      </c>
      <c r="D36" s="38">
        <v>44286</v>
      </c>
      <c r="E36" s="37">
        <v>44347</v>
      </c>
      <c r="F36">
        <f>Table1[[#This Row],[diet switch date]]-Table1[[#This Row],[dob]]</f>
        <v>61</v>
      </c>
      <c r="G36" s="6">
        <v>181.5</v>
      </c>
      <c r="H36" s="6" t="s">
        <v>44</v>
      </c>
    </row>
    <row r="37" spans="1:8" ht="15.75" customHeight="1" x14ac:dyDescent="0.25">
      <c r="A37" s="6">
        <v>36</v>
      </c>
      <c r="B37" s="6" t="s">
        <v>149</v>
      </c>
      <c r="C37">
        <v>106</v>
      </c>
      <c r="D37" s="38">
        <v>44288</v>
      </c>
      <c r="E37" s="37">
        <v>44347</v>
      </c>
      <c r="F37">
        <f>Table1[[#This Row],[diet switch date]]-Table1[[#This Row],[dob]]</f>
        <v>59</v>
      </c>
      <c r="G37" s="6">
        <v>203.5</v>
      </c>
      <c r="H37" s="6" t="s">
        <v>45</v>
      </c>
    </row>
    <row r="38" spans="1:8" ht="15.75" customHeight="1" x14ac:dyDescent="0.25">
      <c r="A38" s="6">
        <v>37</v>
      </c>
      <c r="B38" s="6" t="s">
        <v>149</v>
      </c>
      <c r="C38">
        <v>106</v>
      </c>
      <c r="D38" s="38">
        <v>44288</v>
      </c>
      <c r="E38" s="37">
        <v>44347</v>
      </c>
      <c r="F38">
        <f>Table1[[#This Row],[diet switch date]]-Table1[[#This Row],[dob]]</f>
        <v>59</v>
      </c>
      <c r="G38" s="6">
        <v>190.3</v>
      </c>
      <c r="H38" s="6" t="s">
        <v>45</v>
      </c>
    </row>
    <row r="39" spans="1:8" ht="15.75" customHeight="1" x14ac:dyDescent="0.25">
      <c r="A39" s="6">
        <v>38</v>
      </c>
      <c r="B39" s="6" t="s">
        <v>149</v>
      </c>
      <c r="C39">
        <v>107</v>
      </c>
      <c r="D39" s="38">
        <v>44286</v>
      </c>
      <c r="E39" s="37">
        <v>44347</v>
      </c>
      <c r="F39">
        <f>Table1[[#This Row],[diet switch date]]-Table1[[#This Row],[dob]]</f>
        <v>61</v>
      </c>
      <c r="G39" s="6">
        <v>187.8</v>
      </c>
      <c r="H39" s="6" t="s">
        <v>46</v>
      </c>
    </row>
    <row r="40" spans="1:8" ht="15.75" customHeight="1" x14ac:dyDescent="0.25">
      <c r="A40" s="6">
        <v>39</v>
      </c>
      <c r="B40" s="6" t="s">
        <v>149</v>
      </c>
      <c r="C40">
        <v>107</v>
      </c>
      <c r="D40" s="38">
        <v>44286</v>
      </c>
      <c r="E40" s="37">
        <v>44347</v>
      </c>
      <c r="F40">
        <f>Table1[[#This Row],[diet switch date]]-Table1[[#This Row],[dob]]</f>
        <v>61</v>
      </c>
      <c r="G40" s="6">
        <v>229.1</v>
      </c>
      <c r="H40" s="6" t="s">
        <v>46</v>
      </c>
    </row>
    <row r="41" spans="1:8" ht="15.75" customHeight="1" x14ac:dyDescent="0.25">
      <c r="A41" s="6">
        <v>40</v>
      </c>
      <c r="B41" s="6" t="s">
        <v>149</v>
      </c>
      <c r="C41">
        <v>108</v>
      </c>
      <c r="D41" s="38">
        <v>44285</v>
      </c>
      <c r="E41" s="37">
        <v>44347</v>
      </c>
      <c r="F41">
        <f>Table1[[#This Row],[diet switch date]]-Table1[[#This Row],[dob]]</f>
        <v>62</v>
      </c>
      <c r="G41" s="6">
        <v>209.2</v>
      </c>
      <c r="H41" s="6" t="s">
        <v>45</v>
      </c>
    </row>
    <row r="42" spans="1:8" ht="15.75" customHeight="1" x14ac:dyDescent="0.25">
      <c r="A42" s="6">
        <v>41</v>
      </c>
      <c r="B42" s="6" t="s">
        <v>149</v>
      </c>
      <c r="C42">
        <v>108</v>
      </c>
      <c r="D42" s="38">
        <v>44285</v>
      </c>
      <c r="E42" s="37">
        <v>44347</v>
      </c>
      <c r="F42">
        <f>Table1[[#This Row],[diet switch date]]-Table1[[#This Row],[dob]]</f>
        <v>62</v>
      </c>
      <c r="G42" s="6">
        <v>183.6</v>
      </c>
      <c r="H42" s="6" t="s">
        <v>45</v>
      </c>
    </row>
    <row r="43" spans="1:8" ht="15.75" customHeight="1" x14ac:dyDescent="0.25">
      <c r="A43" s="6">
        <v>42</v>
      </c>
      <c r="B43" s="6" t="s">
        <v>149</v>
      </c>
      <c r="C43">
        <v>108</v>
      </c>
      <c r="D43" s="38">
        <v>44285</v>
      </c>
      <c r="E43" s="37">
        <v>44347</v>
      </c>
      <c r="F43">
        <f>Table1[[#This Row],[diet switch date]]-Table1[[#This Row],[dob]]</f>
        <v>62</v>
      </c>
      <c r="G43" s="6">
        <v>190</v>
      </c>
      <c r="H43" s="6" t="s">
        <v>46</v>
      </c>
    </row>
    <row r="44" spans="1:8" ht="15.75" customHeight="1" x14ac:dyDescent="0.25">
      <c r="A44" s="6">
        <v>43</v>
      </c>
      <c r="B44" s="6" t="s">
        <v>149</v>
      </c>
      <c r="C44">
        <v>110</v>
      </c>
      <c r="D44" s="38">
        <v>44285</v>
      </c>
      <c r="E44" s="37">
        <v>44347</v>
      </c>
      <c r="F44">
        <f>Table1[[#This Row],[diet switch date]]-Table1[[#This Row],[dob]]</f>
        <v>62</v>
      </c>
      <c r="G44" s="6">
        <v>192.6</v>
      </c>
      <c r="H44" s="6" t="s">
        <v>44</v>
      </c>
    </row>
    <row r="45" spans="1:8" ht="15.75" customHeight="1" x14ac:dyDescent="0.25">
      <c r="A45" s="6">
        <v>44</v>
      </c>
      <c r="B45" s="6" t="s">
        <v>149</v>
      </c>
      <c r="C45">
        <v>110</v>
      </c>
      <c r="D45" s="38">
        <v>44285</v>
      </c>
      <c r="E45" s="37">
        <v>44347</v>
      </c>
      <c r="F45">
        <f>Table1[[#This Row],[diet switch date]]-Table1[[#This Row],[dob]]</f>
        <v>62</v>
      </c>
      <c r="G45" s="6">
        <v>208.6</v>
      </c>
      <c r="H45" s="6" t="s">
        <v>44</v>
      </c>
    </row>
    <row r="46" spans="1:8" ht="15.75" customHeight="1" x14ac:dyDescent="0.25">
      <c r="A46" s="6">
        <v>45</v>
      </c>
      <c r="B46" s="6" t="s">
        <v>149</v>
      </c>
      <c r="C46">
        <v>111</v>
      </c>
      <c r="D46" s="38">
        <v>44288</v>
      </c>
      <c r="E46" s="37">
        <v>44347</v>
      </c>
      <c r="F46">
        <f>Table1[[#This Row],[diet switch date]]-Table1[[#This Row],[dob]]</f>
        <v>59</v>
      </c>
      <c r="G46" s="6">
        <v>199.1</v>
      </c>
      <c r="H46" s="6" t="s">
        <v>45</v>
      </c>
    </row>
    <row r="47" spans="1:8" ht="15.75" customHeight="1" x14ac:dyDescent="0.25">
      <c r="A47" s="6">
        <v>46</v>
      </c>
      <c r="B47" s="6" t="s">
        <v>149</v>
      </c>
      <c r="C47">
        <v>111</v>
      </c>
      <c r="D47" s="38">
        <v>44288</v>
      </c>
      <c r="E47" s="37">
        <v>44347</v>
      </c>
      <c r="F47">
        <f>Table1[[#This Row],[diet switch date]]-Table1[[#This Row],[dob]]</f>
        <v>59</v>
      </c>
      <c r="G47" s="6">
        <v>200.6</v>
      </c>
      <c r="H47" s="6" t="s">
        <v>46</v>
      </c>
    </row>
    <row r="48" spans="1:8" ht="15.75" customHeight="1" x14ac:dyDescent="0.25">
      <c r="A48" s="6">
        <v>47</v>
      </c>
      <c r="B48" s="6" t="s">
        <v>149</v>
      </c>
      <c r="C48">
        <v>112</v>
      </c>
      <c r="D48" s="38">
        <v>44286</v>
      </c>
      <c r="E48" s="37">
        <v>44347</v>
      </c>
      <c r="F48">
        <f>Table1[[#This Row],[diet switch date]]-Table1[[#This Row],[dob]]</f>
        <v>61</v>
      </c>
      <c r="G48" s="6">
        <v>217.4</v>
      </c>
      <c r="H48" s="6" t="s">
        <v>44</v>
      </c>
    </row>
    <row r="49" spans="1:8" ht="15.75" customHeight="1" x14ac:dyDescent="0.25">
      <c r="A49" s="6">
        <v>48</v>
      </c>
      <c r="B49" s="6" t="s">
        <v>149</v>
      </c>
      <c r="C49">
        <v>112</v>
      </c>
      <c r="D49" s="38">
        <v>44286</v>
      </c>
      <c r="E49" s="37">
        <v>44347</v>
      </c>
      <c r="F49">
        <f>Table1[[#This Row],[diet switch date]]-Table1[[#This Row],[dob]]</f>
        <v>61</v>
      </c>
      <c r="G49" s="6">
        <v>226.5</v>
      </c>
      <c r="H49" s="6" t="s">
        <v>46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00"/>
  <sheetViews>
    <sheetView workbookViewId="0">
      <selection activeCell="I18" sqref="I18"/>
    </sheetView>
  </sheetViews>
  <sheetFormatPr defaultColWidth="12.5546875" defaultRowHeight="15.75" customHeight="1" x14ac:dyDescent="0.25"/>
  <sheetData>
    <row r="1" spans="1:27" ht="15.75" customHeight="1" x14ac:dyDescent="0.25">
      <c r="A1" s="6"/>
      <c r="B1" s="6"/>
      <c r="C1" s="43" t="s">
        <v>57</v>
      </c>
      <c r="D1" s="44"/>
      <c r="E1" s="6"/>
      <c r="F1" s="6" t="s">
        <v>58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5">
      <c r="A2" s="6" t="s">
        <v>42</v>
      </c>
      <c r="B2" s="6" t="s">
        <v>43</v>
      </c>
      <c r="C2" s="6" t="s">
        <v>59</v>
      </c>
      <c r="D2" s="6" t="s">
        <v>60</v>
      </c>
      <c r="E2" s="6" t="s">
        <v>61</v>
      </c>
      <c r="F2" s="6" t="s">
        <v>62</v>
      </c>
      <c r="G2" s="6"/>
      <c r="H2" s="6"/>
      <c r="I2" s="6" t="s">
        <v>42</v>
      </c>
      <c r="J2" s="6" t="s">
        <v>43</v>
      </c>
      <c r="K2" s="6" t="s">
        <v>63</v>
      </c>
      <c r="L2" s="6" t="s">
        <v>59</v>
      </c>
      <c r="M2" s="6" t="s">
        <v>60</v>
      </c>
      <c r="N2" s="6" t="s">
        <v>61</v>
      </c>
      <c r="O2" s="6" t="s">
        <v>62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6">
        <v>1</v>
      </c>
      <c r="B3" s="6" t="s">
        <v>44</v>
      </c>
      <c r="C3" s="26">
        <v>103</v>
      </c>
      <c r="D3" s="26">
        <v>21</v>
      </c>
      <c r="E3" s="27">
        <f t="shared" ref="E3:E50" si="0">C3+D3</f>
        <v>124</v>
      </c>
      <c r="F3" s="19">
        <f t="shared" ref="F3:F50" si="1">(C3-D3)/E3</f>
        <v>0.66129032258064513</v>
      </c>
      <c r="G3" s="6"/>
      <c r="H3" s="6"/>
      <c r="I3" s="6">
        <v>1</v>
      </c>
      <c r="J3" s="6" t="s">
        <v>44</v>
      </c>
      <c r="K3" s="6">
        <v>1</v>
      </c>
      <c r="L3" s="26">
        <v>103</v>
      </c>
      <c r="M3" s="26">
        <v>21</v>
      </c>
      <c r="N3" s="27">
        <f>L3+M3</f>
        <v>124</v>
      </c>
      <c r="O3" s="19">
        <f>(L3-M3)/N3</f>
        <v>0.66129032258064513</v>
      </c>
      <c r="Q3" t="str">
        <f>IF(K3=1,"D","S")</f>
        <v>D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 s="6">
        <v>2</v>
      </c>
      <c r="B4" s="6" t="s">
        <v>44</v>
      </c>
      <c r="C4" s="28">
        <v>64</v>
      </c>
      <c r="D4" s="28">
        <v>38</v>
      </c>
      <c r="E4" s="27">
        <f t="shared" si="0"/>
        <v>102</v>
      </c>
      <c r="F4" s="19">
        <f t="shared" si="1"/>
        <v>0.25490196078431371</v>
      </c>
      <c r="G4" s="6"/>
      <c r="H4" s="6"/>
      <c r="I4" s="6">
        <v>2</v>
      </c>
      <c r="J4" s="6" t="s">
        <v>44</v>
      </c>
      <c r="K4" s="6">
        <v>2</v>
      </c>
      <c r="L4" s="28">
        <v>64</v>
      </c>
      <c r="M4" s="28">
        <v>38</v>
      </c>
      <c r="N4" s="27">
        <f>L4+M4</f>
        <v>102</v>
      </c>
      <c r="O4" s="19">
        <f>(L4-M4)/N4</f>
        <v>0.25490196078431371</v>
      </c>
      <c r="Q4" t="str">
        <f t="shared" ref="Q4:Q50" si="2">IF(K4=1,"D","S")</f>
        <v>S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25">
      <c r="A5" s="6">
        <v>3</v>
      </c>
      <c r="B5" s="6" t="s">
        <v>44</v>
      </c>
      <c r="C5" s="28">
        <v>59</v>
      </c>
      <c r="D5" s="28">
        <v>43</v>
      </c>
      <c r="E5" s="27">
        <f t="shared" si="0"/>
        <v>102</v>
      </c>
      <c r="F5" s="19">
        <f t="shared" si="1"/>
        <v>0.15686274509803921</v>
      </c>
      <c r="G5" s="6"/>
      <c r="H5" s="6"/>
      <c r="I5" s="6">
        <v>3</v>
      </c>
      <c r="J5" s="6" t="s">
        <v>44</v>
      </c>
      <c r="K5" s="6">
        <v>2</v>
      </c>
      <c r="L5" s="28">
        <v>59</v>
      </c>
      <c r="M5" s="28">
        <v>43</v>
      </c>
      <c r="N5" s="27">
        <f>L5+M5</f>
        <v>102</v>
      </c>
      <c r="O5" s="19">
        <f>(L5-M5)/N5</f>
        <v>0.15686274509803921</v>
      </c>
      <c r="Q5" t="str">
        <f t="shared" si="2"/>
        <v>S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 s="6">
        <v>4</v>
      </c>
      <c r="B6" s="6" t="s">
        <v>44</v>
      </c>
      <c r="C6" s="26">
        <v>56</v>
      </c>
      <c r="D6" s="26">
        <v>31</v>
      </c>
      <c r="E6" s="27">
        <f t="shared" si="0"/>
        <v>87</v>
      </c>
      <c r="F6" s="19">
        <f t="shared" si="1"/>
        <v>0.28735632183908044</v>
      </c>
      <c r="G6" s="6"/>
      <c r="H6" s="6"/>
      <c r="I6" s="6">
        <v>4</v>
      </c>
      <c r="J6" s="6" t="s">
        <v>44</v>
      </c>
      <c r="K6" s="6">
        <v>1</v>
      </c>
      <c r="L6" s="26">
        <v>56</v>
      </c>
      <c r="M6" s="26">
        <v>31</v>
      </c>
      <c r="N6" s="27">
        <f>L6+M6</f>
        <v>87</v>
      </c>
      <c r="O6" s="19">
        <f>(L6-M6)/N6</f>
        <v>0.28735632183908044</v>
      </c>
      <c r="Q6" t="str">
        <f t="shared" si="2"/>
        <v>D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 s="6">
        <v>5</v>
      </c>
      <c r="B7" s="6" t="s">
        <v>45</v>
      </c>
      <c r="C7" s="26">
        <v>78</v>
      </c>
      <c r="D7" s="26">
        <v>45</v>
      </c>
      <c r="E7" s="27">
        <f t="shared" si="0"/>
        <v>123</v>
      </c>
      <c r="F7" s="19">
        <f t="shared" si="1"/>
        <v>0.26829268292682928</v>
      </c>
      <c r="G7" s="6"/>
      <c r="H7" s="6"/>
      <c r="I7" s="6">
        <v>5</v>
      </c>
      <c r="J7" s="6" t="s">
        <v>45</v>
      </c>
      <c r="K7" s="6">
        <v>1</v>
      </c>
      <c r="L7" s="26">
        <v>78</v>
      </c>
      <c r="M7" s="26">
        <v>45</v>
      </c>
      <c r="N7" s="27">
        <f>L7+M7</f>
        <v>123</v>
      </c>
      <c r="O7" s="19">
        <f>(L7-M7)/N7</f>
        <v>0.26829268292682928</v>
      </c>
      <c r="Q7" t="str">
        <f t="shared" si="2"/>
        <v>D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 s="6">
        <v>6</v>
      </c>
      <c r="B8" s="6" t="s">
        <v>45</v>
      </c>
      <c r="C8" s="26"/>
      <c r="D8" s="26"/>
      <c r="E8" s="27">
        <f t="shared" si="0"/>
        <v>0</v>
      </c>
      <c r="F8" s="19" t="e">
        <f t="shared" si="1"/>
        <v>#DIV/0!</v>
      </c>
      <c r="G8" s="6"/>
      <c r="H8" s="6"/>
      <c r="I8" s="6">
        <v>6</v>
      </c>
      <c r="J8" s="6" t="s">
        <v>45</v>
      </c>
      <c r="K8" s="6">
        <v>2</v>
      </c>
      <c r="L8" s="26"/>
      <c r="M8" s="26"/>
      <c r="N8" s="27"/>
      <c r="O8" s="19"/>
      <c r="Q8" t="str">
        <f t="shared" si="2"/>
        <v>S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 s="6">
        <v>7</v>
      </c>
      <c r="B9" s="6" t="s">
        <v>45</v>
      </c>
      <c r="C9" s="26">
        <v>52</v>
      </c>
      <c r="D9" s="26">
        <v>35</v>
      </c>
      <c r="E9" s="27">
        <f t="shared" si="0"/>
        <v>87</v>
      </c>
      <c r="F9" s="19">
        <f t="shared" si="1"/>
        <v>0.19540229885057472</v>
      </c>
      <c r="G9" s="6"/>
      <c r="H9" s="6"/>
      <c r="I9" s="6">
        <v>7</v>
      </c>
      <c r="J9" s="6" t="s">
        <v>45</v>
      </c>
      <c r="K9" s="6">
        <v>1</v>
      </c>
      <c r="L9" s="26">
        <v>52</v>
      </c>
      <c r="M9" s="26">
        <v>35</v>
      </c>
      <c r="N9" s="27">
        <f t="shared" ref="N9:N50" si="3">L9+M9</f>
        <v>87</v>
      </c>
      <c r="O9" s="19">
        <f t="shared" ref="O9:O50" si="4">(L9-M9)/N9</f>
        <v>0.19540229885057472</v>
      </c>
      <c r="Q9" t="str">
        <f t="shared" si="2"/>
        <v>D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 s="6">
        <v>8</v>
      </c>
      <c r="B10" s="6" t="s">
        <v>46</v>
      </c>
      <c r="C10" s="28">
        <v>68</v>
      </c>
      <c r="D10" s="28">
        <v>34</v>
      </c>
      <c r="E10" s="27">
        <f t="shared" si="0"/>
        <v>102</v>
      </c>
      <c r="F10" s="19">
        <f t="shared" si="1"/>
        <v>0.33333333333333331</v>
      </c>
      <c r="G10" s="6"/>
      <c r="H10" s="6"/>
      <c r="I10" s="6">
        <v>8</v>
      </c>
      <c r="J10" s="6" t="s">
        <v>46</v>
      </c>
      <c r="K10" s="6">
        <v>2</v>
      </c>
      <c r="L10" s="28">
        <v>68</v>
      </c>
      <c r="M10" s="28">
        <v>34</v>
      </c>
      <c r="N10" s="27">
        <f t="shared" si="3"/>
        <v>102</v>
      </c>
      <c r="O10" s="19">
        <f t="shared" si="4"/>
        <v>0.33333333333333331</v>
      </c>
      <c r="Q10" t="str">
        <f t="shared" si="2"/>
        <v>S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 s="6">
        <v>9</v>
      </c>
      <c r="B11" s="6" t="s">
        <v>45</v>
      </c>
      <c r="C11" s="26">
        <v>33</v>
      </c>
      <c r="D11" s="26">
        <v>24</v>
      </c>
      <c r="E11" s="27">
        <f t="shared" si="0"/>
        <v>57</v>
      </c>
      <c r="F11" s="19">
        <f t="shared" si="1"/>
        <v>0.15789473684210525</v>
      </c>
      <c r="G11" s="6"/>
      <c r="H11" s="6"/>
      <c r="I11" s="6">
        <v>9</v>
      </c>
      <c r="J11" s="6" t="s">
        <v>45</v>
      </c>
      <c r="K11" s="6">
        <v>1</v>
      </c>
      <c r="L11" s="26">
        <v>33</v>
      </c>
      <c r="M11" s="26">
        <v>24</v>
      </c>
      <c r="N11" s="27">
        <f t="shared" si="3"/>
        <v>57</v>
      </c>
      <c r="O11" s="19">
        <f t="shared" si="4"/>
        <v>0.15789473684210525</v>
      </c>
      <c r="Q11" t="str">
        <f t="shared" si="2"/>
        <v>D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 s="6">
        <v>10</v>
      </c>
      <c r="B12" s="6" t="s">
        <v>44</v>
      </c>
      <c r="C12" s="28">
        <v>50</v>
      </c>
      <c r="D12" s="28">
        <v>44</v>
      </c>
      <c r="E12" s="27">
        <f t="shared" si="0"/>
        <v>94</v>
      </c>
      <c r="F12" s="19">
        <f t="shared" si="1"/>
        <v>6.3829787234042548E-2</v>
      </c>
      <c r="G12" s="6"/>
      <c r="H12" s="6"/>
      <c r="I12" s="6">
        <v>10</v>
      </c>
      <c r="J12" s="6" t="s">
        <v>44</v>
      </c>
      <c r="K12" s="6">
        <v>2</v>
      </c>
      <c r="L12" s="28">
        <v>50</v>
      </c>
      <c r="M12" s="28">
        <v>44</v>
      </c>
      <c r="N12" s="27">
        <f t="shared" si="3"/>
        <v>94</v>
      </c>
      <c r="O12" s="19">
        <f t="shared" si="4"/>
        <v>6.3829787234042548E-2</v>
      </c>
      <c r="Q12" t="str">
        <f t="shared" si="2"/>
        <v>S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 s="6">
        <v>11</v>
      </c>
      <c r="B13" s="6" t="s">
        <v>46</v>
      </c>
      <c r="C13" s="28">
        <v>92</v>
      </c>
      <c r="D13" s="28">
        <v>12</v>
      </c>
      <c r="E13" s="27">
        <f t="shared" si="0"/>
        <v>104</v>
      </c>
      <c r="F13" s="19">
        <f t="shared" si="1"/>
        <v>0.76923076923076927</v>
      </c>
      <c r="G13" s="6"/>
      <c r="H13" s="6"/>
      <c r="I13" s="6">
        <v>11</v>
      </c>
      <c r="J13" s="6" t="s">
        <v>46</v>
      </c>
      <c r="K13" s="6">
        <v>2</v>
      </c>
      <c r="L13" s="28">
        <v>92</v>
      </c>
      <c r="M13" s="28">
        <v>12</v>
      </c>
      <c r="N13" s="27">
        <f t="shared" si="3"/>
        <v>104</v>
      </c>
      <c r="O13" s="19">
        <f t="shared" si="4"/>
        <v>0.76923076923076927</v>
      </c>
      <c r="Q13" t="str">
        <f t="shared" si="2"/>
        <v>S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 s="6">
        <v>12</v>
      </c>
      <c r="B14" s="6" t="s">
        <v>46</v>
      </c>
      <c r="C14" s="26">
        <v>63</v>
      </c>
      <c r="D14" s="26">
        <v>28</v>
      </c>
      <c r="E14" s="27">
        <f t="shared" si="0"/>
        <v>91</v>
      </c>
      <c r="F14" s="19">
        <f t="shared" si="1"/>
        <v>0.38461538461538464</v>
      </c>
      <c r="G14" s="6"/>
      <c r="H14" s="6"/>
      <c r="I14" s="6">
        <v>12</v>
      </c>
      <c r="J14" s="6" t="s">
        <v>46</v>
      </c>
      <c r="K14" s="6">
        <v>1</v>
      </c>
      <c r="L14" s="26">
        <v>63</v>
      </c>
      <c r="M14" s="26">
        <v>28</v>
      </c>
      <c r="N14" s="27">
        <f t="shared" si="3"/>
        <v>91</v>
      </c>
      <c r="O14" s="19">
        <f t="shared" si="4"/>
        <v>0.38461538461538464</v>
      </c>
      <c r="Q14" t="str">
        <f t="shared" si="2"/>
        <v>D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 s="6">
        <v>13</v>
      </c>
      <c r="B15" s="6" t="s">
        <v>46</v>
      </c>
      <c r="C15" s="26">
        <v>53</v>
      </c>
      <c r="D15" s="26">
        <v>28</v>
      </c>
      <c r="E15" s="27">
        <f t="shared" si="0"/>
        <v>81</v>
      </c>
      <c r="F15" s="19">
        <f t="shared" si="1"/>
        <v>0.30864197530864196</v>
      </c>
      <c r="G15" s="6"/>
      <c r="H15" s="6"/>
      <c r="I15" s="6">
        <v>13</v>
      </c>
      <c r="J15" s="6" t="s">
        <v>46</v>
      </c>
      <c r="K15" s="6">
        <v>1</v>
      </c>
      <c r="L15" s="26">
        <v>53</v>
      </c>
      <c r="M15" s="26">
        <v>28</v>
      </c>
      <c r="N15" s="27">
        <f t="shared" si="3"/>
        <v>81</v>
      </c>
      <c r="O15" s="19">
        <f t="shared" si="4"/>
        <v>0.30864197530864196</v>
      </c>
      <c r="Q15" t="str">
        <f t="shared" si="2"/>
        <v>D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 s="6">
        <v>14</v>
      </c>
      <c r="B16" s="6" t="s">
        <v>46</v>
      </c>
      <c r="C16" s="26">
        <v>84</v>
      </c>
      <c r="D16" s="26">
        <v>21</v>
      </c>
      <c r="E16" s="27">
        <f t="shared" si="0"/>
        <v>105</v>
      </c>
      <c r="F16" s="19">
        <f t="shared" si="1"/>
        <v>0.6</v>
      </c>
      <c r="G16" s="6"/>
      <c r="H16" s="6"/>
      <c r="I16" s="6">
        <v>14</v>
      </c>
      <c r="J16" s="6" t="s">
        <v>46</v>
      </c>
      <c r="K16" s="6">
        <v>1</v>
      </c>
      <c r="L16" s="26">
        <v>84</v>
      </c>
      <c r="M16" s="26">
        <v>21</v>
      </c>
      <c r="N16" s="27">
        <f t="shared" si="3"/>
        <v>105</v>
      </c>
      <c r="O16" s="19">
        <f t="shared" si="4"/>
        <v>0.6</v>
      </c>
      <c r="Q16" t="str">
        <f t="shared" si="2"/>
        <v>D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6">
        <v>15</v>
      </c>
      <c r="B17" s="6" t="s">
        <v>44</v>
      </c>
      <c r="C17" s="26">
        <v>49</v>
      </c>
      <c r="D17" s="26">
        <v>20</v>
      </c>
      <c r="E17" s="27">
        <f t="shared" si="0"/>
        <v>69</v>
      </c>
      <c r="F17" s="19">
        <f t="shared" si="1"/>
        <v>0.42028985507246375</v>
      </c>
      <c r="G17" s="6"/>
      <c r="H17" s="6"/>
      <c r="I17" s="6">
        <v>15</v>
      </c>
      <c r="J17" s="6" t="s">
        <v>44</v>
      </c>
      <c r="K17" s="6">
        <v>1</v>
      </c>
      <c r="L17" s="26">
        <v>49</v>
      </c>
      <c r="M17" s="26">
        <v>20</v>
      </c>
      <c r="N17" s="27">
        <f t="shared" si="3"/>
        <v>69</v>
      </c>
      <c r="O17" s="19">
        <f t="shared" si="4"/>
        <v>0.42028985507246375</v>
      </c>
      <c r="Q17" t="str">
        <f t="shared" si="2"/>
        <v>D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6">
        <v>16</v>
      </c>
      <c r="B18" s="6" t="s">
        <v>45</v>
      </c>
      <c r="C18" s="28">
        <v>48</v>
      </c>
      <c r="D18" s="28">
        <v>29</v>
      </c>
      <c r="E18" s="27">
        <f t="shared" si="0"/>
        <v>77</v>
      </c>
      <c r="F18" s="19">
        <f t="shared" si="1"/>
        <v>0.24675324675324675</v>
      </c>
      <c r="G18" s="6"/>
      <c r="H18" s="6"/>
      <c r="I18" s="6">
        <v>16</v>
      </c>
      <c r="J18" s="6" t="s">
        <v>45</v>
      </c>
      <c r="K18" s="6">
        <v>2</v>
      </c>
      <c r="L18" s="28">
        <v>48</v>
      </c>
      <c r="M18" s="28">
        <v>29</v>
      </c>
      <c r="N18" s="27">
        <f t="shared" si="3"/>
        <v>77</v>
      </c>
      <c r="O18" s="19">
        <f t="shared" si="4"/>
        <v>0.24675324675324675</v>
      </c>
      <c r="Q18" t="str">
        <f t="shared" si="2"/>
        <v>S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2" x14ac:dyDescent="0.25">
      <c r="A19" s="6">
        <v>17</v>
      </c>
      <c r="B19" s="6" t="s">
        <v>44</v>
      </c>
      <c r="C19" s="26">
        <v>28</v>
      </c>
      <c r="D19" s="26">
        <v>28</v>
      </c>
      <c r="E19" s="27">
        <f t="shared" si="0"/>
        <v>56</v>
      </c>
      <c r="F19" s="19">
        <f t="shared" si="1"/>
        <v>0</v>
      </c>
      <c r="G19" s="6"/>
      <c r="H19" s="6"/>
      <c r="I19" s="6">
        <v>17</v>
      </c>
      <c r="J19" s="6" t="s">
        <v>44</v>
      </c>
      <c r="K19" s="6">
        <v>1</v>
      </c>
      <c r="L19" s="26">
        <v>28</v>
      </c>
      <c r="M19" s="26">
        <v>28</v>
      </c>
      <c r="N19" s="27">
        <f t="shared" si="3"/>
        <v>56</v>
      </c>
      <c r="O19" s="19">
        <f t="shared" si="4"/>
        <v>0</v>
      </c>
      <c r="Q19" t="str">
        <f t="shared" si="2"/>
        <v>D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2" x14ac:dyDescent="0.25">
      <c r="A20" s="6">
        <v>18</v>
      </c>
      <c r="B20" s="6" t="s">
        <v>45</v>
      </c>
      <c r="C20" s="28">
        <v>87</v>
      </c>
      <c r="D20" s="28">
        <v>61</v>
      </c>
      <c r="E20" s="27">
        <f t="shared" si="0"/>
        <v>148</v>
      </c>
      <c r="F20" s="19">
        <f t="shared" si="1"/>
        <v>0.17567567567567569</v>
      </c>
      <c r="G20" s="6"/>
      <c r="H20" s="6"/>
      <c r="I20" s="6">
        <v>18</v>
      </c>
      <c r="J20" s="6" t="s">
        <v>45</v>
      </c>
      <c r="K20" s="6">
        <v>2</v>
      </c>
      <c r="L20" s="28">
        <v>87</v>
      </c>
      <c r="M20" s="28">
        <v>61</v>
      </c>
      <c r="N20" s="27">
        <f t="shared" si="3"/>
        <v>148</v>
      </c>
      <c r="O20" s="19">
        <f t="shared" si="4"/>
        <v>0.17567567567567569</v>
      </c>
      <c r="Q20" t="str">
        <f t="shared" si="2"/>
        <v>S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2" x14ac:dyDescent="0.25">
      <c r="A21" s="6">
        <v>19</v>
      </c>
      <c r="B21" s="6" t="s">
        <v>46</v>
      </c>
      <c r="C21" s="28">
        <v>52</v>
      </c>
      <c r="D21" s="28">
        <v>49</v>
      </c>
      <c r="E21" s="27">
        <f t="shared" si="0"/>
        <v>101</v>
      </c>
      <c r="F21" s="19">
        <f t="shared" si="1"/>
        <v>2.9702970297029702E-2</v>
      </c>
      <c r="G21" s="6"/>
      <c r="H21" s="6"/>
      <c r="I21" s="6">
        <v>19</v>
      </c>
      <c r="J21" s="6" t="s">
        <v>46</v>
      </c>
      <c r="K21" s="6">
        <v>2</v>
      </c>
      <c r="L21" s="28">
        <v>52</v>
      </c>
      <c r="M21" s="28">
        <v>49</v>
      </c>
      <c r="N21" s="27">
        <f t="shared" si="3"/>
        <v>101</v>
      </c>
      <c r="O21" s="19">
        <f t="shared" si="4"/>
        <v>2.9702970297029702E-2</v>
      </c>
      <c r="Q21" t="str">
        <f t="shared" si="2"/>
        <v>S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2" x14ac:dyDescent="0.25">
      <c r="A22" s="6">
        <v>20</v>
      </c>
      <c r="B22" s="6" t="s">
        <v>45</v>
      </c>
      <c r="C22" s="28">
        <v>74</v>
      </c>
      <c r="D22" s="28">
        <v>46</v>
      </c>
      <c r="E22" s="27">
        <f t="shared" si="0"/>
        <v>120</v>
      </c>
      <c r="F22" s="19">
        <f t="shared" si="1"/>
        <v>0.23333333333333334</v>
      </c>
      <c r="G22" s="6"/>
      <c r="H22" s="6"/>
      <c r="I22" s="6">
        <v>20</v>
      </c>
      <c r="J22" s="6" t="s">
        <v>45</v>
      </c>
      <c r="K22" s="6">
        <v>2</v>
      </c>
      <c r="L22" s="28">
        <v>74</v>
      </c>
      <c r="M22" s="28">
        <v>46</v>
      </c>
      <c r="N22" s="27">
        <f t="shared" si="3"/>
        <v>120</v>
      </c>
      <c r="O22" s="19">
        <f t="shared" si="4"/>
        <v>0.23333333333333334</v>
      </c>
      <c r="Q22" t="str">
        <f t="shared" si="2"/>
        <v>S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2" x14ac:dyDescent="0.25">
      <c r="A23" s="6">
        <v>21</v>
      </c>
      <c r="B23" s="6" t="s">
        <v>46</v>
      </c>
      <c r="C23" s="28">
        <v>83</v>
      </c>
      <c r="D23" s="28">
        <v>55</v>
      </c>
      <c r="E23" s="27">
        <f t="shared" si="0"/>
        <v>138</v>
      </c>
      <c r="F23" s="19">
        <f t="shared" si="1"/>
        <v>0.20289855072463769</v>
      </c>
      <c r="G23" s="6"/>
      <c r="H23" s="6"/>
      <c r="I23" s="6">
        <v>21</v>
      </c>
      <c r="J23" s="6" t="s">
        <v>46</v>
      </c>
      <c r="K23" s="6">
        <v>2</v>
      </c>
      <c r="L23" s="28">
        <v>83</v>
      </c>
      <c r="M23" s="28">
        <v>55</v>
      </c>
      <c r="N23" s="27">
        <f t="shared" si="3"/>
        <v>138</v>
      </c>
      <c r="O23" s="19">
        <f t="shared" si="4"/>
        <v>0.20289855072463769</v>
      </c>
      <c r="Q23" t="str">
        <f t="shared" si="2"/>
        <v>S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2" x14ac:dyDescent="0.25">
      <c r="A24" s="6">
        <v>22</v>
      </c>
      <c r="B24" s="6" t="s">
        <v>45</v>
      </c>
      <c r="C24" s="26">
        <v>58</v>
      </c>
      <c r="D24" s="26">
        <v>57</v>
      </c>
      <c r="E24" s="27">
        <f t="shared" si="0"/>
        <v>115</v>
      </c>
      <c r="F24" s="19">
        <f t="shared" si="1"/>
        <v>8.6956521739130436E-3</v>
      </c>
      <c r="G24" s="6"/>
      <c r="H24" s="6"/>
      <c r="I24" s="6">
        <v>22</v>
      </c>
      <c r="J24" s="6" t="s">
        <v>45</v>
      </c>
      <c r="K24" s="6">
        <v>1</v>
      </c>
      <c r="L24" s="26">
        <v>58</v>
      </c>
      <c r="M24" s="26">
        <v>57</v>
      </c>
      <c r="N24" s="27">
        <f t="shared" si="3"/>
        <v>115</v>
      </c>
      <c r="O24" s="19">
        <f t="shared" si="4"/>
        <v>8.6956521739130436E-3</v>
      </c>
      <c r="Q24" t="str">
        <f t="shared" si="2"/>
        <v>D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2" x14ac:dyDescent="0.25">
      <c r="A25" s="6">
        <v>23</v>
      </c>
      <c r="B25" s="6" t="s">
        <v>46</v>
      </c>
      <c r="C25" s="26">
        <v>23</v>
      </c>
      <c r="D25" s="26">
        <v>14</v>
      </c>
      <c r="E25" s="27">
        <f t="shared" si="0"/>
        <v>37</v>
      </c>
      <c r="F25" s="19">
        <f t="shared" si="1"/>
        <v>0.24324324324324326</v>
      </c>
      <c r="G25" s="6"/>
      <c r="H25" s="6"/>
      <c r="I25" s="6">
        <v>23</v>
      </c>
      <c r="J25" s="6" t="s">
        <v>46</v>
      </c>
      <c r="K25" s="6">
        <v>1</v>
      </c>
      <c r="L25" s="26">
        <v>23</v>
      </c>
      <c r="M25" s="26">
        <v>14</v>
      </c>
      <c r="N25" s="27">
        <f t="shared" si="3"/>
        <v>37</v>
      </c>
      <c r="O25" s="19">
        <f t="shared" si="4"/>
        <v>0.24324324324324326</v>
      </c>
      <c r="Q25" t="str">
        <f t="shared" si="2"/>
        <v>D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2" x14ac:dyDescent="0.25">
      <c r="A26" s="6">
        <v>24</v>
      </c>
      <c r="B26" s="6" t="s">
        <v>44</v>
      </c>
      <c r="C26" s="28">
        <v>86</v>
      </c>
      <c r="D26" s="28">
        <v>50</v>
      </c>
      <c r="E26" s="27">
        <f t="shared" si="0"/>
        <v>136</v>
      </c>
      <c r="F26" s="19">
        <f t="shared" si="1"/>
        <v>0.26470588235294118</v>
      </c>
      <c r="G26" s="6"/>
      <c r="H26" s="6"/>
      <c r="I26" s="6">
        <v>24</v>
      </c>
      <c r="J26" s="6" t="s">
        <v>44</v>
      </c>
      <c r="K26" s="6">
        <v>2</v>
      </c>
      <c r="L26" s="28">
        <v>86</v>
      </c>
      <c r="M26" s="28">
        <v>50</v>
      </c>
      <c r="N26" s="27">
        <f t="shared" si="3"/>
        <v>136</v>
      </c>
      <c r="O26" s="19">
        <f t="shared" si="4"/>
        <v>0.26470588235294118</v>
      </c>
      <c r="Q26" t="str">
        <f t="shared" si="2"/>
        <v>S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2" x14ac:dyDescent="0.25">
      <c r="A27" s="6">
        <v>25</v>
      </c>
      <c r="B27" s="6" t="s">
        <v>45</v>
      </c>
      <c r="C27" s="26">
        <v>70</v>
      </c>
      <c r="D27" s="26">
        <v>39</v>
      </c>
      <c r="E27" s="27">
        <f t="shared" si="0"/>
        <v>109</v>
      </c>
      <c r="F27" s="19">
        <f t="shared" si="1"/>
        <v>0.28440366972477066</v>
      </c>
      <c r="G27" s="6"/>
      <c r="H27" s="6"/>
      <c r="I27" s="6">
        <v>25</v>
      </c>
      <c r="J27" s="6" t="s">
        <v>45</v>
      </c>
      <c r="K27" s="6">
        <v>1</v>
      </c>
      <c r="L27" s="26">
        <v>70</v>
      </c>
      <c r="M27" s="26">
        <v>39</v>
      </c>
      <c r="N27" s="27">
        <f t="shared" si="3"/>
        <v>109</v>
      </c>
      <c r="O27" s="19">
        <f t="shared" si="4"/>
        <v>0.28440366972477066</v>
      </c>
      <c r="Q27" t="str">
        <f t="shared" si="2"/>
        <v>D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2" x14ac:dyDescent="0.25">
      <c r="A28" s="6">
        <v>26</v>
      </c>
      <c r="B28" s="6" t="s">
        <v>44</v>
      </c>
      <c r="C28" s="26">
        <v>69</v>
      </c>
      <c r="D28" s="26">
        <v>38</v>
      </c>
      <c r="E28" s="27">
        <f t="shared" si="0"/>
        <v>107</v>
      </c>
      <c r="F28" s="19">
        <f t="shared" si="1"/>
        <v>0.28971962616822428</v>
      </c>
      <c r="G28" s="6"/>
      <c r="H28" s="6"/>
      <c r="I28" s="6">
        <v>26</v>
      </c>
      <c r="J28" s="6" t="s">
        <v>44</v>
      </c>
      <c r="K28" s="6">
        <v>1</v>
      </c>
      <c r="L28" s="26">
        <v>69</v>
      </c>
      <c r="M28" s="26">
        <v>38</v>
      </c>
      <c r="N28" s="27">
        <f t="shared" si="3"/>
        <v>107</v>
      </c>
      <c r="O28" s="19">
        <f t="shared" si="4"/>
        <v>0.28971962616822428</v>
      </c>
      <c r="Q28" t="str">
        <f t="shared" si="2"/>
        <v>D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.2" x14ac:dyDescent="0.25">
      <c r="A29" s="6">
        <v>27</v>
      </c>
      <c r="B29" s="6" t="s">
        <v>44</v>
      </c>
      <c r="C29" s="26">
        <v>41</v>
      </c>
      <c r="D29" s="26">
        <v>31</v>
      </c>
      <c r="E29" s="27">
        <f t="shared" si="0"/>
        <v>72</v>
      </c>
      <c r="F29" s="19">
        <f t="shared" si="1"/>
        <v>0.1388888888888889</v>
      </c>
      <c r="G29" s="6"/>
      <c r="H29" s="6"/>
      <c r="I29" s="6">
        <v>27</v>
      </c>
      <c r="J29" s="6" t="s">
        <v>44</v>
      </c>
      <c r="K29" s="6">
        <v>1</v>
      </c>
      <c r="L29" s="26">
        <v>41</v>
      </c>
      <c r="M29" s="26">
        <v>31</v>
      </c>
      <c r="N29" s="27">
        <f t="shared" si="3"/>
        <v>72</v>
      </c>
      <c r="O29" s="19">
        <f t="shared" si="4"/>
        <v>0.1388888888888889</v>
      </c>
      <c r="Q29" t="str">
        <f t="shared" si="2"/>
        <v>D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.2" x14ac:dyDescent="0.25">
      <c r="A30" s="6">
        <v>28</v>
      </c>
      <c r="B30" s="6" t="s">
        <v>44</v>
      </c>
      <c r="C30" s="28">
        <v>59</v>
      </c>
      <c r="D30" s="28">
        <v>32</v>
      </c>
      <c r="E30" s="27">
        <f t="shared" si="0"/>
        <v>91</v>
      </c>
      <c r="F30" s="19">
        <f t="shared" si="1"/>
        <v>0.2967032967032967</v>
      </c>
      <c r="G30" s="6"/>
      <c r="H30" s="6"/>
      <c r="I30" s="6">
        <v>28</v>
      </c>
      <c r="J30" s="6" t="s">
        <v>44</v>
      </c>
      <c r="K30" s="6">
        <v>2</v>
      </c>
      <c r="L30" s="28">
        <v>59</v>
      </c>
      <c r="M30" s="28">
        <v>32</v>
      </c>
      <c r="N30" s="27">
        <f t="shared" si="3"/>
        <v>91</v>
      </c>
      <c r="O30" s="19">
        <f t="shared" si="4"/>
        <v>0.2967032967032967</v>
      </c>
      <c r="Q30" t="str">
        <f t="shared" si="2"/>
        <v>S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.2" x14ac:dyDescent="0.25">
      <c r="A31" s="6">
        <v>29</v>
      </c>
      <c r="B31" s="6" t="s">
        <v>46</v>
      </c>
      <c r="C31" s="26">
        <v>33</v>
      </c>
      <c r="D31" s="26">
        <v>18</v>
      </c>
      <c r="E31" s="27">
        <f t="shared" si="0"/>
        <v>51</v>
      </c>
      <c r="F31" s="19">
        <f t="shared" si="1"/>
        <v>0.29411764705882354</v>
      </c>
      <c r="G31" s="6"/>
      <c r="H31" s="6"/>
      <c r="I31" s="6">
        <v>29</v>
      </c>
      <c r="J31" s="6" t="s">
        <v>46</v>
      </c>
      <c r="K31" s="6">
        <v>1</v>
      </c>
      <c r="L31" s="26">
        <v>33</v>
      </c>
      <c r="M31" s="26">
        <v>18</v>
      </c>
      <c r="N31" s="27">
        <f t="shared" si="3"/>
        <v>51</v>
      </c>
      <c r="O31" s="19">
        <f t="shared" si="4"/>
        <v>0.29411764705882354</v>
      </c>
      <c r="Q31" t="str">
        <f t="shared" si="2"/>
        <v>D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.2" x14ac:dyDescent="0.25">
      <c r="A32" s="6">
        <v>30</v>
      </c>
      <c r="B32" s="6" t="s">
        <v>44</v>
      </c>
      <c r="C32" s="28">
        <v>92</v>
      </c>
      <c r="D32" s="28">
        <v>40</v>
      </c>
      <c r="E32" s="27">
        <f t="shared" si="0"/>
        <v>132</v>
      </c>
      <c r="F32" s="19">
        <f t="shared" si="1"/>
        <v>0.39393939393939392</v>
      </c>
      <c r="G32" s="6"/>
      <c r="H32" s="6"/>
      <c r="I32" s="6">
        <v>30</v>
      </c>
      <c r="J32" s="6" t="s">
        <v>44</v>
      </c>
      <c r="K32" s="6">
        <v>2</v>
      </c>
      <c r="L32" s="28">
        <v>92</v>
      </c>
      <c r="M32" s="28">
        <v>40</v>
      </c>
      <c r="N32" s="27">
        <f t="shared" si="3"/>
        <v>132</v>
      </c>
      <c r="O32" s="19">
        <f t="shared" si="4"/>
        <v>0.39393939393939392</v>
      </c>
      <c r="Q32" t="str">
        <f t="shared" si="2"/>
        <v>S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.2" x14ac:dyDescent="0.25">
      <c r="A33" s="6">
        <v>31</v>
      </c>
      <c r="B33" s="6" t="s">
        <v>46</v>
      </c>
      <c r="C33" s="28">
        <v>100</v>
      </c>
      <c r="D33" s="28">
        <v>31</v>
      </c>
      <c r="E33" s="27">
        <f t="shared" si="0"/>
        <v>131</v>
      </c>
      <c r="F33" s="19">
        <f t="shared" si="1"/>
        <v>0.52671755725190839</v>
      </c>
      <c r="G33" s="6"/>
      <c r="H33" s="6"/>
      <c r="I33" s="6">
        <v>31</v>
      </c>
      <c r="J33" s="6" t="s">
        <v>46</v>
      </c>
      <c r="K33" s="6">
        <v>2</v>
      </c>
      <c r="L33" s="28">
        <v>100</v>
      </c>
      <c r="M33" s="28">
        <v>31</v>
      </c>
      <c r="N33" s="27">
        <f t="shared" si="3"/>
        <v>131</v>
      </c>
      <c r="O33" s="19">
        <f t="shared" si="4"/>
        <v>0.52671755725190839</v>
      </c>
      <c r="Q33" t="str">
        <f t="shared" si="2"/>
        <v>S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.2" x14ac:dyDescent="0.25">
      <c r="A34" s="6">
        <v>32</v>
      </c>
      <c r="B34" s="6" t="s">
        <v>45</v>
      </c>
      <c r="C34" s="28">
        <v>73</v>
      </c>
      <c r="D34" s="28">
        <v>32</v>
      </c>
      <c r="E34" s="27">
        <f t="shared" si="0"/>
        <v>105</v>
      </c>
      <c r="F34" s="19">
        <f t="shared" si="1"/>
        <v>0.39047619047619048</v>
      </c>
      <c r="G34" s="6"/>
      <c r="H34" s="6"/>
      <c r="I34" s="6">
        <v>32</v>
      </c>
      <c r="J34" s="6" t="s">
        <v>45</v>
      </c>
      <c r="K34" s="6">
        <v>2</v>
      </c>
      <c r="L34" s="28">
        <v>73</v>
      </c>
      <c r="M34" s="28">
        <v>32</v>
      </c>
      <c r="N34" s="27">
        <f t="shared" si="3"/>
        <v>105</v>
      </c>
      <c r="O34" s="19">
        <f t="shared" si="4"/>
        <v>0.39047619047619048</v>
      </c>
      <c r="Q34" t="str">
        <f t="shared" si="2"/>
        <v>S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.2" x14ac:dyDescent="0.25">
      <c r="A35" s="6">
        <v>33</v>
      </c>
      <c r="B35" s="6" t="s">
        <v>45</v>
      </c>
      <c r="C35" s="26">
        <v>69</v>
      </c>
      <c r="D35" s="26">
        <v>19</v>
      </c>
      <c r="E35" s="27">
        <f t="shared" si="0"/>
        <v>88</v>
      </c>
      <c r="F35" s="19">
        <f t="shared" si="1"/>
        <v>0.56818181818181823</v>
      </c>
      <c r="G35" s="6"/>
      <c r="H35" s="6"/>
      <c r="I35" s="6">
        <v>33</v>
      </c>
      <c r="J35" s="6" t="s">
        <v>45</v>
      </c>
      <c r="K35" s="6">
        <v>1</v>
      </c>
      <c r="L35" s="26">
        <v>69</v>
      </c>
      <c r="M35" s="26">
        <v>19</v>
      </c>
      <c r="N35" s="27">
        <f t="shared" si="3"/>
        <v>88</v>
      </c>
      <c r="O35" s="19">
        <f t="shared" si="4"/>
        <v>0.56818181818181823</v>
      </c>
      <c r="Q35" t="str">
        <f t="shared" si="2"/>
        <v>D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.2" x14ac:dyDescent="0.25">
      <c r="A36" s="6">
        <v>34</v>
      </c>
      <c r="B36" s="6" t="s">
        <v>46</v>
      </c>
      <c r="C36" s="28">
        <v>56</v>
      </c>
      <c r="D36" s="28">
        <v>41</v>
      </c>
      <c r="E36" s="27">
        <f t="shared" si="0"/>
        <v>97</v>
      </c>
      <c r="F36" s="19">
        <f t="shared" si="1"/>
        <v>0.15463917525773196</v>
      </c>
      <c r="G36" s="6"/>
      <c r="H36" s="6"/>
      <c r="I36" s="6">
        <v>34</v>
      </c>
      <c r="J36" s="6" t="s">
        <v>46</v>
      </c>
      <c r="K36" s="6">
        <v>2</v>
      </c>
      <c r="L36" s="28">
        <v>56</v>
      </c>
      <c r="M36" s="28">
        <v>41</v>
      </c>
      <c r="N36" s="27">
        <f t="shared" si="3"/>
        <v>97</v>
      </c>
      <c r="O36" s="19">
        <f t="shared" si="4"/>
        <v>0.15463917525773196</v>
      </c>
      <c r="Q36" t="str">
        <f t="shared" si="2"/>
        <v>S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.2" x14ac:dyDescent="0.25">
      <c r="A37" s="6">
        <v>35</v>
      </c>
      <c r="B37" s="6" t="s">
        <v>44</v>
      </c>
      <c r="C37" s="26">
        <v>60</v>
      </c>
      <c r="D37" s="26">
        <v>16</v>
      </c>
      <c r="E37" s="27">
        <f t="shared" si="0"/>
        <v>76</v>
      </c>
      <c r="F37" s="19">
        <f t="shared" si="1"/>
        <v>0.57894736842105265</v>
      </c>
      <c r="G37" s="6"/>
      <c r="H37" s="6"/>
      <c r="I37" s="6">
        <v>35</v>
      </c>
      <c r="J37" s="6" t="s">
        <v>44</v>
      </c>
      <c r="K37" s="6">
        <v>1</v>
      </c>
      <c r="L37" s="26">
        <v>60</v>
      </c>
      <c r="M37" s="26">
        <v>16</v>
      </c>
      <c r="N37" s="27">
        <f t="shared" si="3"/>
        <v>76</v>
      </c>
      <c r="O37" s="19">
        <f t="shared" si="4"/>
        <v>0.57894736842105265</v>
      </c>
      <c r="Q37" t="str">
        <f t="shared" si="2"/>
        <v>D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.2" x14ac:dyDescent="0.25">
      <c r="A38" s="6">
        <v>36</v>
      </c>
      <c r="B38" s="6" t="s">
        <v>45</v>
      </c>
      <c r="C38" s="28">
        <v>49</v>
      </c>
      <c r="D38" s="28">
        <v>9</v>
      </c>
      <c r="E38" s="27">
        <f t="shared" si="0"/>
        <v>58</v>
      </c>
      <c r="F38" s="19">
        <f t="shared" si="1"/>
        <v>0.68965517241379315</v>
      </c>
      <c r="G38" s="6"/>
      <c r="H38" s="6"/>
      <c r="I38" s="6">
        <v>36</v>
      </c>
      <c r="J38" s="6" t="s">
        <v>45</v>
      </c>
      <c r="K38" s="6">
        <v>2</v>
      </c>
      <c r="L38" s="28">
        <v>49</v>
      </c>
      <c r="M38" s="28">
        <v>9</v>
      </c>
      <c r="N38" s="27">
        <f t="shared" si="3"/>
        <v>58</v>
      </c>
      <c r="O38" s="19">
        <f t="shared" si="4"/>
        <v>0.68965517241379315</v>
      </c>
      <c r="Q38" t="str">
        <f t="shared" si="2"/>
        <v>S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.2" x14ac:dyDescent="0.25">
      <c r="A39" s="6">
        <v>37</v>
      </c>
      <c r="B39" s="6" t="s">
        <v>45</v>
      </c>
      <c r="C39" s="28">
        <v>77</v>
      </c>
      <c r="D39" s="28">
        <v>40</v>
      </c>
      <c r="E39" s="27">
        <f t="shared" si="0"/>
        <v>117</v>
      </c>
      <c r="F39" s="19">
        <f t="shared" si="1"/>
        <v>0.31623931623931623</v>
      </c>
      <c r="G39" s="6"/>
      <c r="H39" s="6"/>
      <c r="I39" s="6">
        <v>37</v>
      </c>
      <c r="J39" s="6" t="s">
        <v>45</v>
      </c>
      <c r="K39" s="6">
        <v>2</v>
      </c>
      <c r="L39" s="28">
        <v>77</v>
      </c>
      <c r="M39" s="28">
        <v>40</v>
      </c>
      <c r="N39" s="27">
        <f t="shared" si="3"/>
        <v>117</v>
      </c>
      <c r="O39" s="19">
        <f t="shared" si="4"/>
        <v>0.31623931623931623</v>
      </c>
      <c r="Q39" t="str">
        <f t="shared" si="2"/>
        <v>S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.2" x14ac:dyDescent="0.25">
      <c r="A40" s="6">
        <v>38</v>
      </c>
      <c r="B40" s="6" t="s">
        <v>46</v>
      </c>
      <c r="C40" s="26">
        <v>55</v>
      </c>
      <c r="D40" s="26">
        <v>41</v>
      </c>
      <c r="E40" s="27">
        <f t="shared" si="0"/>
        <v>96</v>
      </c>
      <c r="F40" s="19">
        <f t="shared" si="1"/>
        <v>0.14583333333333334</v>
      </c>
      <c r="G40" s="6"/>
      <c r="H40" s="6"/>
      <c r="I40" s="6">
        <v>38</v>
      </c>
      <c r="J40" s="6" t="s">
        <v>46</v>
      </c>
      <c r="K40" s="6">
        <v>1</v>
      </c>
      <c r="L40" s="26">
        <v>55</v>
      </c>
      <c r="M40" s="26">
        <v>41</v>
      </c>
      <c r="N40" s="27">
        <f t="shared" si="3"/>
        <v>96</v>
      </c>
      <c r="O40" s="19">
        <f t="shared" si="4"/>
        <v>0.14583333333333334</v>
      </c>
      <c r="Q40" t="str">
        <f t="shared" si="2"/>
        <v>D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.2" x14ac:dyDescent="0.25">
      <c r="A41" s="6">
        <v>39</v>
      </c>
      <c r="B41" s="6" t="s">
        <v>46</v>
      </c>
      <c r="C41" s="28">
        <v>78</v>
      </c>
      <c r="D41" s="28">
        <v>59</v>
      </c>
      <c r="E41" s="27">
        <f t="shared" si="0"/>
        <v>137</v>
      </c>
      <c r="F41" s="19">
        <f t="shared" si="1"/>
        <v>0.13868613138686131</v>
      </c>
      <c r="G41" s="6"/>
      <c r="H41" s="6"/>
      <c r="I41" s="6">
        <v>39</v>
      </c>
      <c r="J41" s="6" t="s">
        <v>46</v>
      </c>
      <c r="K41" s="6">
        <v>2</v>
      </c>
      <c r="L41" s="28">
        <v>78</v>
      </c>
      <c r="M41" s="28">
        <v>59</v>
      </c>
      <c r="N41" s="27">
        <f t="shared" si="3"/>
        <v>137</v>
      </c>
      <c r="O41" s="19">
        <f t="shared" si="4"/>
        <v>0.13868613138686131</v>
      </c>
      <c r="Q41" t="str">
        <f t="shared" si="2"/>
        <v>S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.2" x14ac:dyDescent="0.25">
      <c r="A42" s="6">
        <v>40</v>
      </c>
      <c r="B42" s="6" t="s">
        <v>45</v>
      </c>
      <c r="C42" s="28">
        <v>94</v>
      </c>
      <c r="D42" s="28">
        <v>62</v>
      </c>
      <c r="E42" s="27">
        <f t="shared" si="0"/>
        <v>156</v>
      </c>
      <c r="F42" s="19">
        <f t="shared" si="1"/>
        <v>0.20512820512820512</v>
      </c>
      <c r="G42" s="6"/>
      <c r="H42" s="6"/>
      <c r="I42" s="6">
        <v>40</v>
      </c>
      <c r="J42" s="6" t="s">
        <v>45</v>
      </c>
      <c r="K42" s="6">
        <v>2</v>
      </c>
      <c r="L42" s="28">
        <v>94</v>
      </c>
      <c r="M42" s="28">
        <v>62</v>
      </c>
      <c r="N42" s="27">
        <f t="shared" si="3"/>
        <v>156</v>
      </c>
      <c r="O42" s="19">
        <f t="shared" si="4"/>
        <v>0.20512820512820512</v>
      </c>
      <c r="Q42" t="str">
        <f t="shared" si="2"/>
        <v>S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.2" x14ac:dyDescent="0.25">
      <c r="A43" s="6">
        <v>41</v>
      </c>
      <c r="B43" s="6" t="s">
        <v>45</v>
      </c>
      <c r="C43" s="26">
        <v>65</v>
      </c>
      <c r="D43" s="26">
        <v>51</v>
      </c>
      <c r="E43" s="27">
        <f t="shared" si="0"/>
        <v>116</v>
      </c>
      <c r="F43" s="19">
        <f t="shared" si="1"/>
        <v>0.1206896551724138</v>
      </c>
      <c r="G43" s="6"/>
      <c r="H43" s="6"/>
      <c r="I43" s="6">
        <v>41</v>
      </c>
      <c r="J43" s="6" t="s">
        <v>45</v>
      </c>
      <c r="K43" s="6">
        <v>1</v>
      </c>
      <c r="L43" s="26">
        <v>65</v>
      </c>
      <c r="M43" s="26">
        <v>51</v>
      </c>
      <c r="N43" s="27">
        <f t="shared" si="3"/>
        <v>116</v>
      </c>
      <c r="O43" s="19">
        <f t="shared" si="4"/>
        <v>0.1206896551724138</v>
      </c>
      <c r="Q43" t="str">
        <f t="shared" si="2"/>
        <v>D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.2" x14ac:dyDescent="0.25">
      <c r="A44" s="6">
        <v>42</v>
      </c>
      <c r="B44" s="6" t="s">
        <v>46</v>
      </c>
      <c r="C44" s="26">
        <v>31</v>
      </c>
      <c r="D44" s="26">
        <v>64</v>
      </c>
      <c r="E44" s="27">
        <f t="shared" si="0"/>
        <v>95</v>
      </c>
      <c r="F44" s="19">
        <f t="shared" si="1"/>
        <v>-0.3473684210526316</v>
      </c>
      <c r="G44" s="6"/>
      <c r="H44" s="6"/>
      <c r="I44" s="6">
        <v>42</v>
      </c>
      <c r="J44" s="6" t="s">
        <v>46</v>
      </c>
      <c r="K44" s="6">
        <v>1</v>
      </c>
      <c r="L44" s="26">
        <v>31</v>
      </c>
      <c r="M44" s="26">
        <v>64</v>
      </c>
      <c r="N44" s="27">
        <f t="shared" si="3"/>
        <v>95</v>
      </c>
      <c r="O44" s="19">
        <f t="shared" si="4"/>
        <v>-0.3473684210526316</v>
      </c>
      <c r="Q44" t="str">
        <f t="shared" si="2"/>
        <v>D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.2" x14ac:dyDescent="0.25">
      <c r="A45" s="6">
        <v>43</v>
      </c>
      <c r="B45" s="6" t="s">
        <v>44</v>
      </c>
      <c r="C45" s="28">
        <v>86</v>
      </c>
      <c r="D45" s="28">
        <v>41</v>
      </c>
      <c r="E45" s="27">
        <f t="shared" si="0"/>
        <v>127</v>
      </c>
      <c r="F45" s="19">
        <f t="shared" si="1"/>
        <v>0.3543307086614173</v>
      </c>
      <c r="G45" s="6"/>
      <c r="H45" s="6"/>
      <c r="I45" s="6">
        <v>43</v>
      </c>
      <c r="J45" s="6" t="s">
        <v>44</v>
      </c>
      <c r="K45" s="6">
        <v>2</v>
      </c>
      <c r="L45" s="28">
        <v>86</v>
      </c>
      <c r="M45" s="28">
        <v>41</v>
      </c>
      <c r="N45" s="27">
        <f t="shared" si="3"/>
        <v>127</v>
      </c>
      <c r="O45" s="19">
        <f t="shared" si="4"/>
        <v>0.3543307086614173</v>
      </c>
      <c r="Q45" t="str">
        <f t="shared" si="2"/>
        <v>S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.2" x14ac:dyDescent="0.25">
      <c r="A46" s="6">
        <v>44</v>
      </c>
      <c r="B46" s="6" t="s">
        <v>44</v>
      </c>
      <c r="C46" s="28">
        <v>102</v>
      </c>
      <c r="D46" s="28">
        <v>60</v>
      </c>
      <c r="E46" s="27">
        <f t="shared" si="0"/>
        <v>162</v>
      </c>
      <c r="F46" s="19">
        <f t="shared" si="1"/>
        <v>0.25925925925925924</v>
      </c>
      <c r="G46" s="6"/>
      <c r="H46" s="6"/>
      <c r="I46" s="6">
        <v>44</v>
      </c>
      <c r="J46" s="6" t="s">
        <v>44</v>
      </c>
      <c r="K46" s="6">
        <v>2</v>
      </c>
      <c r="L46" s="28">
        <v>102</v>
      </c>
      <c r="M46" s="28">
        <v>60</v>
      </c>
      <c r="N46" s="27">
        <f t="shared" si="3"/>
        <v>162</v>
      </c>
      <c r="O46" s="19">
        <f t="shared" si="4"/>
        <v>0.25925925925925924</v>
      </c>
      <c r="Q46" t="str">
        <f t="shared" si="2"/>
        <v>S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.2" x14ac:dyDescent="0.25">
      <c r="A47" s="6">
        <v>45</v>
      </c>
      <c r="B47" s="6" t="s">
        <v>45</v>
      </c>
      <c r="C47" s="26">
        <v>83</v>
      </c>
      <c r="D47" s="26">
        <v>25</v>
      </c>
      <c r="E47" s="27">
        <f t="shared" si="0"/>
        <v>108</v>
      </c>
      <c r="F47" s="19">
        <f t="shared" si="1"/>
        <v>0.53703703703703709</v>
      </c>
      <c r="G47" s="6"/>
      <c r="H47" s="6"/>
      <c r="I47" s="6">
        <v>45</v>
      </c>
      <c r="J47" s="6" t="s">
        <v>45</v>
      </c>
      <c r="K47" s="6">
        <v>1</v>
      </c>
      <c r="L47" s="26">
        <v>83</v>
      </c>
      <c r="M47" s="26">
        <v>25</v>
      </c>
      <c r="N47" s="27">
        <f t="shared" si="3"/>
        <v>108</v>
      </c>
      <c r="O47" s="19">
        <f t="shared" si="4"/>
        <v>0.53703703703703709</v>
      </c>
      <c r="Q47" t="str">
        <f t="shared" si="2"/>
        <v>D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.2" x14ac:dyDescent="0.25">
      <c r="A48" s="6">
        <v>46</v>
      </c>
      <c r="B48" s="6" t="s">
        <v>46</v>
      </c>
      <c r="C48" s="26">
        <v>36</v>
      </c>
      <c r="D48" s="26">
        <v>56</v>
      </c>
      <c r="E48" s="27">
        <f t="shared" si="0"/>
        <v>92</v>
      </c>
      <c r="F48" s="19">
        <f t="shared" si="1"/>
        <v>-0.21739130434782608</v>
      </c>
      <c r="G48" s="6"/>
      <c r="H48" s="6"/>
      <c r="I48" s="6">
        <v>46</v>
      </c>
      <c r="J48" s="6" t="s">
        <v>46</v>
      </c>
      <c r="K48" s="6">
        <v>1</v>
      </c>
      <c r="L48" s="26">
        <v>36</v>
      </c>
      <c r="M48" s="26">
        <v>56</v>
      </c>
      <c r="N48" s="27">
        <f t="shared" si="3"/>
        <v>92</v>
      </c>
      <c r="O48" s="19">
        <f t="shared" si="4"/>
        <v>-0.21739130434782608</v>
      </c>
      <c r="Q48" t="str">
        <f t="shared" si="2"/>
        <v>D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.2" x14ac:dyDescent="0.25">
      <c r="A49" s="6">
        <v>47</v>
      </c>
      <c r="B49" s="6" t="s">
        <v>44</v>
      </c>
      <c r="C49" s="26">
        <v>87</v>
      </c>
      <c r="D49" s="26">
        <v>58</v>
      </c>
      <c r="E49" s="27">
        <f t="shared" si="0"/>
        <v>145</v>
      </c>
      <c r="F49" s="19">
        <f t="shared" si="1"/>
        <v>0.2</v>
      </c>
      <c r="G49" s="6"/>
      <c r="H49" s="6"/>
      <c r="I49" s="6">
        <v>47</v>
      </c>
      <c r="J49" s="6" t="s">
        <v>44</v>
      </c>
      <c r="K49" s="6">
        <v>1</v>
      </c>
      <c r="L49" s="26">
        <v>87</v>
      </c>
      <c r="M49" s="26">
        <v>58</v>
      </c>
      <c r="N49" s="27">
        <f t="shared" si="3"/>
        <v>145</v>
      </c>
      <c r="O49" s="19">
        <f t="shared" si="4"/>
        <v>0.2</v>
      </c>
      <c r="Q49" t="str">
        <f t="shared" si="2"/>
        <v>D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.2" x14ac:dyDescent="0.25">
      <c r="A50" s="6">
        <v>48</v>
      </c>
      <c r="B50" s="6" t="s">
        <v>46</v>
      </c>
      <c r="C50" s="28">
        <v>107</v>
      </c>
      <c r="D50" s="28">
        <v>42</v>
      </c>
      <c r="E50" s="27">
        <f t="shared" si="0"/>
        <v>149</v>
      </c>
      <c r="F50" s="19">
        <f t="shared" si="1"/>
        <v>0.43624161073825501</v>
      </c>
      <c r="G50" s="6"/>
      <c r="H50" s="6"/>
      <c r="I50" s="6">
        <v>48</v>
      </c>
      <c r="J50" s="6" t="s">
        <v>46</v>
      </c>
      <c r="K50" s="6">
        <v>2</v>
      </c>
      <c r="L50" s="28">
        <v>107</v>
      </c>
      <c r="M50" s="28">
        <v>42</v>
      </c>
      <c r="N50" s="27">
        <f t="shared" si="3"/>
        <v>149</v>
      </c>
      <c r="O50" s="19">
        <f t="shared" si="4"/>
        <v>0.43624161073825501</v>
      </c>
      <c r="Q50" t="str">
        <f t="shared" si="2"/>
        <v>S</v>
      </c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.2" x14ac:dyDescent="0.25">
      <c r="A51" s="6"/>
      <c r="C51" s="19"/>
      <c r="D51" s="19"/>
      <c r="E51" s="19"/>
      <c r="F51" s="19"/>
      <c r="G51" s="6"/>
      <c r="H51" s="6"/>
      <c r="I51" s="6"/>
      <c r="K51" s="1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.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.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.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.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.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.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.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.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.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.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.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.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.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.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.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.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.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.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.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.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.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.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.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.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.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.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.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.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.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.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.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.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.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.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.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.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.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.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.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.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.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.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.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.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.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.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.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.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.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.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.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.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.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.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.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.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.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.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.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.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.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.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.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.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.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.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.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.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.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.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.2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.2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.2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.2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.2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.2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.2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sortState xmlns:xlrd2="http://schemas.microsoft.com/office/spreadsheetml/2017/richdata2" ref="I3:O50">
    <sortCondition ref="I3:I50"/>
  </sortState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1000"/>
  <sheetViews>
    <sheetView workbookViewId="0">
      <selection activeCell="I15" sqref="I15"/>
    </sheetView>
  </sheetViews>
  <sheetFormatPr defaultColWidth="12.5546875" defaultRowHeight="15.75" customHeight="1" x14ac:dyDescent="0.25"/>
  <sheetData>
    <row r="1" spans="1:13" ht="15.75" customHeight="1" x14ac:dyDescent="0.25">
      <c r="A1" s="1"/>
      <c r="B1" s="1"/>
    </row>
    <row r="2" spans="1:13" ht="15.75" customHeight="1" x14ac:dyDescent="0.25">
      <c r="A2" s="1" t="s">
        <v>42</v>
      </c>
      <c r="B2" s="1" t="s">
        <v>43</v>
      </c>
      <c r="C2" s="6" t="s">
        <v>64</v>
      </c>
      <c r="D2" s="6" t="s">
        <v>65</v>
      </c>
      <c r="E2" s="6" t="s">
        <v>66</v>
      </c>
      <c r="F2" s="6" t="s">
        <v>67</v>
      </c>
      <c r="J2" s="1" t="s">
        <v>42</v>
      </c>
      <c r="K2" s="1" t="s">
        <v>43</v>
      </c>
      <c r="L2" s="6" t="s">
        <v>66</v>
      </c>
      <c r="M2" s="6" t="s">
        <v>67</v>
      </c>
    </row>
    <row r="3" spans="1:13" ht="15.75" customHeight="1" x14ac:dyDescent="0.25">
      <c r="A3" s="17">
        <v>1</v>
      </c>
      <c r="B3" s="1" t="s">
        <v>44</v>
      </c>
      <c r="C3" s="6">
        <v>7</v>
      </c>
      <c r="D3" s="6">
        <v>2</v>
      </c>
      <c r="E3" s="6">
        <f t="shared" ref="E3:E50" si="0">SUM(C3:D3)</f>
        <v>9</v>
      </c>
      <c r="F3" s="19">
        <f>C3/(C3+D3)*100</f>
        <v>77.777777777777786</v>
      </c>
      <c r="J3" s="17">
        <v>1</v>
      </c>
      <c r="K3" s="1" t="s">
        <v>44</v>
      </c>
      <c r="L3" s="6">
        <v>9</v>
      </c>
      <c r="M3" s="25">
        <v>0.77777777777777779</v>
      </c>
    </row>
    <row r="4" spans="1:13" ht="15.75" customHeight="1" x14ac:dyDescent="0.25">
      <c r="A4" s="17">
        <v>2</v>
      </c>
      <c r="B4" s="1" t="s">
        <v>44</v>
      </c>
      <c r="C4" s="6">
        <v>9</v>
      </c>
      <c r="D4" s="6">
        <v>1</v>
      </c>
      <c r="E4" s="6">
        <f t="shared" si="0"/>
        <v>10</v>
      </c>
      <c r="F4" s="19">
        <f t="shared" ref="F4:F50" si="1">C4/(C4+D4)*100</f>
        <v>90</v>
      </c>
      <c r="J4" s="17">
        <v>2</v>
      </c>
      <c r="K4" s="1" t="s">
        <v>44</v>
      </c>
      <c r="L4" s="6">
        <v>10</v>
      </c>
      <c r="M4" s="25">
        <v>0.9</v>
      </c>
    </row>
    <row r="5" spans="1:13" ht="15.75" customHeight="1" x14ac:dyDescent="0.25">
      <c r="A5" s="17">
        <v>3</v>
      </c>
      <c r="B5" s="1" t="s">
        <v>44</v>
      </c>
      <c r="C5" s="6">
        <v>6</v>
      </c>
      <c r="D5" s="6">
        <v>1</v>
      </c>
      <c r="E5" s="6">
        <f t="shared" si="0"/>
        <v>7</v>
      </c>
      <c r="F5" s="19">
        <f t="shared" si="1"/>
        <v>85.714285714285708</v>
      </c>
      <c r="J5" s="17">
        <v>3</v>
      </c>
      <c r="K5" s="1" t="s">
        <v>44</v>
      </c>
      <c r="L5" s="6">
        <v>7</v>
      </c>
      <c r="M5" s="25">
        <v>0.8571428571428571</v>
      </c>
    </row>
    <row r="6" spans="1:13" ht="15.75" customHeight="1" x14ac:dyDescent="0.25">
      <c r="A6" s="17">
        <v>4</v>
      </c>
      <c r="B6" s="1" t="s">
        <v>44</v>
      </c>
      <c r="C6" s="6">
        <v>3</v>
      </c>
      <c r="D6" s="6">
        <v>4</v>
      </c>
      <c r="E6" s="6">
        <f t="shared" si="0"/>
        <v>7</v>
      </c>
      <c r="F6" s="19">
        <f t="shared" si="1"/>
        <v>42.857142857142854</v>
      </c>
      <c r="J6" s="17">
        <v>4</v>
      </c>
      <c r="K6" s="1" t="s">
        <v>44</v>
      </c>
      <c r="L6" s="6">
        <v>7</v>
      </c>
      <c r="M6" s="25">
        <v>0.42857142857142855</v>
      </c>
    </row>
    <row r="7" spans="1:13" ht="15.75" customHeight="1" x14ac:dyDescent="0.25">
      <c r="A7" s="17">
        <v>5</v>
      </c>
      <c r="B7" s="1" t="s">
        <v>45</v>
      </c>
      <c r="C7" s="6">
        <v>13</v>
      </c>
      <c r="D7" s="6">
        <v>2</v>
      </c>
      <c r="E7" s="6">
        <f t="shared" si="0"/>
        <v>15</v>
      </c>
      <c r="F7" s="19">
        <f t="shared" si="1"/>
        <v>86.666666666666671</v>
      </c>
      <c r="J7" s="17">
        <v>10</v>
      </c>
      <c r="K7" s="1" t="s">
        <v>44</v>
      </c>
      <c r="L7" s="6">
        <v>9</v>
      </c>
      <c r="M7" s="25">
        <v>0.66666666666666663</v>
      </c>
    </row>
    <row r="8" spans="1:13" ht="15.75" customHeight="1" x14ac:dyDescent="0.25">
      <c r="A8" s="17">
        <v>6</v>
      </c>
      <c r="B8" s="1" t="s">
        <v>45</v>
      </c>
      <c r="E8" s="6"/>
      <c r="F8" s="19"/>
      <c r="J8" s="17">
        <v>15</v>
      </c>
      <c r="K8" s="1" t="s">
        <v>44</v>
      </c>
      <c r="L8" s="6">
        <v>11</v>
      </c>
      <c r="M8" s="25">
        <v>0.36363636363636365</v>
      </c>
    </row>
    <row r="9" spans="1:13" ht="15.75" customHeight="1" x14ac:dyDescent="0.25">
      <c r="A9" s="17">
        <v>7</v>
      </c>
      <c r="B9" s="1" t="s">
        <v>45</v>
      </c>
      <c r="C9" s="6">
        <v>8</v>
      </c>
      <c r="D9" s="6">
        <v>3</v>
      </c>
      <c r="E9" s="6">
        <f t="shared" si="0"/>
        <v>11</v>
      </c>
      <c r="F9" s="19">
        <f t="shared" si="1"/>
        <v>72.727272727272734</v>
      </c>
      <c r="J9" s="17">
        <v>17</v>
      </c>
      <c r="K9" s="1" t="s">
        <v>44</v>
      </c>
      <c r="L9" s="6">
        <v>7</v>
      </c>
      <c r="M9" s="25">
        <v>0.7142857142857143</v>
      </c>
    </row>
    <row r="10" spans="1:13" ht="15.75" customHeight="1" x14ac:dyDescent="0.25">
      <c r="A10" s="17">
        <v>8</v>
      </c>
      <c r="B10" s="1" t="s">
        <v>46</v>
      </c>
      <c r="C10" s="6">
        <v>9</v>
      </c>
      <c r="D10" s="6">
        <v>2</v>
      </c>
      <c r="E10" s="6">
        <f t="shared" si="0"/>
        <v>11</v>
      </c>
      <c r="F10" s="19">
        <f t="shared" si="1"/>
        <v>81.818181818181827</v>
      </c>
      <c r="J10" s="17">
        <v>24</v>
      </c>
      <c r="K10" s="1" t="s">
        <v>44</v>
      </c>
      <c r="L10" s="6">
        <v>14</v>
      </c>
      <c r="M10" s="25">
        <v>0.5714285714285714</v>
      </c>
    </row>
    <row r="11" spans="1:13" ht="15.75" customHeight="1" x14ac:dyDescent="0.25">
      <c r="A11" s="17">
        <v>9</v>
      </c>
      <c r="B11" s="1" t="s">
        <v>45</v>
      </c>
      <c r="C11" s="6">
        <v>8</v>
      </c>
      <c r="D11" s="6">
        <v>4</v>
      </c>
      <c r="E11" s="6">
        <f t="shared" si="0"/>
        <v>12</v>
      </c>
      <c r="F11" s="19">
        <f t="shared" si="1"/>
        <v>66.666666666666657</v>
      </c>
      <c r="J11" s="17">
        <v>26</v>
      </c>
      <c r="K11" s="1" t="s">
        <v>44</v>
      </c>
      <c r="L11" s="6">
        <v>13</v>
      </c>
      <c r="M11" s="25">
        <v>0.76923076923076927</v>
      </c>
    </row>
    <row r="12" spans="1:13" ht="15.75" customHeight="1" x14ac:dyDescent="0.25">
      <c r="A12" s="17">
        <v>10</v>
      </c>
      <c r="B12" s="1" t="s">
        <v>44</v>
      </c>
      <c r="C12" s="6">
        <v>6</v>
      </c>
      <c r="D12" s="6">
        <v>3</v>
      </c>
      <c r="E12" s="6">
        <f t="shared" si="0"/>
        <v>9</v>
      </c>
      <c r="F12" s="19">
        <f t="shared" si="1"/>
        <v>66.666666666666657</v>
      </c>
      <c r="J12" s="17">
        <v>27</v>
      </c>
      <c r="K12" s="1" t="s">
        <v>44</v>
      </c>
      <c r="L12" s="6">
        <v>8</v>
      </c>
      <c r="M12" s="25">
        <v>0.625</v>
      </c>
    </row>
    <row r="13" spans="1:13" ht="15.75" customHeight="1" x14ac:dyDescent="0.25">
      <c r="A13" s="17">
        <v>11</v>
      </c>
      <c r="B13" s="1" t="s">
        <v>46</v>
      </c>
      <c r="C13" s="6">
        <v>8</v>
      </c>
      <c r="D13" s="6">
        <v>1</v>
      </c>
      <c r="E13" s="6">
        <f t="shared" si="0"/>
        <v>9</v>
      </c>
      <c r="F13" s="19">
        <f t="shared" si="1"/>
        <v>88.888888888888886</v>
      </c>
      <c r="J13" s="17">
        <v>28</v>
      </c>
      <c r="K13" s="1" t="s">
        <v>44</v>
      </c>
      <c r="L13" s="6">
        <v>15</v>
      </c>
      <c r="M13" s="25">
        <v>0.66666666666666663</v>
      </c>
    </row>
    <row r="14" spans="1:13" ht="15.75" customHeight="1" x14ac:dyDescent="0.25">
      <c r="A14" s="17">
        <v>12</v>
      </c>
      <c r="B14" s="1" t="s">
        <v>46</v>
      </c>
      <c r="C14" s="6">
        <v>11</v>
      </c>
      <c r="D14" s="6">
        <v>5</v>
      </c>
      <c r="E14" s="6">
        <f t="shared" si="0"/>
        <v>16</v>
      </c>
      <c r="F14" s="19">
        <f t="shared" si="1"/>
        <v>68.75</v>
      </c>
      <c r="J14" s="17">
        <v>30</v>
      </c>
      <c r="K14" s="1" t="s">
        <v>44</v>
      </c>
      <c r="L14" s="6">
        <v>21</v>
      </c>
      <c r="M14" s="25">
        <v>0.8571428571428571</v>
      </c>
    </row>
    <row r="15" spans="1:13" ht="15.75" customHeight="1" x14ac:dyDescent="0.25">
      <c r="A15" s="17">
        <v>13</v>
      </c>
      <c r="B15" s="1" t="s">
        <v>46</v>
      </c>
      <c r="C15" s="6">
        <v>6</v>
      </c>
      <c r="D15" s="6">
        <v>4</v>
      </c>
      <c r="E15" s="6">
        <f t="shared" si="0"/>
        <v>10</v>
      </c>
      <c r="F15" s="19">
        <f t="shared" si="1"/>
        <v>60</v>
      </c>
      <c r="J15" s="17">
        <v>35</v>
      </c>
      <c r="K15" s="1" t="s">
        <v>44</v>
      </c>
      <c r="L15" s="6">
        <v>7</v>
      </c>
      <c r="M15" s="25">
        <v>0.42857142857142855</v>
      </c>
    </row>
    <row r="16" spans="1:13" ht="13.2" x14ac:dyDescent="0.25">
      <c r="A16" s="17">
        <v>14</v>
      </c>
      <c r="B16" s="1" t="s">
        <v>46</v>
      </c>
      <c r="C16" s="6">
        <v>6</v>
      </c>
      <c r="D16" s="6">
        <v>4</v>
      </c>
      <c r="E16" s="6">
        <f t="shared" si="0"/>
        <v>10</v>
      </c>
      <c r="F16" s="19">
        <f t="shared" si="1"/>
        <v>60</v>
      </c>
      <c r="J16" s="17">
        <v>43</v>
      </c>
      <c r="K16" s="1" t="s">
        <v>44</v>
      </c>
      <c r="L16" s="6">
        <v>11</v>
      </c>
      <c r="M16" s="25">
        <v>0.72727272727272729</v>
      </c>
    </row>
    <row r="17" spans="1:13" ht="13.2" x14ac:dyDescent="0.25">
      <c r="A17" s="17">
        <v>15</v>
      </c>
      <c r="B17" s="1" t="s">
        <v>44</v>
      </c>
      <c r="C17" s="6">
        <v>4</v>
      </c>
      <c r="D17" s="6">
        <v>7</v>
      </c>
      <c r="E17" s="6">
        <f t="shared" si="0"/>
        <v>11</v>
      </c>
      <c r="F17" s="19">
        <f t="shared" si="1"/>
        <v>36.363636363636367</v>
      </c>
      <c r="J17" s="17">
        <v>44</v>
      </c>
      <c r="K17" s="1" t="s">
        <v>44</v>
      </c>
      <c r="L17" s="6">
        <v>10</v>
      </c>
      <c r="M17" s="25">
        <v>1</v>
      </c>
    </row>
    <row r="18" spans="1:13" ht="13.2" x14ac:dyDescent="0.25">
      <c r="A18" s="17">
        <v>16</v>
      </c>
      <c r="B18" s="1" t="s">
        <v>45</v>
      </c>
      <c r="C18" s="6">
        <v>9</v>
      </c>
      <c r="D18" s="6">
        <v>4</v>
      </c>
      <c r="E18" s="6">
        <f t="shared" si="0"/>
        <v>13</v>
      </c>
      <c r="F18" s="19">
        <f t="shared" si="1"/>
        <v>69.230769230769226</v>
      </c>
      <c r="J18" s="17">
        <v>47</v>
      </c>
      <c r="K18" s="1" t="s">
        <v>44</v>
      </c>
      <c r="L18" s="6">
        <v>8</v>
      </c>
      <c r="M18" s="25">
        <v>0.75</v>
      </c>
    </row>
    <row r="19" spans="1:13" ht="13.2" x14ac:dyDescent="0.25">
      <c r="A19" s="17">
        <v>17</v>
      </c>
      <c r="B19" s="1" t="s">
        <v>44</v>
      </c>
      <c r="C19" s="6">
        <v>5</v>
      </c>
      <c r="D19" s="6">
        <v>2</v>
      </c>
      <c r="E19" s="6">
        <f t="shared" si="0"/>
        <v>7</v>
      </c>
      <c r="F19" s="19">
        <f t="shared" si="1"/>
        <v>71.428571428571431</v>
      </c>
      <c r="J19" s="17">
        <v>5</v>
      </c>
      <c r="K19" s="1" t="s">
        <v>45</v>
      </c>
      <c r="L19" s="6">
        <v>15</v>
      </c>
      <c r="M19" s="25">
        <v>0.8666666666666667</v>
      </c>
    </row>
    <row r="20" spans="1:13" ht="13.2" x14ac:dyDescent="0.25">
      <c r="A20" s="17">
        <v>18</v>
      </c>
      <c r="B20" s="1" t="s">
        <v>45</v>
      </c>
      <c r="C20" s="6">
        <v>10</v>
      </c>
      <c r="D20" s="6">
        <v>2</v>
      </c>
      <c r="E20" s="6">
        <f t="shared" si="0"/>
        <v>12</v>
      </c>
      <c r="F20" s="19">
        <f t="shared" si="1"/>
        <v>83.333333333333343</v>
      </c>
      <c r="J20" s="17">
        <v>6</v>
      </c>
      <c r="K20" s="1" t="s">
        <v>45</v>
      </c>
      <c r="L20" s="6">
        <v>0</v>
      </c>
      <c r="M20" s="25" t="e">
        <v>#DIV/0!</v>
      </c>
    </row>
    <row r="21" spans="1:13" ht="13.2" x14ac:dyDescent="0.25">
      <c r="A21" s="17">
        <v>19</v>
      </c>
      <c r="B21" s="1" t="s">
        <v>46</v>
      </c>
      <c r="C21" s="6">
        <v>8</v>
      </c>
      <c r="D21" s="6">
        <v>1</v>
      </c>
      <c r="E21" s="6">
        <f t="shared" si="0"/>
        <v>9</v>
      </c>
      <c r="F21" s="19">
        <f t="shared" si="1"/>
        <v>88.888888888888886</v>
      </c>
      <c r="J21" s="17">
        <v>7</v>
      </c>
      <c r="K21" s="1" t="s">
        <v>45</v>
      </c>
      <c r="L21" s="6">
        <v>11</v>
      </c>
      <c r="M21" s="25">
        <v>0.72727272727272729</v>
      </c>
    </row>
    <row r="22" spans="1:13" ht="13.2" x14ac:dyDescent="0.25">
      <c r="A22" s="17">
        <v>20</v>
      </c>
      <c r="B22" s="1" t="s">
        <v>45</v>
      </c>
      <c r="C22" s="6">
        <v>7</v>
      </c>
      <c r="D22" s="6">
        <v>4</v>
      </c>
      <c r="E22" s="6">
        <f t="shared" si="0"/>
        <v>11</v>
      </c>
      <c r="F22" s="19">
        <f t="shared" si="1"/>
        <v>63.636363636363633</v>
      </c>
      <c r="J22" s="17">
        <v>9</v>
      </c>
      <c r="K22" s="1" t="s">
        <v>45</v>
      </c>
      <c r="L22" s="6">
        <v>12</v>
      </c>
      <c r="M22" s="25">
        <v>0.66666666666666663</v>
      </c>
    </row>
    <row r="23" spans="1:13" ht="13.2" x14ac:dyDescent="0.25">
      <c r="A23" s="17">
        <v>21</v>
      </c>
      <c r="B23" s="1" t="s">
        <v>46</v>
      </c>
      <c r="C23" s="6">
        <v>6</v>
      </c>
      <c r="D23" s="6">
        <v>6</v>
      </c>
      <c r="E23" s="6">
        <f t="shared" si="0"/>
        <v>12</v>
      </c>
      <c r="F23" s="19">
        <f t="shared" si="1"/>
        <v>50</v>
      </c>
      <c r="J23" s="17">
        <v>16</v>
      </c>
      <c r="K23" s="1" t="s">
        <v>45</v>
      </c>
      <c r="L23" s="6">
        <v>13</v>
      </c>
      <c r="M23" s="25">
        <v>0.69230769230769229</v>
      </c>
    </row>
    <row r="24" spans="1:13" ht="13.2" x14ac:dyDescent="0.25">
      <c r="A24" s="17">
        <v>22</v>
      </c>
      <c r="B24" s="1" t="s">
        <v>45</v>
      </c>
      <c r="C24" s="6">
        <v>8</v>
      </c>
      <c r="D24" s="6">
        <v>5</v>
      </c>
      <c r="E24" s="6">
        <f t="shared" si="0"/>
        <v>13</v>
      </c>
      <c r="F24" s="19">
        <f t="shared" si="1"/>
        <v>61.53846153846154</v>
      </c>
      <c r="J24" s="17">
        <v>18</v>
      </c>
      <c r="K24" s="1" t="s">
        <v>45</v>
      </c>
      <c r="L24" s="6">
        <v>12</v>
      </c>
      <c r="M24" s="25">
        <v>0.83333333333333337</v>
      </c>
    </row>
    <row r="25" spans="1:13" ht="13.2" x14ac:dyDescent="0.25">
      <c r="A25" s="17">
        <v>23</v>
      </c>
      <c r="B25" s="1" t="s">
        <v>46</v>
      </c>
      <c r="C25" s="6">
        <v>4</v>
      </c>
      <c r="D25" s="6">
        <v>1</v>
      </c>
      <c r="E25" s="6">
        <f t="shared" si="0"/>
        <v>5</v>
      </c>
      <c r="F25" s="19">
        <f t="shared" si="1"/>
        <v>80</v>
      </c>
      <c r="J25" s="17">
        <v>20</v>
      </c>
      <c r="K25" s="1" t="s">
        <v>45</v>
      </c>
      <c r="L25" s="6">
        <v>11</v>
      </c>
      <c r="M25" s="25">
        <v>0.63636363636363635</v>
      </c>
    </row>
    <row r="26" spans="1:13" ht="13.2" x14ac:dyDescent="0.25">
      <c r="A26" s="17">
        <v>24</v>
      </c>
      <c r="B26" s="1" t="s">
        <v>44</v>
      </c>
      <c r="C26" s="6">
        <v>8</v>
      </c>
      <c r="D26" s="6">
        <v>6</v>
      </c>
      <c r="E26" s="6">
        <f t="shared" si="0"/>
        <v>14</v>
      </c>
      <c r="F26" s="19">
        <f t="shared" si="1"/>
        <v>57.142857142857139</v>
      </c>
      <c r="J26" s="17">
        <v>22</v>
      </c>
      <c r="K26" s="1" t="s">
        <v>45</v>
      </c>
      <c r="L26" s="6">
        <v>13</v>
      </c>
      <c r="M26" s="25">
        <v>0.61538461538461542</v>
      </c>
    </row>
    <row r="27" spans="1:13" ht="13.2" x14ac:dyDescent="0.25">
      <c r="A27" s="17">
        <v>25</v>
      </c>
      <c r="B27" s="1" t="s">
        <v>45</v>
      </c>
      <c r="C27" s="6">
        <v>8</v>
      </c>
      <c r="D27" s="6">
        <v>4</v>
      </c>
      <c r="E27" s="6">
        <f t="shared" si="0"/>
        <v>12</v>
      </c>
      <c r="F27" s="19">
        <f t="shared" si="1"/>
        <v>66.666666666666657</v>
      </c>
      <c r="J27" s="17">
        <v>25</v>
      </c>
      <c r="K27" s="1" t="s">
        <v>45</v>
      </c>
      <c r="L27" s="6">
        <v>12</v>
      </c>
      <c r="M27" s="25">
        <v>0.66666666666666663</v>
      </c>
    </row>
    <row r="28" spans="1:13" ht="13.2" x14ac:dyDescent="0.25">
      <c r="A28" s="17">
        <v>26</v>
      </c>
      <c r="B28" s="1" t="s">
        <v>44</v>
      </c>
      <c r="C28" s="6">
        <v>10</v>
      </c>
      <c r="D28" s="6">
        <v>3</v>
      </c>
      <c r="E28" s="6">
        <f t="shared" si="0"/>
        <v>13</v>
      </c>
      <c r="F28" s="19">
        <f t="shared" si="1"/>
        <v>76.923076923076934</v>
      </c>
      <c r="J28" s="17">
        <v>32</v>
      </c>
      <c r="K28" s="1" t="s">
        <v>45</v>
      </c>
      <c r="L28" s="6">
        <v>15</v>
      </c>
      <c r="M28" s="25">
        <v>0.66666666666666663</v>
      </c>
    </row>
    <row r="29" spans="1:13" ht="13.2" x14ac:dyDescent="0.25">
      <c r="A29" s="17">
        <v>27</v>
      </c>
      <c r="B29" s="1" t="s">
        <v>44</v>
      </c>
      <c r="C29" s="6">
        <v>5</v>
      </c>
      <c r="D29" s="6">
        <v>3</v>
      </c>
      <c r="E29" s="6">
        <f t="shared" si="0"/>
        <v>8</v>
      </c>
      <c r="F29" s="19">
        <f t="shared" si="1"/>
        <v>62.5</v>
      </c>
      <c r="J29" s="17">
        <v>33</v>
      </c>
      <c r="K29" s="1" t="s">
        <v>45</v>
      </c>
      <c r="L29" s="6">
        <v>13</v>
      </c>
      <c r="M29" s="25">
        <v>0.69230769230769229</v>
      </c>
    </row>
    <row r="30" spans="1:13" ht="13.2" x14ac:dyDescent="0.25">
      <c r="A30" s="17">
        <v>28</v>
      </c>
      <c r="B30" s="1" t="s">
        <v>44</v>
      </c>
      <c r="C30" s="6">
        <v>10</v>
      </c>
      <c r="D30" s="6">
        <v>5</v>
      </c>
      <c r="E30" s="6">
        <f t="shared" si="0"/>
        <v>15</v>
      </c>
      <c r="F30" s="19">
        <f t="shared" si="1"/>
        <v>66.666666666666657</v>
      </c>
      <c r="J30" s="17">
        <v>36</v>
      </c>
      <c r="K30" s="1" t="s">
        <v>45</v>
      </c>
      <c r="L30" s="6">
        <v>10</v>
      </c>
      <c r="M30" s="25">
        <v>0.7</v>
      </c>
    </row>
    <row r="31" spans="1:13" ht="13.2" x14ac:dyDescent="0.25">
      <c r="A31" s="17">
        <v>29</v>
      </c>
      <c r="B31" s="1" t="s">
        <v>46</v>
      </c>
      <c r="C31" s="6">
        <v>6</v>
      </c>
      <c r="D31" s="6">
        <v>2</v>
      </c>
      <c r="E31" s="6">
        <f t="shared" si="0"/>
        <v>8</v>
      </c>
      <c r="F31" s="19">
        <f t="shared" si="1"/>
        <v>75</v>
      </c>
      <c r="J31" s="17">
        <v>37</v>
      </c>
      <c r="K31" s="1" t="s">
        <v>45</v>
      </c>
      <c r="L31" s="6">
        <v>9</v>
      </c>
      <c r="M31" s="25">
        <v>0.88888888888888884</v>
      </c>
    </row>
    <row r="32" spans="1:13" ht="13.2" x14ac:dyDescent="0.25">
      <c r="A32" s="17">
        <v>30</v>
      </c>
      <c r="B32" s="1" t="s">
        <v>44</v>
      </c>
      <c r="C32" s="6">
        <v>18</v>
      </c>
      <c r="D32" s="6">
        <v>3</v>
      </c>
      <c r="E32" s="6">
        <f t="shared" si="0"/>
        <v>21</v>
      </c>
      <c r="F32" s="19">
        <f t="shared" si="1"/>
        <v>85.714285714285708</v>
      </c>
      <c r="J32" s="17">
        <v>40</v>
      </c>
      <c r="K32" s="1" t="s">
        <v>45</v>
      </c>
      <c r="L32" s="6">
        <v>13</v>
      </c>
      <c r="M32" s="25">
        <v>0.84615384615384615</v>
      </c>
    </row>
    <row r="33" spans="1:13" ht="13.2" x14ac:dyDescent="0.25">
      <c r="A33" s="17">
        <v>31</v>
      </c>
      <c r="B33" s="1" t="s">
        <v>46</v>
      </c>
      <c r="C33" s="6">
        <v>7</v>
      </c>
      <c r="D33" s="6">
        <v>8</v>
      </c>
      <c r="E33" s="6">
        <f t="shared" si="0"/>
        <v>15</v>
      </c>
      <c r="F33" s="19">
        <f t="shared" si="1"/>
        <v>46.666666666666664</v>
      </c>
      <c r="J33" s="17">
        <v>41</v>
      </c>
      <c r="K33" s="1" t="s">
        <v>45</v>
      </c>
      <c r="L33" s="6">
        <v>11</v>
      </c>
      <c r="M33" s="25">
        <v>0.45454545454545453</v>
      </c>
    </row>
    <row r="34" spans="1:13" ht="13.2" x14ac:dyDescent="0.25">
      <c r="A34" s="17">
        <v>32</v>
      </c>
      <c r="B34" s="1" t="s">
        <v>45</v>
      </c>
      <c r="C34" s="6">
        <v>10</v>
      </c>
      <c r="D34" s="6">
        <v>5</v>
      </c>
      <c r="E34" s="6">
        <f t="shared" si="0"/>
        <v>15</v>
      </c>
      <c r="F34" s="19">
        <f t="shared" si="1"/>
        <v>66.666666666666657</v>
      </c>
      <c r="J34" s="17">
        <v>45</v>
      </c>
      <c r="K34" s="1" t="s">
        <v>45</v>
      </c>
      <c r="L34" s="6">
        <v>12</v>
      </c>
      <c r="M34" s="25">
        <v>0.83333333333333337</v>
      </c>
    </row>
    <row r="35" spans="1:13" ht="13.2" x14ac:dyDescent="0.25">
      <c r="A35" s="17">
        <v>33</v>
      </c>
      <c r="B35" s="1" t="s">
        <v>45</v>
      </c>
      <c r="C35" s="6">
        <v>9</v>
      </c>
      <c r="D35" s="6">
        <v>4</v>
      </c>
      <c r="E35" s="6">
        <f t="shared" si="0"/>
        <v>13</v>
      </c>
      <c r="F35" s="19">
        <f t="shared" si="1"/>
        <v>69.230769230769226</v>
      </c>
      <c r="J35" s="17">
        <v>8</v>
      </c>
      <c r="K35" s="1" t="s">
        <v>46</v>
      </c>
      <c r="L35" s="6">
        <v>11</v>
      </c>
      <c r="M35" s="25">
        <v>0.81818181818181823</v>
      </c>
    </row>
    <row r="36" spans="1:13" ht="13.2" x14ac:dyDescent="0.25">
      <c r="A36" s="17">
        <v>34</v>
      </c>
      <c r="B36" s="1" t="s">
        <v>46</v>
      </c>
      <c r="C36" s="6">
        <v>7</v>
      </c>
      <c r="D36" s="6">
        <v>3</v>
      </c>
      <c r="E36" s="6">
        <f t="shared" si="0"/>
        <v>10</v>
      </c>
      <c r="F36" s="19">
        <f t="shared" si="1"/>
        <v>70</v>
      </c>
      <c r="J36" s="17">
        <v>11</v>
      </c>
      <c r="K36" s="1" t="s">
        <v>46</v>
      </c>
      <c r="L36" s="6">
        <v>9</v>
      </c>
      <c r="M36" s="25">
        <v>0.88888888888888884</v>
      </c>
    </row>
    <row r="37" spans="1:13" ht="13.2" x14ac:dyDescent="0.25">
      <c r="A37" s="17">
        <v>35</v>
      </c>
      <c r="B37" s="1" t="s">
        <v>44</v>
      </c>
      <c r="C37" s="6">
        <v>3</v>
      </c>
      <c r="D37" s="6">
        <v>4</v>
      </c>
      <c r="E37" s="6">
        <f t="shared" si="0"/>
        <v>7</v>
      </c>
      <c r="F37" s="19">
        <f t="shared" si="1"/>
        <v>42.857142857142854</v>
      </c>
      <c r="J37" s="17">
        <v>12</v>
      </c>
      <c r="K37" s="1" t="s">
        <v>46</v>
      </c>
      <c r="L37" s="6">
        <v>16</v>
      </c>
      <c r="M37" s="25">
        <v>0.6875</v>
      </c>
    </row>
    <row r="38" spans="1:13" ht="13.2" x14ac:dyDescent="0.25">
      <c r="A38" s="17">
        <v>36</v>
      </c>
      <c r="B38" s="1" t="s">
        <v>45</v>
      </c>
      <c r="C38" s="6">
        <v>7</v>
      </c>
      <c r="D38" s="6">
        <v>3</v>
      </c>
      <c r="E38" s="6">
        <f t="shared" si="0"/>
        <v>10</v>
      </c>
      <c r="F38" s="19">
        <f t="shared" si="1"/>
        <v>70</v>
      </c>
      <c r="J38" s="17">
        <v>13</v>
      </c>
      <c r="K38" s="1" t="s">
        <v>46</v>
      </c>
      <c r="L38" s="6">
        <v>10</v>
      </c>
      <c r="M38" s="25">
        <v>0.6</v>
      </c>
    </row>
    <row r="39" spans="1:13" ht="13.2" x14ac:dyDescent="0.25">
      <c r="A39" s="17">
        <v>37</v>
      </c>
      <c r="B39" s="1" t="s">
        <v>45</v>
      </c>
      <c r="C39" s="6">
        <v>8</v>
      </c>
      <c r="D39" s="6">
        <v>1</v>
      </c>
      <c r="E39" s="6">
        <f t="shared" si="0"/>
        <v>9</v>
      </c>
      <c r="F39" s="19">
        <f t="shared" si="1"/>
        <v>88.888888888888886</v>
      </c>
      <c r="J39" s="17">
        <v>14</v>
      </c>
      <c r="K39" s="1" t="s">
        <v>46</v>
      </c>
      <c r="L39" s="6">
        <v>10</v>
      </c>
      <c r="M39" s="25">
        <v>0.6</v>
      </c>
    </row>
    <row r="40" spans="1:13" ht="13.2" x14ac:dyDescent="0.25">
      <c r="A40" s="17">
        <v>38</v>
      </c>
      <c r="B40" s="1" t="s">
        <v>46</v>
      </c>
      <c r="C40" s="6">
        <v>12</v>
      </c>
      <c r="D40" s="6">
        <v>5</v>
      </c>
      <c r="E40" s="6">
        <f t="shared" si="0"/>
        <v>17</v>
      </c>
      <c r="F40" s="19">
        <f t="shared" si="1"/>
        <v>70.588235294117652</v>
      </c>
      <c r="J40" s="17">
        <v>19</v>
      </c>
      <c r="K40" s="1" t="s">
        <v>46</v>
      </c>
      <c r="L40" s="6">
        <v>9</v>
      </c>
      <c r="M40" s="25">
        <v>0.88888888888888884</v>
      </c>
    </row>
    <row r="41" spans="1:13" ht="13.2" x14ac:dyDescent="0.25">
      <c r="A41" s="17">
        <v>39</v>
      </c>
      <c r="B41" s="1" t="s">
        <v>46</v>
      </c>
      <c r="C41" s="6">
        <v>8</v>
      </c>
      <c r="D41" s="6">
        <v>4</v>
      </c>
      <c r="E41" s="6">
        <f t="shared" si="0"/>
        <v>12</v>
      </c>
      <c r="F41" s="19">
        <f t="shared" si="1"/>
        <v>66.666666666666657</v>
      </c>
      <c r="J41" s="17">
        <v>21</v>
      </c>
      <c r="K41" s="1" t="s">
        <v>46</v>
      </c>
      <c r="L41" s="6">
        <v>12</v>
      </c>
      <c r="M41" s="25">
        <v>0.5</v>
      </c>
    </row>
    <row r="42" spans="1:13" ht="13.2" x14ac:dyDescent="0.25">
      <c r="A42" s="17">
        <v>40</v>
      </c>
      <c r="B42" s="1" t="s">
        <v>45</v>
      </c>
      <c r="C42" s="6">
        <v>11</v>
      </c>
      <c r="D42" s="6">
        <v>2</v>
      </c>
      <c r="E42" s="6">
        <f t="shared" si="0"/>
        <v>13</v>
      </c>
      <c r="F42" s="19">
        <f t="shared" si="1"/>
        <v>84.615384615384613</v>
      </c>
      <c r="J42" s="17">
        <v>23</v>
      </c>
      <c r="K42" s="1" t="s">
        <v>46</v>
      </c>
      <c r="L42" s="6">
        <v>5</v>
      </c>
      <c r="M42" s="25">
        <v>0.8</v>
      </c>
    </row>
    <row r="43" spans="1:13" ht="13.2" x14ac:dyDescent="0.25">
      <c r="A43" s="17">
        <v>41</v>
      </c>
      <c r="B43" s="1" t="s">
        <v>45</v>
      </c>
      <c r="C43" s="6">
        <v>5</v>
      </c>
      <c r="D43" s="6">
        <v>6</v>
      </c>
      <c r="E43" s="6">
        <f t="shared" si="0"/>
        <v>11</v>
      </c>
      <c r="F43" s="19">
        <f t="shared" si="1"/>
        <v>45.454545454545453</v>
      </c>
      <c r="J43" s="17">
        <v>29</v>
      </c>
      <c r="K43" s="1" t="s">
        <v>46</v>
      </c>
      <c r="L43" s="6">
        <v>8</v>
      </c>
      <c r="M43" s="25">
        <v>0.75</v>
      </c>
    </row>
    <row r="44" spans="1:13" ht="13.2" x14ac:dyDescent="0.25">
      <c r="A44" s="17">
        <v>42</v>
      </c>
      <c r="B44" s="1" t="s">
        <v>46</v>
      </c>
      <c r="C44" s="6">
        <v>9</v>
      </c>
      <c r="D44" s="6">
        <v>3</v>
      </c>
      <c r="E44" s="6">
        <f t="shared" si="0"/>
        <v>12</v>
      </c>
      <c r="F44" s="19">
        <f t="shared" si="1"/>
        <v>75</v>
      </c>
      <c r="J44" s="17">
        <v>31</v>
      </c>
      <c r="K44" s="1" t="s">
        <v>46</v>
      </c>
      <c r="L44" s="6">
        <v>15</v>
      </c>
      <c r="M44" s="25">
        <v>0.46666666666666667</v>
      </c>
    </row>
    <row r="45" spans="1:13" ht="13.2" x14ac:dyDescent="0.25">
      <c r="A45" s="17">
        <v>43</v>
      </c>
      <c r="B45" s="1" t="s">
        <v>44</v>
      </c>
      <c r="C45" s="6">
        <v>8</v>
      </c>
      <c r="D45" s="6">
        <v>3</v>
      </c>
      <c r="E45" s="6">
        <f t="shared" si="0"/>
        <v>11</v>
      </c>
      <c r="F45" s="19">
        <f t="shared" si="1"/>
        <v>72.727272727272734</v>
      </c>
      <c r="J45" s="17">
        <v>34</v>
      </c>
      <c r="K45" s="1" t="s">
        <v>46</v>
      </c>
      <c r="L45" s="6">
        <v>10</v>
      </c>
      <c r="M45" s="25">
        <v>0.7</v>
      </c>
    </row>
    <row r="46" spans="1:13" ht="13.2" x14ac:dyDescent="0.25">
      <c r="A46" s="17">
        <v>44</v>
      </c>
      <c r="B46" s="1" t="s">
        <v>44</v>
      </c>
      <c r="C46" s="6">
        <v>10</v>
      </c>
      <c r="D46" s="6">
        <v>0</v>
      </c>
      <c r="E46" s="6">
        <f t="shared" si="0"/>
        <v>10</v>
      </c>
      <c r="F46" s="19">
        <f t="shared" si="1"/>
        <v>100</v>
      </c>
      <c r="J46" s="17">
        <v>38</v>
      </c>
      <c r="K46" s="1" t="s">
        <v>46</v>
      </c>
      <c r="L46" s="6">
        <v>17</v>
      </c>
      <c r="M46" s="25">
        <v>0.70588235294117652</v>
      </c>
    </row>
    <row r="47" spans="1:13" ht="13.2" x14ac:dyDescent="0.25">
      <c r="A47" s="17">
        <v>45</v>
      </c>
      <c r="B47" s="1" t="s">
        <v>45</v>
      </c>
      <c r="C47" s="6">
        <v>10</v>
      </c>
      <c r="D47" s="6">
        <v>2</v>
      </c>
      <c r="E47" s="6">
        <f t="shared" si="0"/>
        <v>12</v>
      </c>
      <c r="F47" s="19">
        <f t="shared" si="1"/>
        <v>83.333333333333343</v>
      </c>
      <c r="J47" s="17">
        <v>39</v>
      </c>
      <c r="K47" s="1" t="s">
        <v>46</v>
      </c>
      <c r="L47" s="6">
        <v>12</v>
      </c>
      <c r="M47" s="25">
        <v>0.66666666666666663</v>
      </c>
    </row>
    <row r="48" spans="1:13" ht="13.2" x14ac:dyDescent="0.25">
      <c r="A48" s="17">
        <v>46</v>
      </c>
      <c r="B48" s="1" t="s">
        <v>46</v>
      </c>
      <c r="C48" s="6">
        <v>10</v>
      </c>
      <c r="D48" s="6">
        <v>2</v>
      </c>
      <c r="E48" s="6">
        <f t="shared" si="0"/>
        <v>12</v>
      </c>
      <c r="F48" s="19">
        <f t="shared" si="1"/>
        <v>83.333333333333343</v>
      </c>
      <c r="J48" s="17">
        <v>42</v>
      </c>
      <c r="K48" s="1" t="s">
        <v>46</v>
      </c>
      <c r="L48" s="6">
        <v>12</v>
      </c>
      <c r="M48" s="25">
        <v>0.75</v>
      </c>
    </row>
    <row r="49" spans="1:13" ht="13.2" x14ac:dyDescent="0.25">
      <c r="A49" s="17">
        <v>47</v>
      </c>
      <c r="B49" s="1" t="s">
        <v>44</v>
      </c>
      <c r="C49" s="6">
        <v>6</v>
      </c>
      <c r="D49" s="6">
        <v>2</v>
      </c>
      <c r="E49" s="6">
        <f t="shared" si="0"/>
        <v>8</v>
      </c>
      <c r="F49" s="19">
        <f t="shared" si="1"/>
        <v>75</v>
      </c>
      <c r="J49" s="17">
        <v>46</v>
      </c>
      <c r="K49" s="1" t="s">
        <v>46</v>
      </c>
      <c r="L49" s="6">
        <v>12</v>
      </c>
      <c r="M49" s="25">
        <v>0.83333333333333337</v>
      </c>
    </row>
    <row r="50" spans="1:13" ht="13.2" x14ac:dyDescent="0.25">
      <c r="A50" s="17">
        <v>48</v>
      </c>
      <c r="B50" s="1" t="s">
        <v>46</v>
      </c>
      <c r="C50" s="6">
        <v>7</v>
      </c>
      <c r="D50" s="6">
        <v>5</v>
      </c>
      <c r="E50" s="6">
        <f t="shared" si="0"/>
        <v>12</v>
      </c>
      <c r="F50" s="19">
        <f t="shared" si="1"/>
        <v>58.333333333333336</v>
      </c>
      <c r="J50" s="17">
        <v>48</v>
      </c>
      <c r="K50" s="1" t="s">
        <v>46</v>
      </c>
      <c r="L50" s="6">
        <v>12</v>
      </c>
      <c r="M50" s="25">
        <v>0.58333333333333337</v>
      </c>
    </row>
    <row r="51" spans="1:13" ht="13.2" x14ac:dyDescent="0.25">
      <c r="A51" s="1"/>
      <c r="B51" s="1"/>
    </row>
    <row r="52" spans="1:13" ht="13.2" x14ac:dyDescent="0.25">
      <c r="A52" s="1"/>
      <c r="B52" s="1"/>
    </row>
    <row r="53" spans="1:13" ht="13.2" x14ac:dyDescent="0.25">
      <c r="A53" s="1"/>
      <c r="B53" s="1"/>
    </row>
    <row r="54" spans="1:13" ht="13.2" x14ac:dyDescent="0.25">
      <c r="A54" s="1"/>
      <c r="B54" s="1"/>
    </row>
    <row r="55" spans="1:13" ht="13.2" x14ac:dyDescent="0.25">
      <c r="A55" s="1"/>
      <c r="B55" s="1"/>
    </row>
    <row r="56" spans="1:13" ht="13.2" x14ac:dyDescent="0.25">
      <c r="A56" s="1"/>
      <c r="B56" s="1"/>
    </row>
    <row r="57" spans="1:13" ht="13.2" x14ac:dyDescent="0.25">
      <c r="A57" s="1"/>
      <c r="B57" s="1"/>
    </row>
    <row r="58" spans="1:13" ht="13.2" x14ac:dyDescent="0.25">
      <c r="A58" s="1"/>
      <c r="B58" s="1"/>
    </row>
    <row r="59" spans="1:13" ht="13.2" x14ac:dyDescent="0.25">
      <c r="A59" s="1"/>
      <c r="B59" s="1"/>
    </row>
    <row r="60" spans="1:13" ht="13.2" x14ac:dyDescent="0.25">
      <c r="A60" s="1"/>
      <c r="B60" s="1"/>
    </row>
    <row r="61" spans="1:13" ht="13.2" x14ac:dyDescent="0.25">
      <c r="A61" s="1"/>
      <c r="B61" s="1"/>
    </row>
    <row r="62" spans="1:13" ht="13.2" x14ac:dyDescent="0.25">
      <c r="A62" s="1"/>
      <c r="B62" s="1"/>
    </row>
    <row r="63" spans="1:13" ht="13.2" x14ac:dyDescent="0.25">
      <c r="A63" s="1"/>
      <c r="B63" s="1"/>
    </row>
    <row r="64" spans="1:13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9"/>
  <sheetViews>
    <sheetView workbookViewId="0">
      <selection activeCell="B2" sqref="B2:G2"/>
    </sheetView>
  </sheetViews>
  <sheetFormatPr defaultColWidth="12.5546875" defaultRowHeight="15.75" customHeight="1" x14ac:dyDescent="0.25"/>
  <sheetData>
    <row r="1" spans="1:8" ht="15.75" customHeight="1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</row>
    <row r="2" spans="1:8" ht="15.75" customHeight="1" x14ac:dyDescent="0.25">
      <c r="A2" s="6">
        <v>1</v>
      </c>
      <c r="B2" s="6">
        <v>4</v>
      </c>
      <c r="C2" s="6">
        <v>5</v>
      </c>
      <c r="D2" s="6">
        <v>12</v>
      </c>
      <c r="E2" s="6">
        <v>47</v>
      </c>
      <c r="F2" s="6">
        <v>45</v>
      </c>
      <c r="G2" s="6">
        <v>29</v>
      </c>
      <c r="H2" s="29" t="s">
        <v>75</v>
      </c>
    </row>
    <row r="3" spans="1:8" ht="15.75" customHeight="1" x14ac:dyDescent="0.25">
      <c r="A3" s="6">
        <v>2</v>
      </c>
      <c r="B3" s="6">
        <v>1</v>
      </c>
      <c r="C3" s="6">
        <v>22</v>
      </c>
      <c r="D3" s="6">
        <v>14</v>
      </c>
      <c r="E3" s="6">
        <v>26</v>
      </c>
      <c r="F3" s="6">
        <v>25</v>
      </c>
      <c r="G3" s="6">
        <v>38</v>
      </c>
    </row>
    <row r="4" spans="1:8" ht="15.75" customHeight="1" x14ac:dyDescent="0.25">
      <c r="A4" s="6">
        <v>3</v>
      </c>
      <c r="B4" s="6">
        <v>15</v>
      </c>
      <c r="C4" s="6">
        <v>7</v>
      </c>
      <c r="D4" s="6">
        <v>13</v>
      </c>
      <c r="E4" s="6">
        <v>27</v>
      </c>
      <c r="F4" s="6">
        <v>33</v>
      </c>
      <c r="G4" s="6">
        <v>42</v>
      </c>
    </row>
    <row r="5" spans="1:8" ht="15.75" customHeight="1" x14ac:dyDescent="0.25">
      <c r="A5" s="6">
        <v>4</v>
      </c>
      <c r="B5" s="6">
        <v>17</v>
      </c>
      <c r="C5" s="6">
        <v>9</v>
      </c>
      <c r="D5" s="6">
        <v>23</v>
      </c>
      <c r="E5" s="6">
        <v>35</v>
      </c>
      <c r="F5" s="6">
        <v>41</v>
      </c>
      <c r="G5" s="6">
        <v>46</v>
      </c>
    </row>
    <row r="6" spans="1:8" ht="15.75" customHeight="1" x14ac:dyDescent="0.25">
      <c r="A6" s="6">
        <v>5</v>
      </c>
      <c r="B6" s="6">
        <v>3</v>
      </c>
      <c r="C6" s="6">
        <v>20</v>
      </c>
      <c r="D6" s="6">
        <v>21</v>
      </c>
      <c r="E6" s="6">
        <v>43</v>
      </c>
      <c r="F6" s="6">
        <v>37</v>
      </c>
      <c r="G6" s="6">
        <v>48</v>
      </c>
      <c r="H6" s="29" t="s">
        <v>76</v>
      </c>
    </row>
    <row r="7" spans="1:8" ht="15.75" customHeight="1" x14ac:dyDescent="0.25">
      <c r="A7" s="6">
        <v>6</v>
      </c>
      <c r="B7" s="6">
        <v>24</v>
      </c>
      <c r="C7" s="6">
        <v>18</v>
      </c>
      <c r="D7" s="6">
        <v>8</v>
      </c>
      <c r="E7" s="6">
        <v>44</v>
      </c>
      <c r="F7" s="6">
        <v>40</v>
      </c>
      <c r="G7" s="6">
        <v>39</v>
      </c>
    </row>
    <row r="8" spans="1:8" ht="15.75" customHeight="1" x14ac:dyDescent="0.25">
      <c r="A8" s="6">
        <v>7</v>
      </c>
      <c r="B8" s="6">
        <v>10</v>
      </c>
      <c r="C8" s="6">
        <v>6</v>
      </c>
      <c r="D8" s="6">
        <v>19</v>
      </c>
      <c r="E8" s="6">
        <v>28</v>
      </c>
      <c r="F8" s="6">
        <v>36</v>
      </c>
      <c r="G8" s="6">
        <v>34</v>
      </c>
    </row>
    <row r="9" spans="1:8" ht="15.75" customHeight="1" x14ac:dyDescent="0.25">
      <c r="A9" s="6">
        <v>8</v>
      </c>
      <c r="B9" s="6">
        <v>2</v>
      </c>
      <c r="C9" s="6">
        <v>16</v>
      </c>
      <c r="D9" s="6">
        <v>11</v>
      </c>
      <c r="E9" s="6">
        <v>30</v>
      </c>
      <c r="F9" s="6">
        <v>32</v>
      </c>
      <c r="G9" s="6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8355-A324-42E4-B4EC-0D6C4F7BFC93}">
  <dimension ref="A1:CB49"/>
  <sheetViews>
    <sheetView tabSelected="1" topLeftCell="BK1" workbookViewId="0">
      <selection activeCell="AJ20" sqref="AJ20"/>
    </sheetView>
  </sheetViews>
  <sheetFormatPr defaultRowHeight="13.2" x14ac:dyDescent="0.25"/>
  <sheetData>
    <row r="1" spans="1:80" x14ac:dyDescent="0.25">
      <c r="A1" t="s">
        <v>143</v>
      </c>
      <c r="B1" t="s">
        <v>146</v>
      </c>
      <c r="C1" t="s">
        <v>155</v>
      </c>
      <c r="D1" t="s">
        <v>145</v>
      </c>
      <c r="E1" t="s">
        <v>144</v>
      </c>
      <c r="F1" t="s">
        <v>419</v>
      </c>
      <c r="G1" s="6" t="s">
        <v>376</v>
      </c>
      <c r="H1" s="6" t="s">
        <v>377</v>
      </c>
      <c r="I1" s="6" t="s">
        <v>378</v>
      </c>
      <c r="J1" s="6" t="s">
        <v>379</v>
      </c>
      <c r="K1" s="6" t="s">
        <v>380</v>
      </c>
      <c r="L1" s="6" t="s">
        <v>381</v>
      </c>
      <c r="M1" s="6" t="s">
        <v>382</v>
      </c>
      <c r="N1" s="6" t="s">
        <v>383</v>
      </c>
      <c r="O1" s="6" t="s">
        <v>384</v>
      </c>
      <c r="P1" s="6" t="s">
        <v>385</v>
      </c>
      <c r="Q1" s="6" t="s">
        <v>386</v>
      </c>
      <c r="R1" s="6" t="s">
        <v>387</v>
      </c>
      <c r="S1" s="6" t="s">
        <v>388</v>
      </c>
      <c r="T1" s="6" t="s">
        <v>389</v>
      </c>
      <c r="U1" s="6" t="s">
        <v>391</v>
      </c>
      <c r="V1" s="6" t="s">
        <v>392</v>
      </c>
      <c r="W1" s="6" t="s">
        <v>393</v>
      </c>
      <c r="X1" s="6" t="s">
        <v>394</v>
      </c>
      <c r="Y1" s="6" t="s">
        <v>395</v>
      </c>
      <c r="Z1" s="6" t="s">
        <v>396</v>
      </c>
      <c r="AA1" s="6" t="s">
        <v>397</v>
      </c>
      <c r="AB1" s="6" t="s">
        <v>398</v>
      </c>
      <c r="AC1" s="6" t="s">
        <v>399</v>
      </c>
      <c r="AD1" s="6" t="s">
        <v>400</v>
      </c>
      <c r="AE1" s="6" t="s">
        <v>401</v>
      </c>
      <c r="AF1" s="6" t="s">
        <v>402</v>
      </c>
      <c r="AG1" s="6" t="s">
        <v>403</v>
      </c>
      <c r="AH1" s="6" t="s">
        <v>404</v>
      </c>
      <c r="AI1" s="6" t="s">
        <v>405</v>
      </c>
      <c r="AJ1" s="6" t="s">
        <v>406</v>
      </c>
      <c r="AK1" s="6" t="s">
        <v>339</v>
      </c>
      <c r="AL1" s="6" t="s">
        <v>340</v>
      </c>
      <c r="AM1" s="6" t="s">
        <v>341</v>
      </c>
      <c r="AN1" s="6" t="s">
        <v>342</v>
      </c>
      <c r="AO1" s="6" t="s">
        <v>343</v>
      </c>
      <c r="AP1" s="6" t="s">
        <v>344</v>
      </c>
      <c r="AQ1" s="6" t="s">
        <v>345</v>
      </c>
      <c r="AR1" s="6" t="s">
        <v>346</v>
      </c>
      <c r="AS1" s="6" t="s">
        <v>347</v>
      </c>
      <c r="AT1" s="6" t="s">
        <v>348</v>
      </c>
      <c r="AU1" s="6" t="s">
        <v>349</v>
      </c>
      <c r="AV1" s="6" t="s">
        <v>350</v>
      </c>
      <c r="AW1" s="6" t="s">
        <v>351</v>
      </c>
      <c r="AX1" s="6" t="s">
        <v>352</v>
      </c>
      <c r="AY1" s="6" t="s">
        <v>353</v>
      </c>
      <c r="AZ1" s="6" t="s">
        <v>354</v>
      </c>
      <c r="BA1" s="6" t="s">
        <v>356</v>
      </c>
      <c r="BB1" s="6" t="s">
        <v>357</v>
      </c>
      <c r="BC1" s="6" t="s">
        <v>358</v>
      </c>
      <c r="BD1" s="6" t="s">
        <v>359</v>
      </c>
      <c r="BE1" s="6" t="s">
        <v>360</v>
      </c>
      <c r="BF1" s="6" t="s">
        <v>361</v>
      </c>
      <c r="BG1" s="6" t="s">
        <v>362</v>
      </c>
      <c r="BH1" s="6" t="s">
        <v>363</v>
      </c>
      <c r="BI1" s="6" t="s">
        <v>364</v>
      </c>
      <c r="BJ1" s="6" t="s">
        <v>365</v>
      </c>
      <c r="BK1" s="6" t="s">
        <v>366</v>
      </c>
      <c r="BL1" s="6" t="s">
        <v>367</v>
      </c>
      <c r="BM1" s="6" t="s">
        <v>368</v>
      </c>
      <c r="BN1" s="6" t="s">
        <v>369</v>
      </c>
      <c r="BO1" t="s">
        <v>370</v>
      </c>
      <c r="BP1" t="s">
        <v>371</v>
      </c>
      <c r="BQ1" s="6" t="s">
        <v>410</v>
      </c>
      <c r="BR1" t="s">
        <v>407</v>
      </c>
      <c r="BS1" t="s">
        <v>408</v>
      </c>
      <c r="BT1" t="s">
        <v>409</v>
      </c>
      <c r="BU1" t="s">
        <v>411</v>
      </c>
      <c r="BV1" t="s">
        <v>412</v>
      </c>
      <c r="BW1" t="s">
        <v>413</v>
      </c>
      <c r="BX1" t="s">
        <v>414</v>
      </c>
      <c r="BY1" t="s">
        <v>415</v>
      </c>
      <c r="BZ1" t="s">
        <v>416</v>
      </c>
      <c r="CA1" t="s">
        <v>417</v>
      </c>
      <c r="CB1" t="s">
        <v>418</v>
      </c>
    </row>
    <row r="2" spans="1:80" x14ac:dyDescent="0.25">
      <c r="A2">
        <v>1</v>
      </c>
      <c r="B2">
        <v>101</v>
      </c>
      <c r="C2">
        <v>61</v>
      </c>
      <c r="D2">
        <v>0</v>
      </c>
      <c r="E2">
        <v>0</v>
      </c>
      <c r="F2">
        <v>1</v>
      </c>
      <c r="G2">
        <v>87.1099999999999</v>
      </c>
      <c r="H2">
        <v>81.839999999999932</v>
      </c>
      <c r="I2">
        <v>93.930000000000035</v>
      </c>
      <c r="J2">
        <v>96.71999999999997</v>
      </c>
      <c r="K2">
        <v>93</v>
      </c>
      <c r="L2">
        <v>111.28999999999994</v>
      </c>
      <c r="M2">
        <v>89.589999999999932</v>
      </c>
      <c r="N2">
        <v>107.57000000000015</v>
      </c>
      <c r="O2">
        <v>100.43999999999993</v>
      </c>
      <c r="P2">
        <v>101.36999999999996</v>
      </c>
      <c r="Q2">
        <v>105.4</v>
      </c>
      <c r="R2">
        <v>101.98999999999994</v>
      </c>
      <c r="S2">
        <v>106.02000000000014</v>
      </c>
      <c r="T2">
        <v>82.15</v>
      </c>
      <c r="U2">
        <v>172.98000000000022</v>
      </c>
      <c r="V2">
        <v>92.070000000000149</v>
      </c>
      <c r="W2">
        <v>115.00999999999989</v>
      </c>
      <c r="X2">
        <v>76.569999999999965</v>
      </c>
      <c r="Y2">
        <v>126.78999999999994</v>
      </c>
      <c r="Z2">
        <v>115.32000000000015</v>
      </c>
      <c r="AA2">
        <v>73.159999999999897</v>
      </c>
      <c r="AB2">
        <v>103.23000000000003</v>
      </c>
      <c r="AC2">
        <v>78.430000000000035</v>
      </c>
      <c r="AD2">
        <v>88.039999999999935</v>
      </c>
      <c r="AE2">
        <v>76.569999999999965</v>
      </c>
      <c r="AF2">
        <v>98.270000000000138</v>
      </c>
      <c r="AG2">
        <v>78.119999999999962</v>
      </c>
      <c r="AH2">
        <v>77.809999999999903</v>
      </c>
      <c r="AI2">
        <v>81.21999999999997</v>
      </c>
      <c r="AJ2">
        <v>93.930000000000035</v>
      </c>
      <c r="AK2">
        <v>311</v>
      </c>
      <c r="AL2">
        <v>316.39999999999998</v>
      </c>
      <c r="AM2">
        <v>317.7</v>
      </c>
      <c r="AN2">
        <v>317.2</v>
      </c>
      <c r="AO2">
        <v>327.10000000000002</v>
      </c>
      <c r="AP2">
        <v>329.5</v>
      </c>
      <c r="AQ2">
        <v>338.4</v>
      </c>
      <c r="AR2">
        <v>340.6</v>
      </c>
      <c r="AS2">
        <v>346.4</v>
      </c>
      <c r="AT2">
        <v>354.8</v>
      </c>
      <c r="AU2">
        <v>354.3</v>
      </c>
      <c r="AV2">
        <v>364.6</v>
      </c>
      <c r="AW2">
        <v>368.4</v>
      </c>
      <c r="AX2">
        <v>375.6</v>
      </c>
      <c r="AY2">
        <v>377.1</v>
      </c>
      <c r="AZ2">
        <v>371.3</v>
      </c>
      <c r="BA2">
        <v>387.6</v>
      </c>
      <c r="BB2">
        <v>383</v>
      </c>
      <c r="BC2">
        <v>389.2</v>
      </c>
      <c r="BD2">
        <v>376.2</v>
      </c>
      <c r="BE2">
        <v>393.3</v>
      </c>
      <c r="BF2">
        <v>398</v>
      </c>
      <c r="BG2">
        <v>398.1</v>
      </c>
      <c r="BH2">
        <v>393</v>
      </c>
      <c r="BI2">
        <v>408.1</v>
      </c>
      <c r="BJ2">
        <v>404.7</v>
      </c>
      <c r="BK2">
        <v>411.7</v>
      </c>
      <c r="BL2">
        <v>409.6</v>
      </c>
      <c r="BM2">
        <v>423.1</v>
      </c>
      <c r="BN2">
        <v>424.1</v>
      </c>
      <c r="BO2">
        <v>422.5</v>
      </c>
      <c r="BP2">
        <v>423.3</v>
      </c>
      <c r="BQ2">
        <v>38.131999999999998</v>
      </c>
      <c r="BR2">
        <v>235.63200000000001</v>
      </c>
      <c r="BS2">
        <v>1.03</v>
      </c>
      <c r="BT2">
        <v>191.31100000000001</v>
      </c>
      <c r="BU2">
        <v>64.293000000000006</v>
      </c>
      <c r="BV2">
        <v>303.24799999999999</v>
      </c>
      <c r="BW2">
        <v>1.1539999999999999</v>
      </c>
      <c r="BX2">
        <v>246.69900000000001</v>
      </c>
      <c r="BY2">
        <v>124</v>
      </c>
      <c r="BZ2">
        <v>0.66</v>
      </c>
      <c r="CA2">
        <v>9</v>
      </c>
      <c r="CB2">
        <v>0.78</v>
      </c>
    </row>
    <row r="3" spans="1:80" x14ac:dyDescent="0.25">
      <c r="A3">
        <v>2</v>
      </c>
      <c r="B3">
        <v>101</v>
      </c>
      <c r="C3">
        <v>61</v>
      </c>
      <c r="D3">
        <v>0</v>
      </c>
      <c r="E3">
        <v>0</v>
      </c>
      <c r="F3">
        <v>0</v>
      </c>
      <c r="G3">
        <v>89.280000000000044</v>
      </c>
      <c r="H3">
        <v>79.980000000000032</v>
      </c>
      <c r="I3">
        <v>85.870000000000147</v>
      </c>
      <c r="J3">
        <v>87.729999999999862</v>
      </c>
      <c r="K3">
        <v>88.350000000000009</v>
      </c>
      <c r="L3">
        <v>94.55</v>
      </c>
      <c r="M3">
        <v>85.25</v>
      </c>
      <c r="N3">
        <v>87.419999999999973</v>
      </c>
      <c r="O3">
        <v>89.590000000000103</v>
      </c>
      <c r="P3">
        <v>99.509999999999891</v>
      </c>
      <c r="Q3">
        <v>69.75</v>
      </c>
      <c r="R3">
        <v>85.560000000000073</v>
      </c>
      <c r="S3">
        <v>82.770000000000138</v>
      </c>
      <c r="T3">
        <v>88.970000000000141</v>
      </c>
      <c r="U3">
        <v>164.60999999999973</v>
      </c>
      <c r="V3">
        <v>81.839999999999932</v>
      </c>
      <c r="W3">
        <v>90.830000000000211</v>
      </c>
      <c r="X3">
        <v>262.25999999999988</v>
      </c>
      <c r="Y3">
        <v>98.270000000000138</v>
      </c>
      <c r="Z3">
        <v>87.420000000000144</v>
      </c>
      <c r="AA3">
        <v>78.739999999999938</v>
      </c>
      <c r="AB3">
        <v>101.67999999999986</v>
      </c>
      <c r="AC3">
        <v>83.7</v>
      </c>
      <c r="AD3">
        <v>54.25</v>
      </c>
      <c r="AE3">
        <v>60.45</v>
      </c>
      <c r="AF3">
        <v>82.769999999999968</v>
      </c>
      <c r="AG3">
        <v>83.079999999999856</v>
      </c>
      <c r="AH3">
        <v>90.210000000000079</v>
      </c>
      <c r="AI3">
        <v>78.119999999999962</v>
      </c>
      <c r="AJ3">
        <v>101.68000000000004</v>
      </c>
      <c r="AK3">
        <v>300.7</v>
      </c>
      <c r="AL3">
        <v>296.5</v>
      </c>
      <c r="AM3">
        <v>303.39999999999998</v>
      </c>
      <c r="AN3">
        <v>309.7</v>
      </c>
      <c r="AO3">
        <v>314.89999999999998</v>
      </c>
      <c r="AP3">
        <v>317</v>
      </c>
      <c r="AQ3">
        <v>324.60000000000002</v>
      </c>
      <c r="AR3">
        <v>326.39999999999998</v>
      </c>
      <c r="AS3">
        <v>335.3</v>
      </c>
      <c r="AT3">
        <v>335.5</v>
      </c>
      <c r="AU3">
        <v>343.3</v>
      </c>
      <c r="AV3">
        <v>350.3</v>
      </c>
      <c r="AW3">
        <v>350.7</v>
      </c>
      <c r="AX3">
        <v>357.5</v>
      </c>
      <c r="AY3">
        <v>357.2</v>
      </c>
      <c r="AZ3">
        <v>361.6</v>
      </c>
      <c r="BA3">
        <v>370.5</v>
      </c>
      <c r="BB3">
        <v>367.3</v>
      </c>
      <c r="BC3">
        <v>369.7</v>
      </c>
      <c r="BD3">
        <v>363.7</v>
      </c>
      <c r="BE3">
        <v>374.5</v>
      </c>
      <c r="BF3">
        <v>373.1</v>
      </c>
      <c r="BG3">
        <v>381.9</v>
      </c>
      <c r="BH3">
        <v>385.2</v>
      </c>
      <c r="BI3">
        <v>392.1</v>
      </c>
      <c r="BJ3">
        <v>392.5</v>
      </c>
      <c r="BK3">
        <v>397.6</v>
      </c>
      <c r="BL3">
        <v>389.1</v>
      </c>
      <c r="BM3">
        <v>407.4</v>
      </c>
      <c r="BN3">
        <v>396.3</v>
      </c>
      <c r="BO3">
        <v>409.1</v>
      </c>
      <c r="BP3">
        <v>402.9</v>
      </c>
      <c r="BQ3">
        <v>26.181999999999999</v>
      </c>
      <c r="BR3">
        <v>233.12299999999999</v>
      </c>
      <c r="BS3">
        <v>1.0449999999999999</v>
      </c>
      <c r="BT3">
        <v>192.04499999999999</v>
      </c>
      <c r="BU3">
        <v>44.927</v>
      </c>
      <c r="BV3">
        <v>307.98099999999999</v>
      </c>
      <c r="BW3">
        <v>1.0169999999999999</v>
      </c>
      <c r="BX3">
        <v>253.37100000000001</v>
      </c>
      <c r="BY3">
        <v>102</v>
      </c>
      <c r="BZ3">
        <v>0.25</v>
      </c>
      <c r="CA3">
        <v>10</v>
      </c>
      <c r="CB3">
        <v>0.9</v>
      </c>
    </row>
    <row r="4" spans="1:80" x14ac:dyDescent="0.25">
      <c r="A4">
        <v>3</v>
      </c>
      <c r="B4">
        <v>102</v>
      </c>
      <c r="C4">
        <v>61</v>
      </c>
      <c r="D4">
        <v>0</v>
      </c>
      <c r="E4">
        <v>0</v>
      </c>
      <c r="F4">
        <v>0</v>
      </c>
      <c r="G4">
        <v>86.8</v>
      </c>
      <c r="H4">
        <v>86.800000000000182</v>
      </c>
      <c r="I4">
        <v>87.729999999999862</v>
      </c>
      <c r="J4">
        <v>87.698999999999884</v>
      </c>
      <c r="K4">
        <v>86.8</v>
      </c>
      <c r="L4">
        <v>106.64000000000011</v>
      </c>
      <c r="M4">
        <v>84.009999999999891</v>
      </c>
      <c r="N4">
        <v>91.13999999999993</v>
      </c>
      <c r="O4">
        <v>87.11000000000007</v>
      </c>
      <c r="P4">
        <v>97.65</v>
      </c>
      <c r="Q4">
        <v>92.070000000000149</v>
      </c>
      <c r="R4">
        <v>87.729999999999862</v>
      </c>
      <c r="S4">
        <v>88.039999999999935</v>
      </c>
      <c r="T4">
        <v>93.619999999999791</v>
      </c>
      <c r="U4">
        <v>196.85000000000019</v>
      </c>
      <c r="V4">
        <v>105.08999999999993</v>
      </c>
      <c r="W4">
        <v>105.71000000000008</v>
      </c>
      <c r="X4">
        <v>77.189999999999927</v>
      </c>
      <c r="Y4">
        <v>114.08000000000021</v>
      </c>
      <c r="Z4">
        <v>93.619999999999791</v>
      </c>
      <c r="AA4">
        <v>76.260000000000076</v>
      </c>
      <c r="AB4">
        <v>106.95</v>
      </c>
      <c r="AC4">
        <v>86.490000000000279</v>
      </c>
      <c r="AD4">
        <v>75.639999999999759</v>
      </c>
      <c r="AE4">
        <v>84.940000000000111</v>
      </c>
      <c r="AF4">
        <v>83.7</v>
      </c>
      <c r="AG4">
        <v>81.21999999999997</v>
      </c>
      <c r="AH4">
        <v>84.010000000000076</v>
      </c>
      <c r="AI4">
        <v>84.940000000000111</v>
      </c>
      <c r="AJ4">
        <v>83.079999999999856</v>
      </c>
      <c r="AK4">
        <v>330.1</v>
      </c>
      <c r="AL4">
        <v>327.3</v>
      </c>
      <c r="AM4">
        <v>331</v>
      </c>
      <c r="AN4">
        <v>338.8</v>
      </c>
      <c r="AO4">
        <v>346.2</v>
      </c>
      <c r="AP4">
        <v>350.5</v>
      </c>
      <c r="AQ4">
        <v>352.6</v>
      </c>
      <c r="AR4">
        <v>359</v>
      </c>
      <c r="AS4">
        <v>366.3</v>
      </c>
      <c r="AT4">
        <v>367.5</v>
      </c>
      <c r="AU4">
        <v>374.7</v>
      </c>
      <c r="AV4">
        <v>379.2</v>
      </c>
      <c r="AW4">
        <v>381.2</v>
      </c>
      <c r="AX4">
        <v>391.3</v>
      </c>
      <c r="AY4">
        <v>387.5</v>
      </c>
      <c r="AZ4">
        <v>396.3</v>
      </c>
      <c r="BA4">
        <v>408.4</v>
      </c>
      <c r="BB4">
        <v>410.6</v>
      </c>
      <c r="BC4">
        <v>414.4</v>
      </c>
      <c r="BD4">
        <v>413.5</v>
      </c>
      <c r="BE4">
        <v>417.5</v>
      </c>
      <c r="BF4">
        <v>416.1</v>
      </c>
      <c r="BG4">
        <v>421.1</v>
      </c>
      <c r="BH4">
        <v>425.8</v>
      </c>
      <c r="BI4">
        <v>432.3</v>
      </c>
      <c r="BJ4">
        <v>445.4</v>
      </c>
      <c r="BK4">
        <v>434.2</v>
      </c>
      <c r="BL4">
        <v>435</v>
      </c>
      <c r="BM4">
        <v>451.2</v>
      </c>
      <c r="BN4">
        <v>439.8</v>
      </c>
      <c r="BO4">
        <v>449.6</v>
      </c>
      <c r="BP4">
        <v>439.5</v>
      </c>
      <c r="BQ4">
        <v>31.268999999999998</v>
      </c>
      <c r="BR4">
        <v>258.82</v>
      </c>
      <c r="BS4">
        <v>0.81299999999999994</v>
      </c>
      <c r="BT4">
        <v>210.589</v>
      </c>
      <c r="BU4">
        <v>52.241999999999997</v>
      </c>
      <c r="BV4">
        <v>333.42899999999997</v>
      </c>
      <c r="BW4">
        <v>1.3120000000000001</v>
      </c>
      <c r="BX4">
        <v>276.55200000000002</v>
      </c>
      <c r="BY4">
        <v>102</v>
      </c>
      <c r="BZ4">
        <v>0.16</v>
      </c>
      <c r="CA4">
        <v>7</v>
      </c>
      <c r="CB4">
        <v>0.86</v>
      </c>
    </row>
    <row r="5" spans="1:80" x14ac:dyDescent="0.25">
      <c r="A5">
        <v>4</v>
      </c>
      <c r="B5">
        <v>102</v>
      </c>
      <c r="C5">
        <v>61</v>
      </c>
      <c r="D5">
        <v>0</v>
      </c>
      <c r="E5">
        <v>0</v>
      </c>
      <c r="F5">
        <v>1</v>
      </c>
      <c r="G5">
        <v>90.210000000000079</v>
      </c>
      <c r="H5">
        <v>96.099999999999824</v>
      </c>
      <c r="I5">
        <v>89.900000000000176</v>
      </c>
      <c r="J5">
        <v>102.3</v>
      </c>
      <c r="K5">
        <v>97.339999999999932</v>
      </c>
      <c r="L5">
        <v>107.87999999999987</v>
      </c>
      <c r="M5">
        <v>86.179999999999865</v>
      </c>
      <c r="N5">
        <v>108.19000000000028</v>
      </c>
      <c r="O5">
        <v>101.67999999999986</v>
      </c>
      <c r="P5">
        <v>97.960000000000079</v>
      </c>
      <c r="Q5">
        <v>112.53000000000021</v>
      </c>
      <c r="R5">
        <v>89.9</v>
      </c>
      <c r="S5">
        <v>110.36000000000007</v>
      </c>
      <c r="T5">
        <v>96.410000000000068</v>
      </c>
      <c r="U5">
        <v>209.87000000000015</v>
      </c>
      <c r="V5">
        <v>101.36999999999979</v>
      </c>
      <c r="W5">
        <v>116.87000000000015</v>
      </c>
      <c r="X5">
        <v>86.180000000000035</v>
      </c>
      <c r="Y5">
        <v>117.17999999999986</v>
      </c>
      <c r="Z5">
        <v>92.689999999999927</v>
      </c>
      <c r="AA5">
        <v>76.260000000000076</v>
      </c>
      <c r="AB5">
        <v>101.37000000000015</v>
      </c>
      <c r="AC5">
        <v>106.01999999999997</v>
      </c>
      <c r="AD5">
        <v>72.230000000000032</v>
      </c>
      <c r="AE5">
        <v>107.26000000000008</v>
      </c>
      <c r="AF5">
        <v>110.05</v>
      </c>
      <c r="AG5">
        <v>83.390000000000114</v>
      </c>
      <c r="AH5">
        <v>78.430000000000035</v>
      </c>
      <c r="AI5">
        <v>93.929999999999865</v>
      </c>
      <c r="AJ5">
        <v>92.380000000000038</v>
      </c>
      <c r="AK5">
        <v>365.3</v>
      </c>
      <c r="AL5">
        <v>361.1</v>
      </c>
      <c r="AM5">
        <v>364.6</v>
      </c>
      <c r="AN5">
        <v>368.1</v>
      </c>
      <c r="AO5">
        <v>375.1</v>
      </c>
      <c r="AP5">
        <v>383.5</v>
      </c>
      <c r="AQ5">
        <v>391.8</v>
      </c>
      <c r="AR5">
        <v>391.7</v>
      </c>
      <c r="AS5">
        <v>399.7</v>
      </c>
      <c r="AT5">
        <v>403.1</v>
      </c>
      <c r="AU5">
        <v>411.3</v>
      </c>
      <c r="AV5">
        <v>414.3</v>
      </c>
      <c r="AW5">
        <v>422.9</v>
      </c>
      <c r="AX5">
        <v>426.7</v>
      </c>
      <c r="AY5">
        <v>427.5</v>
      </c>
      <c r="AZ5">
        <v>432.2</v>
      </c>
      <c r="BA5">
        <v>447.1</v>
      </c>
      <c r="BB5">
        <v>445.1</v>
      </c>
      <c r="BC5">
        <v>452.5</v>
      </c>
      <c r="BD5">
        <v>451.8</v>
      </c>
      <c r="BE5">
        <v>457.7</v>
      </c>
      <c r="BF5">
        <v>455.1</v>
      </c>
      <c r="BG5">
        <v>452.9</v>
      </c>
      <c r="BH5">
        <v>453.7</v>
      </c>
      <c r="BI5">
        <v>478.5</v>
      </c>
      <c r="BJ5">
        <v>467</v>
      </c>
      <c r="BK5">
        <v>483.7</v>
      </c>
      <c r="BL5">
        <v>477.4</v>
      </c>
      <c r="BM5">
        <v>493.4</v>
      </c>
      <c r="BN5">
        <v>490.7</v>
      </c>
      <c r="BO5">
        <v>493</v>
      </c>
      <c r="BP5">
        <v>486.7</v>
      </c>
      <c r="BQ5">
        <v>33.412999999999997</v>
      </c>
      <c r="BR5">
        <v>283.34300000000002</v>
      </c>
      <c r="BS5">
        <v>0.67300000000000004</v>
      </c>
      <c r="BT5">
        <v>232.352</v>
      </c>
      <c r="BU5">
        <v>53.774999999999999</v>
      </c>
      <c r="BV5">
        <v>371.53800000000001</v>
      </c>
      <c r="BW5">
        <v>1.41</v>
      </c>
      <c r="BX5">
        <v>308.28300000000002</v>
      </c>
      <c r="BY5">
        <v>87</v>
      </c>
      <c r="BZ5">
        <v>0.28999999999999998</v>
      </c>
      <c r="CA5">
        <v>7</v>
      </c>
      <c r="CB5">
        <v>0.43</v>
      </c>
    </row>
    <row r="6" spans="1:80" x14ac:dyDescent="0.25">
      <c r="A6">
        <v>5</v>
      </c>
      <c r="B6">
        <v>103</v>
      </c>
      <c r="C6">
        <v>61</v>
      </c>
      <c r="D6">
        <v>0</v>
      </c>
      <c r="E6">
        <v>1</v>
      </c>
      <c r="F6">
        <v>1</v>
      </c>
      <c r="G6">
        <v>93.930000000000035</v>
      </c>
      <c r="H6">
        <v>129.85000000000002</v>
      </c>
      <c r="I6">
        <v>124.95</v>
      </c>
      <c r="J6">
        <v>140.63000000000002</v>
      </c>
      <c r="K6">
        <v>129.85000000000002</v>
      </c>
      <c r="L6">
        <v>127.4</v>
      </c>
      <c r="M6">
        <v>118.57999999999996</v>
      </c>
      <c r="N6">
        <v>110.25000000000007</v>
      </c>
      <c r="O6">
        <v>114.16999999999999</v>
      </c>
      <c r="P6">
        <v>121.03000000000003</v>
      </c>
      <c r="Q6">
        <v>119.07</v>
      </c>
      <c r="R6">
        <v>129.85000000000002</v>
      </c>
      <c r="S6">
        <v>127.4</v>
      </c>
      <c r="T6">
        <v>107.31000000000003</v>
      </c>
      <c r="U6">
        <v>169.54000000000002</v>
      </c>
      <c r="V6">
        <v>171.5</v>
      </c>
      <c r="W6">
        <v>135.73000000000002</v>
      </c>
      <c r="X6">
        <v>102.90000000000008</v>
      </c>
      <c r="Y6">
        <v>123.47999999999995</v>
      </c>
      <c r="Z6">
        <v>90.65</v>
      </c>
      <c r="AA6">
        <v>95.060000000000031</v>
      </c>
      <c r="AB6">
        <v>103.88000000000009</v>
      </c>
      <c r="AC6">
        <v>92.11999999999999</v>
      </c>
      <c r="AD6">
        <v>102.40999999999997</v>
      </c>
      <c r="AE6">
        <v>103.88000000000002</v>
      </c>
      <c r="AF6">
        <v>111.72000000000007</v>
      </c>
      <c r="AG6">
        <v>97.509999999999962</v>
      </c>
      <c r="AH6">
        <v>87.22</v>
      </c>
      <c r="AI6">
        <v>91.139999999999972</v>
      </c>
      <c r="AJ6">
        <v>121.52</v>
      </c>
      <c r="AK6">
        <v>361.7</v>
      </c>
      <c r="AL6">
        <v>365.2</v>
      </c>
      <c r="AM6">
        <v>363.6</v>
      </c>
      <c r="AN6">
        <v>371.6</v>
      </c>
      <c r="AO6">
        <v>380.8</v>
      </c>
      <c r="AP6">
        <v>390.4</v>
      </c>
      <c r="AQ6">
        <v>402.1</v>
      </c>
      <c r="AR6">
        <v>402.6</v>
      </c>
      <c r="AS6">
        <v>415.1</v>
      </c>
      <c r="AT6">
        <v>419</v>
      </c>
      <c r="AU6">
        <v>426</v>
      </c>
      <c r="AV6">
        <v>433</v>
      </c>
      <c r="AW6">
        <v>437.6</v>
      </c>
      <c r="AX6">
        <v>451.5</v>
      </c>
      <c r="AY6">
        <v>455.5</v>
      </c>
      <c r="AZ6">
        <v>460.7</v>
      </c>
      <c r="BA6">
        <v>452.3</v>
      </c>
      <c r="BB6">
        <v>473.6</v>
      </c>
      <c r="BC6">
        <v>476.4</v>
      </c>
      <c r="BD6">
        <v>484.5</v>
      </c>
      <c r="BE6">
        <v>485.9</v>
      </c>
      <c r="BF6">
        <v>487.9</v>
      </c>
      <c r="BG6">
        <v>487.4</v>
      </c>
      <c r="BH6">
        <v>496.3</v>
      </c>
      <c r="BI6">
        <v>502.1</v>
      </c>
      <c r="BJ6">
        <v>499.3</v>
      </c>
      <c r="BK6">
        <v>506.5</v>
      </c>
      <c r="BL6">
        <v>505.2</v>
      </c>
      <c r="BM6">
        <v>515.5</v>
      </c>
      <c r="BN6">
        <v>518.70000000000005</v>
      </c>
      <c r="BO6">
        <v>517.1</v>
      </c>
      <c r="BP6">
        <v>521.5</v>
      </c>
      <c r="BQ6">
        <v>48.908000000000001</v>
      </c>
      <c r="BR6">
        <v>266.69499999999999</v>
      </c>
      <c r="BS6">
        <v>1.026</v>
      </c>
      <c r="BT6">
        <v>219.24199999999999</v>
      </c>
      <c r="BU6">
        <v>119.441</v>
      </c>
      <c r="BV6">
        <v>341.54</v>
      </c>
      <c r="BW6">
        <v>1.6379999999999999</v>
      </c>
      <c r="BX6">
        <v>278.96800000000002</v>
      </c>
      <c r="BY6">
        <v>123</v>
      </c>
      <c r="BZ6">
        <v>0.27</v>
      </c>
      <c r="CA6">
        <v>15</v>
      </c>
      <c r="CB6">
        <v>0.87</v>
      </c>
    </row>
    <row r="7" spans="1:80" x14ac:dyDescent="0.25">
      <c r="A7">
        <v>6</v>
      </c>
      <c r="B7">
        <v>103</v>
      </c>
      <c r="C7">
        <v>61</v>
      </c>
      <c r="D7">
        <v>0</v>
      </c>
      <c r="E7">
        <v>1</v>
      </c>
      <c r="F7">
        <v>0</v>
      </c>
      <c r="G7">
        <v>71.919999999999973</v>
      </c>
      <c r="H7">
        <v>115.64000000000004</v>
      </c>
      <c r="I7">
        <v>117.11000000000004</v>
      </c>
      <c r="J7">
        <v>107.30999999999996</v>
      </c>
      <c r="K7">
        <v>111.23000000000002</v>
      </c>
      <c r="L7">
        <v>121.52000000000007</v>
      </c>
      <c r="M7">
        <v>113.18999999999998</v>
      </c>
      <c r="N7">
        <v>118.58000000000003</v>
      </c>
      <c r="O7">
        <v>91.140000000000015</v>
      </c>
      <c r="AK7">
        <v>254.2</v>
      </c>
      <c r="AL7">
        <v>264.39999999999998</v>
      </c>
      <c r="AM7">
        <v>263.3</v>
      </c>
      <c r="AN7">
        <v>272.10000000000002</v>
      </c>
      <c r="AO7">
        <v>285.10000000000002</v>
      </c>
      <c r="AP7">
        <v>292.5</v>
      </c>
      <c r="AQ7">
        <v>297.8</v>
      </c>
      <c r="AR7">
        <v>304.3</v>
      </c>
      <c r="AS7">
        <v>313.89999999999998</v>
      </c>
      <c r="AT7">
        <v>320.5</v>
      </c>
      <c r="AU7">
        <v>324.39999999999998</v>
      </c>
      <c r="BQ7">
        <v>22.14</v>
      </c>
      <c r="BR7">
        <v>203.126</v>
      </c>
      <c r="BS7">
        <v>0.84199999999999997</v>
      </c>
      <c r="BT7">
        <v>168.952</v>
      </c>
    </row>
    <row r="8" spans="1:80" x14ac:dyDescent="0.25">
      <c r="A8">
        <v>7</v>
      </c>
      <c r="B8">
        <v>104</v>
      </c>
      <c r="C8">
        <v>61</v>
      </c>
      <c r="D8">
        <v>0</v>
      </c>
      <c r="E8">
        <v>1</v>
      </c>
      <c r="F8">
        <v>1</v>
      </c>
      <c r="G8">
        <v>87.730000000000217</v>
      </c>
      <c r="H8">
        <v>117.60000000000001</v>
      </c>
      <c r="I8">
        <v>121.52</v>
      </c>
      <c r="J8">
        <v>113.18999999999998</v>
      </c>
      <c r="K8">
        <v>102.9</v>
      </c>
      <c r="L8">
        <v>131.81000000000003</v>
      </c>
      <c r="M8">
        <v>120.05000000000001</v>
      </c>
      <c r="N8">
        <v>129.85000000000002</v>
      </c>
      <c r="O8">
        <v>115.15</v>
      </c>
      <c r="P8">
        <v>119.56000000000003</v>
      </c>
      <c r="Q8">
        <v>122.00999999999996</v>
      </c>
      <c r="R8">
        <v>122.01000000000003</v>
      </c>
      <c r="S8">
        <v>124.95</v>
      </c>
      <c r="T8">
        <v>106.32999999999996</v>
      </c>
      <c r="U8">
        <v>133.77000000000004</v>
      </c>
      <c r="V8">
        <v>153.86000000000004</v>
      </c>
      <c r="W8">
        <v>132.30000000000001</v>
      </c>
      <c r="X8">
        <v>110.24999999999997</v>
      </c>
      <c r="Y8">
        <v>138.17999999999995</v>
      </c>
      <c r="Z8">
        <v>108.78000000000002</v>
      </c>
      <c r="AA8">
        <v>99.470000000000027</v>
      </c>
      <c r="AB8">
        <v>109.27000000000007</v>
      </c>
      <c r="AC8">
        <v>102.9</v>
      </c>
      <c r="AD8">
        <v>95.550000000000011</v>
      </c>
      <c r="AE8">
        <v>88.2</v>
      </c>
      <c r="AF8">
        <v>115.15</v>
      </c>
      <c r="AG8">
        <v>63.7</v>
      </c>
      <c r="AH8">
        <v>102.9</v>
      </c>
      <c r="AI8">
        <v>78.400000000000006</v>
      </c>
      <c r="AJ8">
        <v>105.35000000000001</v>
      </c>
      <c r="AK8">
        <v>311.5</v>
      </c>
      <c r="AL8">
        <v>307.89999999999998</v>
      </c>
      <c r="AM8">
        <v>309.89999999999998</v>
      </c>
      <c r="AN8">
        <v>320.5</v>
      </c>
      <c r="AO8">
        <v>328.7</v>
      </c>
      <c r="AP8">
        <v>336.9</v>
      </c>
      <c r="AQ8">
        <v>348.8</v>
      </c>
      <c r="AR8">
        <v>357.2</v>
      </c>
      <c r="AS8">
        <v>367.8</v>
      </c>
      <c r="AT8">
        <v>376.2</v>
      </c>
      <c r="AU8">
        <v>383.1</v>
      </c>
      <c r="AV8">
        <v>392</v>
      </c>
      <c r="AW8">
        <v>398.2</v>
      </c>
      <c r="AX8">
        <v>409.2</v>
      </c>
      <c r="AY8">
        <v>411.1</v>
      </c>
      <c r="AZ8">
        <v>415.7</v>
      </c>
      <c r="BA8">
        <v>398.4</v>
      </c>
      <c r="BB8">
        <v>425</v>
      </c>
      <c r="BC8">
        <v>428.9</v>
      </c>
      <c r="BD8">
        <v>431.6</v>
      </c>
      <c r="BE8">
        <v>439.6</v>
      </c>
      <c r="BF8">
        <v>444.9</v>
      </c>
      <c r="BG8">
        <v>451.1</v>
      </c>
      <c r="BH8">
        <v>449.3</v>
      </c>
      <c r="BI8">
        <v>462.1</v>
      </c>
      <c r="BJ8">
        <v>467</v>
      </c>
      <c r="BK8">
        <v>472.4</v>
      </c>
      <c r="BL8">
        <v>473.5</v>
      </c>
      <c r="BM8">
        <v>468.8</v>
      </c>
      <c r="BN8">
        <v>484.6</v>
      </c>
      <c r="BO8">
        <v>484.7</v>
      </c>
      <c r="BP8">
        <v>482.9</v>
      </c>
      <c r="BQ8">
        <v>45.052</v>
      </c>
      <c r="BR8">
        <v>230.80600000000001</v>
      </c>
      <c r="BS8">
        <v>1.016</v>
      </c>
      <c r="BT8">
        <v>191.34200000000001</v>
      </c>
      <c r="BU8">
        <v>135.947</v>
      </c>
      <c r="BV8">
        <v>300.58600000000001</v>
      </c>
      <c r="BW8">
        <v>1.423</v>
      </c>
      <c r="BX8">
        <v>243.05199999999999</v>
      </c>
      <c r="BY8">
        <v>87</v>
      </c>
      <c r="BZ8">
        <v>0.2</v>
      </c>
      <c r="CA8">
        <v>11</v>
      </c>
      <c r="CB8">
        <v>0.73</v>
      </c>
    </row>
    <row r="9" spans="1:80" x14ac:dyDescent="0.25">
      <c r="A9">
        <v>8</v>
      </c>
      <c r="B9">
        <v>104</v>
      </c>
      <c r="C9">
        <v>61</v>
      </c>
      <c r="D9">
        <v>0</v>
      </c>
      <c r="E9">
        <v>2</v>
      </c>
      <c r="F9">
        <v>0</v>
      </c>
      <c r="G9">
        <v>84.010000000000076</v>
      </c>
      <c r="H9">
        <v>25.969999999999988</v>
      </c>
      <c r="I9">
        <v>51.45</v>
      </c>
      <c r="J9">
        <v>76.44000000000004</v>
      </c>
      <c r="K9">
        <v>77.909999999999968</v>
      </c>
      <c r="L9">
        <v>81.340000000000046</v>
      </c>
      <c r="M9">
        <v>93.589999999999975</v>
      </c>
      <c r="N9">
        <v>75.459999999999965</v>
      </c>
      <c r="O9">
        <v>99.959999999999965</v>
      </c>
      <c r="P9">
        <v>91.629999999999953</v>
      </c>
      <c r="Q9">
        <v>56.840000000000046</v>
      </c>
      <c r="R9">
        <v>96.040000000000049</v>
      </c>
      <c r="S9">
        <v>102.9</v>
      </c>
      <c r="T9">
        <v>97.509999999999962</v>
      </c>
      <c r="U9">
        <v>193.55</v>
      </c>
      <c r="V9">
        <v>94.079999999999956</v>
      </c>
      <c r="W9">
        <v>96.040000000000049</v>
      </c>
      <c r="X9">
        <v>108.78000000000002</v>
      </c>
      <c r="Y9">
        <v>294.98000000000013</v>
      </c>
      <c r="Z9">
        <v>70.55999999999996</v>
      </c>
      <c r="AA9">
        <v>112.7</v>
      </c>
      <c r="AB9">
        <v>85.259999999999962</v>
      </c>
      <c r="AC9">
        <v>86.730000000000018</v>
      </c>
      <c r="AD9">
        <v>79.86999999999999</v>
      </c>
      <c r="AE9">
        <v>73.009999999999962</v>
      </c>
      <c r="AF9">
        <v>77.909999999999968</v>
      </c>
      <c r="AG9">
        <v>77.420000000000059</v>
      </c>
      <c r="AH9">
        <v>89.669999999999987</v>
      </c>
      <c r="AI9">
        <v>67.130000000000024</v>
      </c>
      <c r="AJ9">
        <v>88.2</v>
      </c>
      <c r="AK9">
        <v>321.8</v>
      </c>
      <c r="AL9">
        <v>322.10000000000002</v>
      </c>
      <c r="AM9">
        <v>325.60000000000002</v>
      </c>
      <c r="AN9">
        <v>308.3</v>
      </c>
      <c r="AO9">
        <v>308.8</v>
      </c>
      <c r="AP9">
        <v>314.89999999999998</v>
      </c>
      <c r="AQ9">
        <v>315.5</v>
      </c>
      <c r="AR9">
        <v>319</v>
      </c>
      <c r="AS9">
        <v>327.10000000000002</v>
      </c>
      <c r="AT9">
        <v>331.1</v>
      </c>
      <c r="AU9">
        <v>340.5</v>
      </c>
      <c r="AV9">
        <v>346.4</v>
      </c>
      <c r="AW9">
        <v>346.4</v>
      </c>
      <c r="AX9">
        <v>355.5</v>
      </c>
      <c r="AY9">
        <v>359</v>
      </c>
      <c r="AZ9">
        <v>363.2</v>
      </c>
      <c r="BA9">
        <v>376.6</v>
      </c>
      <c r="BB9">
        <v>374.5</v>
      </c>
      <c r="BC9">
        <v>374.5</v>
      </c>
      <c r="BD9">
        <v>384.2</v>
      </c>
      <c r="BE9">
        <v>487.6</v>
      </c>
      <c r="BF9">
        <v>384</v>
      </c>
      <c r="BG9">
        <v>400.6</v>
      </c>
      <c r="BH9">
        <v>400.1</v>
      </c>
      <c r="BI9">
        <v>403.7</v>
      </c>
      <c r="BJ9">
        <v>408.1</v>
      </c>
      <c r="BK9">
        <v>406.2</v>
      </c>
      <c r="BL9">
        <v>405.6</v>
      </c>
      <c r="BM9">
        <v>412.6</v>
      </c>
      <c r="BN9">
        <v>411.5</v>
      </c>
      <c r="BO9">
        <v>415.9</v>
      </c>
      <c r="BP9">
        <v>416.7</v>
      </c>
      <c r="BQ9">
        <v>37.518999999999998</v>
      </c>
      <c r="BR9">
        <v>243.791</v>
      </c>
      <c r="BS9">
        <v>1.0449999999999999</v>
      </c>
      <c r="BT9">
        <v>198.73</v>
      </c>
      <c r="BU9">
        <v>66.287999999999997</v>
      </c>
      <c r="BV9">
        <v>297.59899999999999</v>
      </c>
      <c r="BW9">
        <v>0.79400000000000004</v>
      </c>
      <c r="BX9">
        <v>245.21299999999999</v>
      </c>
      <c r="BY9">
        <v>102</v>
      </c>
      <c r="BZ9">
        <v>0.33</v>
      </c>
      <c r="CA9">
        <v>11</v>
      </c>
      <c r="CB9">
        <v>0.82</v>
      </c>
    </row>
    <row r="10" spans="1:80" x14ac:dyDescent="0.25">
      <c r="A10">
        <v>9</v>
      </c>
      <c r="B10">
        <v>105</v>
      </c>
      <c r="C10">
        <v>61</v>
      </c>
      <c r="D10">
        <v>0</v>
      </c>
      <c r="E10">
        <v>1</v>
      </c>
      <c r="F10">
        <v>1</v>
      </c>
      <c r="G10">
        <v>86.180000000000035</v>
      </c>
      <c r="H10">
        <v>113.18999999999998</v>
      </c>
      <c r="I10">
        <v>129.85000000000002</v>
      </c>
      <c r="J10">
        <v>112.20999999999997</v>
      </c>
      <c r="K10">
        <v>105.84000000000002</v>
      </c>
      <c r="L10">
        <v>118.58000000000003</v>
      </c>
      <c r="M10">
        <v>108.78000000000002</v>
      </c>
      <c r="N10">
        <v>98.489999999999981</v>
      </c>
      <c r="O10">
        <v>114.16999999999999</v>
      </c>
      <c r="P10">
        <v>113.68000000000002</v>
      </c>
      <c r="Q10">
        <v>99.47</v>
      </c>
      <c r="R10">
        <v>111.71999999999993</v>
      </c>
      <c r="S10">
        <v>108.29000000000005</v>
      </c>
      <c r="T10">
        <v>101.91999999999999</v>
      </c>
      <c r="U10">
        <v>185.22</v>
      </c>
      <c r="V10">
        <v>122.98999999999998</v>
      </c>
      <c r="W10">
        <v>122.00999999999996</v>
      </c>
      <c r="X10">
        <v>100.45000000000005</v>
      </c>
      <c r="Y10">
        <v>130.34000000000006</v>
      </c>
      <c r="Z10">
        <v>89.180000000000021</v>
      </c>
      <c r="AA10">
        <v>86.729999999999947</v>
      </c>
      <c r="AB10">
        <v>116.62000000000006</v>
      </c>
      <c r="AC10">
        <v>83.300000000000011</v>
      </c>
      <c r="AD10">
        <v>87.709999999999965</v>
      </c>
      <c r="AE10">
        <v>94.570000000000022</v>
      </c>
      <c r="AF10">
        <v>98</v>
      </c>
      <c r="AG10">
        <v>71.050000000000011</v>
      </c>
      <c r="AH10">
        <v>85.260000000000034</v>
      </c>
      <c r="AI10">
        <v>79.86999999999999</v>
      </c>
      <c r="AJ10">
        <v>96.040000000000049</v>
      </c>
      <c r="AK10">
        <v>302</v>
      </c>
      <c r="AL10">
        <v>301.89999999999998</v>
      </c>
      <c r="AM10">
        <v>306.3</v>
      </c>
      <c r="AN10">
        <v>311.10000000000002</v>
      </c>
      <c r="AO10">
        <v>320.7</v>
      </c>
      <c r="AP10">
        <v>327.8</v>
      </c>
      <c r="AQ10">
        <v>333.9</v>
      </c>
      <c r="AR10">
        <v>343.3</v>
      </c>
      <c r="AS10">
        <v>348.9</v>
      </c>
      <c r="AT10">
        <v>352.4</v>
      </c>
      <c r="AU10">
        <v>362.6</v>
      </c>
      <c r="AV10">
        <v>370.2</v>
      </c>
      <c r="AW10">
        <v>374.7</v>
      </c>
      <c r="AX10">
        <v>382.9</v>
      </c>
      <c r="AY10">
        <v>384.9</v>
      </c>
      <c r="AZ10">
        <v>390.1</v>
      </c>
      <c r="BA10">
        <v>392.7</v>
      </c>
      <c r="BB10">
        <v>403.3</v>
      </c>
      <c r="BC10">
        <v>411.6</v>
      </c>
      <c r="BD10">
        <v>415.3</v>
      </c>
      <c r="BE10">
        <v>420.4</v>
      </c>
      <c r="BF10">
        <v>424.5</v>
      </c>
      <c r="BG10">
        <v>427.5</v>
      </c>
      <c r="BH10">
        <v>435.1</v>
      </c>
      <c r="BI10">
        <v>434.7</v>
      </c>
      <c r="BJ10">
        <v>435</v>
      </c>
      <c r="BK10">
        <v>443.8</v>
      </c>
      <c r="BL10">
        <v>442.6</v>
      </c>
      <c r="BM10">
        <v>436</v>
      </c>
      <c r="BN10">
        <v>449.3</v>
      </c>
      <c r="BO10">
        <v>454.1</v>
      </c>
      <c r="BP10">
        <v>450.1</v>
      </c>
      <c r="BQ10">
        <v>32.192999999999998</v>
      </c>
      <c r="BR10">
        <v>230.33799999999999</v>
      </c>
      <c r="BS10">
        <v>1.077</v>
      </c>
      <c r="BT10">
        <v>188.518</v>
      </c>
      <c r="BU10">
        <v>92.522000000000006</v>
      </c>
      <c r="BV10">
        <v>311.45699999999999</v>
      </c>
      <c r="BW10">
        <v>1.2789999999999999</v>
      </c>
      <c r="BX10">
        <v>253.20500000000001</v>
      </c>
      <c r="BY10">
        <v>57</v>
      </c>
      <c r="BZ10">
        <v>0.16</v>
      </c>
      <c r="CA10">
        <v>12</v>
      </c>
      <c r="CB10">
        <v>0.67</v>
      </c>
    </row>
    <row r="11" spans="1:80" x14ac:dyDescent="0.25">
      <c r="A11">
        <v>10</v>
      </c>
      <c r="B11">
        <v>105</v>
      </c>
      <c r="C11">
        <v>61</v>
      </c>
      <c r="D11">
        <v>0</v>
      </c>
      <c r="E11">
        <v>0</v>
      </c>
      <c r="F11">
        <v>0</v>
      </c>
      <c r="G11">
        <v>63.550000000000004</v>
      </c>
      <c r="H11">
        <v>72.850000000000009</v>
      </c>
      <c r="I11">
        <v>67.88999999999993</v>
      </c>
      <c r="J11">
        <v>74.089999999999932</v>
      </c>
      <c r="K11">
        <v>67.269999999999797</v>
      </c>
      <c r="L11">
        <v>84.630000000000038</v>
      </c>
      <c r="M11">
        <v>70.060000000000073</v>
      </c>
      <c r="N11">
        <v>80.600000000000009</v>
      </c>
      <c r="O11">
        <v>69.439999999999927</v>
      </c>
      <c r="P11">
        <v>78.739999999999938</v>
      </c>
      <c r="Q11">
        <v>84.939999999999927</v>
      </c>
      <c r="R11">
        <v>71.920000000000144</v>
      </c>
      <c r="S11">
        <v>85.560000000000073</v>
      </c>
      <c r="T11">
        <v>77.5</v>
      </c>
      <c r="U11">
        <v>156.55000000000001</v>
      </c>
      <c r="V11">
        <v>83.080000000000041</v>
      </c>
      <c r="W11">
        <v>86.180000000000035</v>
      </c>
      <c r="X11">
        <v>75.950000000000173</v>
      </c>
      <c r="Y11">
        <v>88.039999999999935</v>
      </c>
      <c r="Z11">
        <v>84.629999999999868</v>
      </c>
      <c r="AA11">
        <v>69.440000000000282</v>
      </c>
      <c r="AB11">
        <v>89.9</v>
      </c>
      <c r="AC11">
        <v>45.570000000000142</v>
      </c>
      <c r="AD11">
        <v>91.45</v>
      </c>
      <c r="AE11">
        <v>73.160000000000068</v>
      </c>
      <c r="AF11">
        <v>89.279999999999859</v>
      </c>
      <c r="AG11">
        <v>62.929999999999858</v>
      </c>
      <c r="AH11">
        <v>90.830000000000041</v>
      </c>
      <c r="AI11">
        <v>65.71999999999997</v>
      </c>
      <c r="AJ11">
        <v>85.25</v>
      </c>
      <c r="AK11">
        <v>257.39999999999998</v>
      </c>
      <c r="AL11">
        <v>253.7</v>
      </c>
      <c r="AM11">
        <v>254.8</v>
      </c>
      <c r="AN11">
        <v>260.60000000000002</v>
      </c>
      <c r="AO11">
        <v>264</v>
      </c>
      <c r="AP11">
        <v>296.60000000000002</v>
      </c>
      <c r="AQ11">
        <v>272.2</v>
      </c>
      <c r="AR11">
        <v>276.10000000000002</v>
      </c>
      <c r="AS11">
        <v>281.60000000000002</v>
      </c>
      <c r="AT11">
        <v>284.60000000000002</v>
      </c>
      <c r="AU11">
        <v>288</v>
      </c>
      <c r="AV11">
        <v>292.5</v>
      </c>
      <c r="AW11">
        <v>298.5</v>
      </c>
      <c r="AX11">
        <v>304</v>
      </c>
      <c r="AY11">
        <v>305.7</v>
      </c>
      <c r="AZ11">
        <v>306.89999999999998</v>
      </c>
      <c r="BA11">
        <v>317.5</v>
      </c>
      <c r="BB11">
        <v>316</v>
      </c>
      <c r="BC11">
        <v>320.8</v>
      </c>
      <c r="BD11">
        <v>314.2</v>
      </c>
      <c r="BE11">
        <v>326.2</v>
      </c>
      <c r="BF11">
        <v>332.8</v>
      </c>
      <c r="BG11">
        <v>335.7</v>
      </c>
      <c r="BH11">
        <v>338</v>
      </c>
      <c r="BI11">
        <v>339.3</v>
      </c>
      <c r="BJ11">
        <v>345.1</v>
      </c>
      <c r="BK11">
        <v>347.5</v>
      </c>
      <c r="BL11">
        <v>344.1</v>
      </c>
      <c r="BM11">
        <v>357.8</v>
      </c>
      <c r="BN11">
        <v>349.6</v>
      </c>
      <c r="BO11">
        <v>357.8</v>
      </c>
      <c r="BP11">
        <v>354.8</v>
      </c>
      <c r="BQ11">
        <v>27.241</v>
      </c>
      <c r="BR11">
        <v>198.31800000000001</v>
      </c>
      <c r="BS11">
        <v>0.878</v>
      </c>
      <c r="BT11">
        <v>163.90899999999999</v>
      </c>
      <c r="BU11">
        <v>39.914000000000001</v>
      </c>
      <c r="BV11">
        <v>272.39100000000002</v>
      </c>
      <c r="BW11">
        <v>0.89300000000000002</v>
      </c>
      <c r="BX11">
        <v>223.995</v>
      </c>
      <c r="BY11">
        <v>94</v>
      </c>
      <c r="BZ11">
        <v>0.06</v>
      </c>
      <c r="CA11">
        <v>9</v>
      </c>
      <c r="CB11">
        <v>0.67</v>
      </c>
    </row>
    <row r="12" spans="1:80" x14ac:dyDescent="0.25">
      <c r="A12">
        <v>11</v>
      </c>
      <c r="B12">
        <v>106</v>
      </c>
      <c r="C12">
        <v>59</v>
      </c>
      <c r="D12">
        <v>0</v>
      </c>
      <c r="E12">
        <v>2</v>
      </c>
      <c r="F12">
        <v>0</v>
      </c>
      <c r="G12">
        <v>88.350000000000009</v>
      </c>
      <c r="H12">
        <v>49</v>
      </c>
      <c r="I12">
        <v>69.580000000000013</v>
      </c>
      <c r="J12">
        <v>97.510000000000034</v>
      </c>
      <c r="K12">
        <v>90.65</v>
      </c>
      <c r="L12">
        <v>83.789999999999978</v>
      </c>
      <c r="M12">
        <v>77.910000000000039</v>
      </c>
      <c r="N12">
        <v>90.160000000000039</v>
      </c>
      <c r="O12">
        <v>100.93999999999998</v>
      </c>
      <c r="P12">
        <v>69.580000000000013</v>
      </c>
      <c r="Q12">
        <v>53.900000000000006</v>
      </c>
      <c r="R12">
        <v>94.57</v>
      </c>
      <c r="S12">
        <v>82.810000000000031</v>
      </c>
      <c r="T12">
        <v>96.039999999999978</v>
      </c>
      <c r="U12">
        <v>180.32000000000002</v>
      </c>
      <c r="V12">
        <v>98</v>
      </c>
      <c r="W12">
        <v>109.27</v>
      </c>
      <c r="X12">
        <v>75.95</v>
      </c>
      <c r="Y12">
        <v>112.21000000000004</v>
      </c>
      <c r="Z12">
        <v>108.29000000000005</v>
      </c>
      <c r="AA12">
        <v>81.339999999999975</v>
      </c>
      <c r="AB12">
        <v>88.2</v>
      </c>
      <c r="AC12">
        <v>91.139999999999972</v>
      </c>
      <c r="AD12">
        <v>18.130000000000017</v>
      </c>
      <c r="AE12">
        <v>107.31000000000003</v>
      </c>
      <c r="AF12">
        <v>89.669999999999987</v>
      </c>
      <c r="AG12">
        <v>87.710000000000036</v>
      </c>
      <c r="AH12">
        <v>99.959999999999965</v>
      </c>
      <c r="AI12">
        <v>88.2</v>
      </c>
      <c r="AJ12">
        <v>87.710000000000036</v>
      </c>
      <c r="AK12">
        <v>299.39999999999998</v>
      </c>
      <c r="AL12">
        <v>302.5</v>
      </c>
      <c r="AM12">
        <v>306.3</v>
      </c>
      <c r="AN12">
        <v>296.60000000000002</v>
      </c>
      <c r="AO12">
        <v>298.3</v>
      </c>
      <c r="AP12">
        <v>304</v>
      </c>
      <c r="AQ12">
        <v>304</v>
      </c>
      <c r="AR12">
        <v>314.3</v>
      </c>
      <c r="AS12">
        <v>319.3</v>
      </c>
      <c r="AT12">
        <v>325.10000000000002</v>
      </c>
      <c r="AU12">
        <v>330.6</v>
      </c>
      <c r="AV12">
        <v>320.3</v>
      </c>
      <c r="AW12">
        <v>313</v>
      </c>
      <c r="AX12">
        <v>341.8</v>
      </c>
      <c r="AY12">
        <v>341</v>
      </c>
      <c r="AZ12">
        <v>346.9</v>
      </c>
      <c r="BA12">
        <v>360.5</v>
      </c>
      <c r="BB12">
        <v>359.8</v>
      </c>
      <c r="BC12">
        <v>367</v>
      </c>
      <c r="BD12">
        <v>369.8</v>
      </c>
      <c r="BE12">
        <v>374.4</v>
      </c>
      <c r="BF12">
        <v>378.7</v>
      </c>
      <c r="BG12">
        <v>385</v>
      </c>
      <c r="BH12">
        <v>382.4</v>
      </c>
      <c r="BI12">
        <v>389.7</v>
      </c>
      <c r="BJ12">
        <v>372</v>
      </c>
      <c r="BK12">
        <v>395</v>
      </c>
      <c r="BL12">
        <v>387.1</v>
      </c>
      <c r="BM12">
        <v>395.4</v>
      </c>
      <c r="BN12">
        <v>397</v>
      </c>
      <c r="BO12">
        <v>404.9</v>
      </c>
      <c r="BP12">
        <v>401.7</v>
      </c>
      <c r="BQ12">
        <v>36.877000000000002</v>
      </c>
      <c r="BR12">
        <v>227.04</v>
      </c>
      <c r="BS12">
        <v>0.86099999999999999</v>
      </c>
      <c r="BT12">
        <v>185.73099999999999</v>
      </c>
      <c r="BU12">
        <v>70.152000000000001</v>
      </c>
      <c r="BV12">
        <v>282.33100000000002</v>
      </c>
      <c r="BW12">
        <v>1.119</v>
      </c>
      <c r="BX12">
        <v>232.488</v>
      </c>
      <c r="BY12">
        <v>104</v>
      </c>
      <c r="BZ12">
        <v>0.77</v>
      </c>
      <c r="CA12">
        <v>9</v>
      </c>
      <c r="CB12">
        <v>0.89</v>
      </c>
    </row>
    <row r="13" spans="1:80" x14ac:dyDescent="0.25">
      <c r="A13">
        <v>12</v>
      </c>
      <c r="B13">
        <v>106</v>
      </c>
      <c r="C13">
        <v>59</v>
      </c>
      <c r="D13">
        <v>0</v>
      </c>
      <c r="E13">
        <v>2</v>
      </c>
      <c r="F13">
        <v>1</v>
      </c>
      <c r="G13">
        <v>64.480000000000032</v>
      </c>
      <c r="H13">
        <v>55.36999999999999</v>
      </c>
      <c r="I13">
        <v>44.100000000000072</v>
      </c>
      <c r="J13">
        <v>81.339999999999975</v>
      </c>
      <c r="K13">
        <v>81.339999999999975</v>
      </c>
      <c r="L13">
        <v>97.019999999999925</v>
      </c>
      <c r="M13">
        <v>90.65</v>
      </c>
      <c r="N13">
        <v>65.660000000000039</v>
      </c>
      <c r="O13">
        <v>78.889999999999972</v>
      </c>
      <c r="P13">
        <v>92.610000000000028</v>
      </c>
      <c r="Q13">
        <v>68.60000000000008</v>
      </c>
      <c r="R13">
        <v>99.959999999999965</v>
      </c>
      <c r="S13">
        <v>94.569999999999922</v>
      </c>
      <c r="T13">
        <v>83.789999999999978</v>
      </c>
      <c r="U13">
        <v>201.88000000000002</v>
      </c>
      <c r="V13">
        <v>101.91999999999999</v>
      </c>
      <c r="W13">
        <v>104.36999999999999</v>
      </c>
      <c r="X13">
        <v>85.260000000000034</v>
      </c>
      <c r="Y13">
        <v>122.99000000000005</v>
      </c>
      <c r="Z13">
        <v>87.709999999999965</v>
      </c>
      <c r="AA13">
        <v>65.660000000000039</v>
      </c>
      <c r="AB13">
        <v>94.080000000000027</v>
      </c>
      <c r="AC13">
        <v>78.889999999999972</v>
      </c>
      <c r="AD13">
        <v>99.47</v>
      </c>
      <c r="AE13">
        <v>78.890000000000043</v>
      </c>
      <c r="AF13">
        <v>88.2</v>
      </c>
      <c r="AG13">
        <v>80.850000000000009</v>
      </c>
      <c r="AH13">
        <v>77.419999999999987</v>
      </c>
      <c r="AI13">
        <v>86.730000000000018</v>
      </c>
      <c r="AJ13">
        <v>91.630000000000024</v>
      </c>
      <c r="AK13">
        <v>289.3</v>
      </c>
      <c r="AL13">
        <v>297.2</v>
      </c>
      <c r="AM13">
        <v>294.89999999999998</v>
      </c>
      <c r="AN13">
        <v>290.8</v>
      </c>
      <c r="AO13">
        <v>284.3</v>
      </c>
      <c r="AP13">
        <v>292.39999999999998</v>
      </c>
      <c r="AQ13">
        <v>292.7</v>
      </c>
      <c r="AR13">
        <v>301.60000000000002</v>
      </c>
      <c r="AS13">
        <v>309.3</v>
      </c>
      <c r="AT13">
        <v>307</v>
      </c>
      <c r="AU13">
        <v>311.5</v>
      </c>
      <c r="AV13">
        <v>317.89999999999998</v>
      </c>
      <c r="AW13">
        <v>320.3</v>
      </c>
      <c r="AX13">
        <v>328.8</v>
      </c>
      <c r="AY13">
        <v>342.2</v>
      </c>
      <c r="AZ13">
        <v>333.2</v>
      </c>
      <c r="BA13">
        <v>345.4</v>
      </c>
      <c r="BB13">
        <v>352</v>
      </c>
      <c r="BC13">
        <v>355.4</v>
      </c>
      <c r="BD13">
        <v>358.9</v>
      </c>
      <c r="BE13">
        <v>364.6</v>
      </c>
      <c r="BF13">
        <v>364</v>
      </c>
      <c r="BG13">
        <v>360.6</v>
      </c>
      <c r="BH13">
        <v>371.3</v>
      </c>
      <c r="BI13">
        <v>375.9</v>
      </c>
      <c r="BJ13">
        <v>378.6</v>
      </c>
      <c r="BK13">
        <v>386.5</v>
      </c>
      <c r="BL13">
        <v>384.9</v>
      </c>
      <c r="BM13">
        <v>392</v>
      </c>
      <c r="BN13">
        <v>392.7</v>
      </c>
      <c r="BO13">
        <v>397.1</v>
      </c>
      <c r="BP13">
        <v>399</v>
      </c>
      <c r="BQ13">
        <v>29.289000000000001</v>
      </c>
      <c r="BR13">
        <v>225.58500000000001</v>
      </c>
      <c r="BS13">
        <v>0.84799999999999998</v>
      </c>
      <c r="BT13">
        <v>186.68799999999999</v>
      </c>
      <c r="BU13">
        <v>51.889000000000003</v>
      </c>
      <c r="BV13">
        <v>295.80599999999998</v>
      </c>
      <c r="BW13">
        <v>0.874</v>
      </c>
      <c r="BX13">
        <v>242.922</v>
      </c>
      <c r="BY13">
        <v>91</v>
      </c>
      <c r="BZ13">
        <v>0.38</v>
      </c>
      <c r="CA13">
        <v>16</v>
      </c>
      <c r="CB13">
        <v>0.69</v>
      </c>
    </row>
    <row r="14" spans="1:80" x14ac:dyDescent="0.25">
      <c r="A14">
        <v>13</v>
      </c>
      <c r="B14">
        <v>107</v>
      </c>
      <c r="C14">
        <v>61</v>
      </c>
      <c r="D14">
        <v>0</v>
      </c>
      <c r="E14">
        <v>2</v>
      </c>
      <c r="F14">
        <v>1</v>
      </c>
      <c r="G14">
        <v>92.069999999999965</v>
      </c>
      <c r="H14">
        <v>44.1</v>
      </c>
      <c r="I14">
        <v>65.659999999999968</v>
      </c>
      <c r="J14">
        <v>92.610000000000028</v>
      </c>
      <c r="K14">
        <v>87.710000000000036</v>
      </c>
      <c r="M14">
        <v>81.340000000000046</v>
      </c>
      <c r="N14">
        <v>74.969999999999985</v>
      </c>
      <c r="O14">
        <v>91.629999999999981</v>
      </c>
      <c r="P14">
        <v>101.92000000000006</v>
      </c>
      <c r="Q14">
        <v>105.83999999999997</v>
      </c>
      <c r="R14">
        <v>87.56299999999996</v>
      </c>
      <c r="S14">
        <v>104.85999999999997</v>
      </c>
      <c r="T14">
        <v>80.850000000000009</v>
      </c>
      <c r="U14">
        <v>48.510000000000034</v>
      </c>
      <c r="V14">
        <v>142.58999999999997</v>
      </c>
      <c r="W14">
        <v>91.630000000000024</v>
      </c>
      <c r="X14">
        <v>84.77</v>
      </c>
      <c r="Y14">
        <v>118.08999999999997</v>
      </c>
      <c r="Z14">
        <v>87.710000000000036</v>
      </c>
      <c r="AA14">
        <v>87.709999999999965</v>
      </c>
      <c r="AB14">
        <v>94.57</v>
      </c>
      <c r="AC14">
        <v>91.630000000000024</v>
      </c>
      <c r="AD14">
        <v>74.969999999999985</v>
      </c>
      <c r="AE14">
        <v>93.100000000000037</v>
      </c>
      <c r="AF14">
        <v>120.54000000000005</v>
      </c>
      <c r="AG14">
        <v>95.06</v>
      </c>
      <c r="AH14">
        <v>107.30999999999996</v>
      </c>
      <c r="AI14">
        <v>82.320000000000064</v>
      </c>
      <c r="AJ14">
        <v>86.240000000000052</v>
      </c>
      <c r="AK14">
        <v>300.7</v>
      </c>
      <c r="AL14">
        <v>304.60000000000002</v>
      </c>
      <c r="AM14">
        <v>308.8</v>
      </c>
      <c r="AN14">
        <v>295.5</v>
      </c>
      <c r="AO14">
        <v>300.2</v>
      </c>
      <c r="AP14">
        <v>311.2</v>
      </c>
      <c r="AQ14">
        <v>314.7</v>
      </c>
      <c r="AR14">
        <v>315.89999999999998</v>
      </c>
      <c r="AS14">
        <v>319.89999999999998</v>
      </c>
      <c r="AT14">
        <v>315</v>
      </c>
      <c r="AU14">
        <v>327.7</v>
      </c>
      <c r="AV14">
        <v>331.2</v>
      </c>
      <c r="AW14">
        <v>335.3</v>
      </c>
      <c r="AX14">
        <v>339.5</v>
      </c>
      <c r="AY14">
        <v>344.5</v>
      </c>
      <c r="AZ14">
        <v>346</v>
      </c>
      <c r="BA14">
        <v>319.8</v>
      </c>
      <c r="BB14">
        <v>346.8</v>
      </c>
      <c r="BC14">
        <v>346</v>
      </c>
      <c r="BD14">
        <v>350.4</v>
      </c>
      <c r="BE14">
        <v>357.3</v>
      </c>
      <c r="BF14">
        <v>357.8</v>
      </c>
      <c r="BG14">
        <v>363.6</v>
      </c>
      <c r="BH14">
        <v>463</v>
      </c>
      <c r="BI14">
        <v>370</v>
      </c>
      <c r="BJ14">
        <v>367</v>
      </c>
      <c r="BK14">
        <v>374.7</v>
      </c>
      <c r="BL14">
        <v>377.8</v>
      </c>
      <c r="BM14">
        <v>387.9</v>
      </c>
      <c r="BN14">
        <v>391.1</v>
      </c>
      <c r="BO14">
        <v>391.7</v>
      </c>
      <c r="BP14">
        <v>390.6</v>
      </c>
      <c r="BQ14">
        <v>26.9</v>
      </c>
      <c r="BR14">
        <v>239.321</v>
      </c>
      <c r="BS14">
        <v>1.151</v>
      </c>
      <c r="BT14">
        <v>195.03800000000001</v>
      </c>
      <c r="BU14">
        <v>53.74</v>
      </c>
      <c r="BV14">
        <v>288.67399999999998</v>
      </c>
      <c r="BW14">
        <v>0.72599999999999998</v>
      </c>
      <c r="BX14">
        <v>236.91800000000001</v>
      </c>
      <c r="BY14">
        <v>81</v>
      </c>
      <c r="BZ14">
        <v>0.31</v>
      </c>
      <c r="CA14">
        <v>10</v>
      </c>
      <c r="CB14">
        <v>0.6</v>
      </c>
    </row>
    <row r="15" spans="1:80" x14ac:dyDescent="0.25">
      <c r="A15">
        <v>14</v>
      </c>
      <c r="B15">
        <v>107</v>
      </c>
      <c r="C15">
        <v>61</v>
      </c>
      <c r="D15">
        <v>0</v>
      </c>
      <c r="E15">
        <v>2</v>
      </c>
      <c r="F15">
        <v>1</v>
      </c>
      <c r="G15">
        <v>70.680000000000035</v>
      </c>
      <c r="H15">
        <v>46.550000000000004</v>
      </c>
      <c r="I15">
        <v>79.380000000000024</v>
      </c>
      <c r="J15">
        <v>87.709999999999965</v>
      </c>
      <c r="K15">
        <v>94.57</v>
      </c>
      <c r="M15">
        <v>79.86999999999999</v>
      </c>
      <c r="N15">
        <v>87.220000000000056</v>
      </c>
      <c r="O15">
        <v>82.81</v>
      </c>
      <c r="P15">
        <v>86.239999999999981</v>
      </c>
      <c r="Q15">
        <v>68.110000000000028</v>
      </c>
      <c r="R15">
        <v>81.830000000000027</v>
      </c>
      <c r="S15">
        <v>93.100000000000009</v>
      </c>
      <c r="T15">
        <v>84.77</v>
      </c>
      <c r="U15">
        <v>149.45000000000005</v>
      </c>
      <c r="V15">
        <v>128.87</v>
      </c>
      <c r="W15">
        <v>110.25000000000001</v>
      </c>
      <c r="X15">
        <v>75.459999999999994</v>
      </c>
      <c r="Y15">
        <v>125.93000000000002</v>
      </c>
      <c r="Z15">
        <v>75.460000000000036</v>
      </c>
      <c r="AA15">
        <v>55.859999999999964</v>
      </c>
      <c r="AB15">
        <v>86.730000000000018</v>
      </c>
      <c r="AC15">
        <v>68.600000000000009</v>
      </c>
      <c r="AD15">
        <v>72.52</v>
      </c>
      <c r="AE15">
        <v>71.050000000000011</v>
      </c>
      <c r="AF15">
        <v>95.550000000000011</v>
      </c>
      <c r="AG15">
        <v>63.7</v>
      </c>
      <c r="AH15">
        <v>65.660000000000039</v>
      </c>
      <c r="AI15">
        <v>63.209999999999965</v>
      </c>
      <c r="AJ15">
        <v>83.300000000000011</v>
      </c>
      <c r="AK15">
        <v>290.3</v>
      </c>
      <c r="AL15">
        <v>297.3</v>
      </c>
      <c r="AM15">
        <v>294.7</v>
      </c>
      <c r="AN15">
        <v>289.7</v>
      </c>
      <c r="AO15">
        <v>292.3</v>
      </c>
      <c r="AP15">
        <v>296.3</v>
      </c>
      <c r="AQ15">
        <v>302.5</v>
      </c>
      <c r="AR15">
        <v>305.7</v>
      </c>
      <c r="AS15">
        <v>309.60000000000002</v>
      </c>
      <c r="AT15">
        <v>315.5</v>
      </c>
      <c r="AU15">
        <v>319.5</v>
      </c>
      <c r="AV15">
        <v>322.8</v>
      </c>
      <c r="AW15">
        <v>324.60000000000002</v>
      </c>
      <c r="AX15">
        <v>329.5</v>
      </c>
      <c r="AY15">
        <v>334.7</v>
      </c>
      <c r="AZ15">
        <v>335.5</v>
      </c>
      <c r="BA15">
        <v>331.2</v>
      </c>
      <c r="BB15">
        <v>346.5</v>
      </c>
      <c r="BC15">
        <v>351.3</v>
      </c>
      <c r="BD15">
        <v>352.4</v>
      </c>
      <c r="BE15">
        <v>359.1</v>
      </c>
      <c r="BF15">
        <v>359.5</v>
      </c>
      <c r="BG15">
        <v>359.1</v>
      </c>
      <c r="BH15">
        <v>362.2</v>
      </c>
      <c r="BI15">
        <v>371.3</v>
      </c>
      <c r="BJ15">
        <v>366.2</v>
      </c>
      <c r="BK15">
        <v>369.6</v>
      </c>
      <c r="BL15">
        <v>371.7</v>
      </c>
      <c r="BM15">
        <v>376.3</v>
      </c>
      <c r="BN15">
        <v>380.7</v>
      </c>
      <c r="BO15">
        <v>377</v>
      </c>
      <c r="BP15">
        <v>380.7</v>
      </c>
      <c r="BQ15">
        <v>32.503</v>
      </c>
      <c r="BR15">
        <v>225.74100000000001</v>
      </c>
      <c r="BS15">
        <v>0.81799999999999995</v>
      </c>
      <c r="BT15">
        <v>184.95</v>
      </c>
      <c r="BU15">
        <v>54.9</v>
      </c>
      <c r="BV15">
        <v>281.69</v>
      </c>
      <c r="BW15">
        <v>0.86199999999999999</v>
      </c>
      <c r="BX15">
        <v>227.62700000000001</v>
      </c>
      <c r="BY15">
        <v>105</v>
      </c>
      <c r="BZ15">
        <v>0.6</v>
      </c>
      <c r="CA15">
        <v>10</v>
      </c>
      <c r="CB15">
        <v>0.6</v>
      </c>
    </row>
    <row r="16" spans="1:80" x14ac:dyDescent="0.25">
      <c r="A16">
        <v>15</v>
      </c>
      <c r="B16">
        <v>108</v>
      </c>
      <c r="C16">
        <v>62</v>
      </c>
      <c r="D16">
        <v>0</v>
      </c>
      <c r="E16">
        <v>0</v>
      </c>
      <c r="F16">
        <v>1</v>
      </c>
      <c r="G16">
        <v>84.320000000000149</v>
      </c>
      <c r="H16">
        <v>90.519999999999968</v>
      </c>
      <c r="I16">
        <v>91.140000000000114</v>
      </c>
      <c r="J16">
        <v>94.240000000000109</v>
      </c>
      <c r="K16">
        <v>101.99000000000011</v>
      </c>
      <c r="L16">
        <v>102.6099999999999</v>
      </c>
      <c r="M16">
        <v>87.730000000000032</v>
      </c>
      <c r="N16">
        <v>101.06000000000007</v>
      </c>
      <c r="O16">
        <v>108.18999999999993</v>
      </c>
      <c r="P16">
        <v>96.100000000000009</v>
      </c>
      <c r="Q16">
        <v>106.02000000000014</v>
      </c>
      <c r="R16">
        <v>97.65</v>
      </c>
      <c r="S16">
        <v>93.310000000000073</v>
      </c>
      <c r="T16">
        <v>97.339999999999932</v>
      </c>
      <c r="U16">
        <v>202.11999999999998</v>
      </c>
      <c r="V16">
        <v>89.899999999999821</v>
      </c>
      <c r="W16">
        <v>94.240000000000109</v>
      </c>
      <c r="X16">
        <v>75.019999999999968</v>
      </c>
      <c r="Y16">
        <v>118.72999999999986</v>
      </c>
      <c r="Z16">
        <v>101.98999999999994</v>
      </c>
      <c r="AA16">
        <v>76.260000000000076</v>
      </c>
      <c r="AB16">
        <v>106.33000000000021</v>
      </c>
      <c r="AC16">
        <v>72.850000000000009</v>
      </c>
      <c r="AD16">
        <v>77.809999999999718</v>
      </c>
      <c r="AE16">
        <v>81.220000000000141</v>
      </c>
      <c r="AF16">
        <v>97.340000000000103</v>
      </c>
      <c r="AG16">
        <v>92.690000000000111</v>
      </c>
      <c r="AH16">
        <v>87.1099999999999</v>
      </c>
      <c r="AI16">
        <v>95.169999999999973</v>
      </c>
      <c r="AJ16">
        <v>108.81000000000007</v>
      </c>
      <c r="AK16">
        <v>327.2</v>
      </c>
      <c r="AL16">
        <v>330.5</v>
      </c>
      <c r="AM16">
        <v>333.9</v>
      </c>
      <c r="AN16">
        <v>341.2</v>
      </c>
      <c r="AO16">
        <v>347.2</v>
      </c>
      <c r="AP16">
        <v>353.8</v>
      </c>
      <c r="AQ16">
        <v>361.8</v>
      </c>
      <c r="AR16">
        <v>365.8</v>
      </c>
      <c r="AS16">
        <v>372.1</v>
      </c>
      <c r="AT16">
        <v>376.6</v>
      </c>
      <c r="AU16">
        <v>388.5</v>
      </c>
      <c r="AV16">
        <v>391.8</v>
      </c>
      <c r="AW16">
        <v>397.1</v>
      </c>
      <c r="AX16">
        <v>403.4</v>
      </c>
      <c r="AY16">
        <v>402.5</v>
      </c>
      <c r="AZ16">
        <v>408.5</v>
      </c>
      <c r="BA16">
        <v>420.6</v>
      </c>
      <c r="BB16">
        <v>418.2</v>
      </c>
      <c r="BC16">
        <v>419.6</v>
      </c>
      <c r="BD16">
        <v>420.7</v>
      </c>
      <c r="BE16">
        <v>422.7</v>
      </c>
      <c r="BF16">
        <v>426.7</v>
      </c>
      <c r="BG16">
        <v>431.1</v>
      </c>
      <c r="BH16">
        <v>431</v>
      </c>
      <c r="BI16">
        <v>434.5</v>
      </c>
      <c r="BJ16">
        <v>435.8</v>
      </c>
      <c r="BK16">
        <v>445.1</v>
      </c>
      <c r="BL16">
        <v>439.9</v>
      </c>
      <c r="BM16">
        <v>459.4</v>
      </c>
      <c r="BN16">
        <v>454.9</v>
      </c>
      <c r="BO16">
        <v>461.9</v>
      </c>
      <c r="BP16">
        <v>458.7</v>
      </c>
      <c r="BQ16">
        <v>36.274000000000001</v>
      </c>
      <c r="BR16">
        <v>253.31299999999999</v>
      </c>
      <c r="BS16">
        <v>1.0740000000000001</v>
      </c>
      <c r="BT16">
        <v>204.76599999999999</v>
      </c>
      <c r="BU16">
        <v>66.706000000000003</v>
      </c>
      <c r="BV16">
        <v>334.30799999999999</v>
      </c>
      <c r="BW16">
        <v>1.0229999999999999</v>
      </c>
      <c r="BX16">
        <v>276.86</v>
      </c>
      <c r="BY16">
        <v>69</v>
      </c>
      <c r="BZ16">
        <v>0.42</v>
      </c>
      <c r="CA16">
        <v>11</v>
      </c>
      <c r="CB16">
        <v>0.36</v>
      </c>
    </row>
    <row r="17" spans="1:80" x14ac:dyDescent="0.25">
      <c r="A17">
        <v>16</v>
      </c>
      <c r="B17">
        <v>108</v>
      </c>
      <c r="C17">
        <v>62</v>
      </c>
      <c r="D17">
        <v>0</v>
      </c>
      <c r="E17">
        <v>1</v>
      </c>
      <c r="F17">
        <v>0</v>
      </c>
      <c r="G17">
        <v>81.21999999999997</v>
      </c>
      <c r="H17">
        <v>126.42000000000006</v>
      </c>
      <c r="I17">
        <v>131.80999999999997</v>
      </c>
      <c r="J17">
        <v>128.38000000000002</v>
      </c>
      <c r="K17">
        <v>124.46000000000004</v>
      </c>
      <c r="L17">
        <v>115.15</v>
      </c>
      <c r="M17">
        <v>112.7</v>
      </c>
      <c r="N17">
        <v>114.65999999999997</v>
      </c>
      <c r="O17">
        <v>111.72</v>
      </c>
      <c r="P17">
        <v>113.68000000000002</v>
      </c>
      <c r="Q17">
        <v>87.709999999999965</v>
      </c>
      <c r="R17">
        <v>108.78000000000009</v>
      </c>
      <c r="S17">
        <v>92.11999999999999</v>
      </c>
      <c r="T17">
        <v>98.980000000000018</v>
      </c>
      <c r="U17">
        <v>142.09999999999997</v>
      </c>
      <c r="V17">
        <v>141.61000000000004</v>
      </c>
      <c r="W17">
        <v>120.53999999999998</v>
      </c>
      <c r="X17">
        <v>91.140000000000043</v>
      </c>
      <c r="Y17">
        <v>116.12999999999995</v>
      </c>
      <c r="Z17">
        <v>100.94000000000005</v>
      </c>
      <c r="AA17">
        <v>62.719999999999992</v>
      </c>
      <c r="AB17">
        <v>107.80000000000001</v>
      </c>
      <c r="AC17">
        <v>98.489999999999981</v>
      </c>
      <c r="AD17">
        <v>87.710000000000036</v>
      </c>
      <c r="AE17">
        <v>74.480000000000018</v>
      </c>
      <c r="AF17">
        <v>90.160000000000039</v>
      </c>
      <c r="AG17">
        <v>40.17999999999995</v>
      </c>
      <c r="AH17">
        <v>124.95</v>
      </c>
      <c r="AI17">
        <v>68.109999999999957</v>
      </c>
      <c r="AJ17">
        <v>88.2</v>
      </c>
      <c r="AK17">
        <v>315.3</v>
      </c>
      <c r="AL17">
        <v>316.60000000000002</v>
      </c>
      <c r="AM17">
        <v>321.2</v>
      </c>
      <c r="AN17">
        <v>330.6</v>
      </c>
      <c r="AO17">
        <v>340.6</v>
      </c>
      <c r="AP17">
        <v>352.1</v>
      </c>
      <c r="AQ17">
        <v>365.4</v>
      </c>
      <c r="AR17">
        <v>364.7</v>
      </c>
      <c r="AS17">
        <v>371.6</v>
      </c>
      <c r="AT17">
        <v>379.1</v>
      </c>
      <c r="AU17">
        <v>385.8</v>
      </c>
      <c r="AV17">
        <v>396.7</v>
      </c>
      <c r="AW17">
        <v>398.1</v>
      </c>
      <c r="AX17">
        <v>407.8</v>
      </c>
      <c r="AY17">
        <v>408.2</v>
      </c>
      <c r="AZ17">
        <v>411.3</v>
      </c>
      <c r="BA17">
        <v>405.3</v>
      </c>
      <c r="BB17">
        <v>422.2</v>
      </c>
      <c r="BC17">
        <v>425.6</v>
      </c>
      <c r="BD17">
        <v>429</v>
      </c>
      <c r="BE17">
        <v>434.7</v>
      </c>
      <c r="BF17">
        <v>440.3</v>
      </c>
      <c r="BG17">
        <v>441.3</v>
      </c>
      <c r="BH17">
        <v>447.1</v>
      </c>
      <c r="BI17">
        <v>452.1</v>
      </c>
      <c r="BJ17">
        <v>453.3</v>
      </c>
      <c r="BK17">
        <v>455.4</v>
      </c>
      <c r="BL17">
        <v>454.3</v>
      </c>
      <c r="BM17">
        <v>450.6</v>
      </c>
      <c r="BN17">
        <v>459.7</v>
      </c>
      <c r="BO17">
        <v>462.5</v>
      </c>
      <c r="BP17">
        <v>459.6</v>
      </c>
      <c r="BQ17">
        <v>37.075000000000003</v>
      </c>
      <c r="BR17">
        <v>240.78200000000001</v>
      </c>
      <c r="BS17">
        <v>0.88100000000000001</v>
      </c>
      <c r="BT17">
        <v>197.17400000000001</v>
      </c>
      <c r="BU17">
        <v>113.384</v>
      </c>
      <c r="BV17">
        <v>297.137</v>
      </c>
      <c r="BW17">
        <v>1.022</v>
      </c>
      <c r="BX17">
        <v>245.82599999999999</v>
      </c>
      <c r="BY17">
        <v>77</v>
      </c>
      <c r="BZ17">
        <v>0.25</v>
      </c>
      <c r="CA17">
        <v>13</v>
      </c>
      <c r="CB17">
        <v>0.69</v>
      </c>
    </row>
    <row r="18" spans="1:80" x14ac:dyDescent="0.25">
      <c r="A18">
        <v>17</v>
      </c>
      <c r="B18">
        <v>110</v>
      </c>
      <c r="C18">
        <v>62</v>
      </c>
      <c r="D18">
        <v>0</v>
      </c>
      <c r="E18">
        <v>0</v>
      </c>
      <c r="F18">
        <v>1</v>
      </c>
      <c r="G18">
        <v>85.249999999999829</v>
      </c>
      <c r="H18">
        <v>76.260000000000076</v>
      </c>
      <c r="I18">
        <v>84.940000000000111</v>
      </c>
      <c r="J18">
        <v>81.839999999999932</v>
      </c>
      <c r="K18">
        <v>84.319999999999965</v>
      </c>
      <c r="L18">
        <v>91.140000000000114</v>
      </c>
      <c r="M18">
        <v>81.530000000000044</v>
      </c>
      <c r="N18">
        <v>88.659999999999897</v>
      </c>
      <c r="O18">
        <v>87.420000000000144</v>
      </c>
      <c r="P18">
        <v>98.88999999999993</v>
      </c>
      <c r="Q18">
        <v>74.089999999999932</v>
      </c>
      <c r="R18">
        <v>81.840000000000288</v>
      </c>
      <c r="S18">
        <v>80.909999999999727</v>
      </c>
      <c r="T18">
        <v>88.040000000000106</v>
      </c>
      <c r="U18">
        <v>178.25</v>
      </c>
      <c r="V18">
        <v>82.769999999999968</v>
      </c>
      <c r="W18">
        <v>96.410000000000068</v>
      </c>
      <c r="X18">
        <v>76.880000000000038</v>
      </c>
      <c r="Y18">
        <v>93.93000000000022</v>
      </c>
      <c r="Z18">
        <v>91.45</v>
      </c>
      <c r="AA18">
        <v>76.879999999999868</v>
      </c>
      <c r="AB18">
        <v>87.730000000000217</v>
      </c>
      <c r="AC18">
        <v>78.739999999999938</v>
      </c>
      <c r="AD18">
        <v>73.469999999999786</v>
      </c>
      <c r="AE18">
        <v>80.910000000000068</v>
      </c>
      <c r="AF18">
        <v>85.25</v>
      </c>
      <c r="AG18">
        <v>84.319999999999965</v>
      </c>
      <c r="AH18">
        <v>88.660000000000068</v>
      </c>
      <c r="AI18">
        <v>82.459999999999894</v>
      </c>
      <c r="AJ18">
        <v>67.890000000000114</v>
      </c>
      <c r="AK18">
        <v>303.3</v>
      </c>
      <c r="AL18">
        <v>300.5</v>
      </c>
      <c r="AM18">
        <v>306.2</v>
      </c>
      <c r="AN18">
        <v>308.8</v>
      </c>
      <c r="AO18">
        <v>318</v>
      </c>
      <c r="AP18">
        <v>317.7</v>
      </c>
      <c r="AQ18">
        <v>325.39999999999998</v>
      </c>
      <c r="AR18">
        <v>326.7</v>
      </c>
      <c r="AS18">
        <v>334</v>
      </c>
      <c r="AT18">
        <v>336.9</v>
      </c>
      <c r="AU18">
        <v>341.1</v>
      </c>
      <c r="AV18">
        <v>351.2</v>
      </c>
      <c r="AW18">
        <v>345.4</v>
      </c>
      <c r="AX18">
        <v>356.3</v>
      </c>
      <c r="AY18">
        <v>352</v>
      </c>
      <c r="AZ18">
        <v>359.8</v>
      </c>
      <c r="BA18">
        <v>368.8</v>
      </c>
      <c r="BB18">
        <v>363.7</v>
      </c>
      <c r="BC18">
        <v>369.4</v>
      </c>
      <c r="BD18">
        <v>375.9</v>
      </c>
      <c r="BE18">
        <v>370.5</v>
      </c>
      <c r="BF18">
        <v>376.1</v>
      </c>
      <c r="BG18">
        <v>376.3</v>
      </c>
      <c r="BH18">
        <v>379.8</v>
      </c>
      <c r="BI18">
        <v>386.3</v>
      </c>
      <c r="BJ18">
        <v>386.6</v>
      </c>
      <c r="BK18">
        <v>395.1</v>
      </c>
      <c r="BL18">
        <v>387.2</v>
      </c>
      <c r="BM18">
        <v>401.4</v>
      </c>
      <c r="BN18">
        <v>399.3</v>
      </c>
      <c r="BO18">
        <v>404.6</v>
      </c>
      <c r="BP18">
        <v>392.7</v>
      </c>
      <c r="BQ18">
        <v>32.33</v>
      </c>
      <c r="BR18">
        <v>233.70099999999999</v>
      </c>
      <c r="BS18">
        <v>0.7</v>
      </c>
      <c r="BT18">
        <v>191.89699999999999</v>
      </c>
      <c r="BU18">
        <v>59.56</v>
      </c>
      <c r="BV18">
        <v>291.65600000000001</v>
      </c>
      <c r="BW18">
        <v>0.94699999999999995</v>
      </c>
      <c r="BX18">
        <v>238.68</v>
      </c>
      <c r="BY18">
        <v>56</v>
      </c>
      <c r="BZ18">
        <v>0</v>
      </c>
      <c r="CA18">
        <v>7</v>
      </c>
      <c r="CB18">
        <v>0.71</v>
      </c>
    </row>
    <row r="19" spans="1:80" x14ac:dyDescent="0.25">
      <c r="A19">
        <v>18</v>
      </c>
      <c r="B19">
        <v>110</v>
      </c>
      <c r="C19">
        <v>62</v>
      </c>
      <c r="D19">
        <v>0</v>
      </c>
      <c r="E19">
        <v>1</v>
      </c>
      <c r="F19">
        <v>0</v>
      </c>
      <c r="G19">
        <v>93</v>
      </c>
      <c r="H19">
        <v>112.21000000000004</v>
      </c>
      <c r="I19">
        <v>116.62000000000006</v>
      </c>
      <c r="J19">
        <v>92.609999999999971</v>
      </c>
      <c r="K19">
        <v>67.61999999999999</v>
      </c>
      <c r="L19">
        <v>127.4</v>
      </c>
      <c r="M19">
        <v>99.960000000000036</v>
      </c>
      <c r="N19">
        <v>95.06</v>
      </c>
      <c r="O19">
        <v>87.710000000000036</v>
      </c>
      <c r="P19">
        <v>58.30999999999996</v>
      </c>
      <c r="Q19">
        <v>97.510000000000034</v>
      </c>
      <c r="R19">
        <v>119.55999999999997</v>
      </c>
      <c r="S19">
        <v>88.200000000000074</v>
      </c>
      <c r="T19">
        <v>98.489999999999981</v>
      </c>
      <c r="U19">
        <v>196.98000000000002</v>
      </c>
      <c r="V19">
        <v>108.29000000000005</v>
      </c>
      <c r="W19">
        <v>109.75999999999996</v>
      </c>
      <c r="X19">
        <v>82.320000000000064</v>
      </c>
      <c r="Y19">
        <v>104.86000000000004</v>
      </c>
      <c r="Z19">
        <v>102.41000000000004</v>
      </c>
      <c r="AA19">
        <v>79.86999999999999</v>
      </c>
      <c r="AB19">
        <v>117.11000000000004</v>
      </c>
      <c r="AC19">
        <v>95.54999999999994</v>
      </c>
      <c r="AD19">
        <v>90.65</v>
      </c>
      <c r="AE19">
        <v>74.969999999999985</v>
      </c>
      <c r="AF19">
        <v>85.750000000000043</v>
      </c>
      <c r="AG19">
        <v>79.870000000000061</v>
      </c>
      <c r="AH19">
        <v>94.079999999999956</v>
      </c>
      <c r="AI19">
        <v>78.400000000000006</v>
      </c>
      <c r="AJ19">
        <v>82.810000000000031</v>
      </c>
      <c r="AK19">
        <v>290.60000000000002</v>
      </c>
      <c r="AL19">
        <v>294.39999999999998</v>
      </c>
      <c r="AM19">
        <v>296.60000000000002</v>
      </c>
      <c r="AN19">
        <v>306.10000000000002</v>
      </c>
      <c r="AO19">
        <v>315.8</v>
      </c>
      <c r="AP19">
        <v>317.2</v>
      </c>
      <c r="AQ19">
        <v>319.39999999999998</v>
      </c>
      <c r="AR19">
        <v>326.8</v>
      </c>
      <c r="AS19">
        <v>334.6</v>
      </c>
      <c r="AT19">
        <v>340.3</v>
      </c>
      <c r="AU19">
        <v>338.6</v>
      </c>
      <c r="AV19">
        <v>329.6</v>
      </c>
      <c r="AW19">
        <v>350.9</v>
      </c>
      <c r="AX19">
        <v>359.1</v>
      </c>
      <c r="AY19">
        <v>357.6</v>
      </c>
      <c r="AZ19">
        <v>364.9</v>
      </c>
      <c r="BA19">
        <v>377.7</v>
      </c>
      <c r="BB19">
        <v>379.6</v>
      </c>
      <c r="BC19">
        <v>385.7</v>
      </c>
      <c r="BD19">
        <v>387.3</v>
      </c>
      <c r="BE19">
        <v>391.4</v>
      </c>
      <c r="BF19">
        <v>395.2</v>
      </c>
      <c r="BG19">
        <v>399.3</v>
      </c>
      <c r="BH19">
        <v>404.5</v>
      </c>
      <c r="BI19">
        <v>408.2</v>
      </c>
      <c r="BJ19">
        <v>413.2</v>
      </c>
      <c r="BK19">
        <v>409.2</v>
      </c>
      <c r="BL19">
        <v>413.1</v>
      </c>
      <c r="BM19">
        <v>422</v>
      </c>
      <c r="BN19">
        <v>419.5</v>
      </c>
      <c r="BO19">
        <v>427.9</v>
      </c>
      <c r="BP19">
        <v>424.2</v>
      </c>
      <c r="BQ19">
        <v>32.54</v>
      </c>
      <c r="BR19">
        <v>225</v>
      </c>
      <c r="BS19">
        <v>0.68100000000000005</v>
      </c>
      <c r="BT19">
        <v>182.42099999999999</v>
      </c>
      <c r="BU19">
        <v>86.688999999999993</v>
      </c>
      <c r="BV19">
        <v>292.428</v>
      </c>
      <c r="BW19">
        <v>1.165</v>
      </c>
      <c r="BX19">
        <v>239.66900000000001</v>
      </c>
      <c r="BY19">
        <v>148</v>
      </c>
      <c r="BZ19">
        <v>0.18</v>
      </c>
      <c r="CA19">
        <v>12</v>
      </c>
      <c r="CB19">
        <v>0.83</v>
      </c>
    </row>
    <row r="20" spans="1:80" x14ac:dyDescent="0.25">
      <c r="A20">
        <v>19</v>
      </c>
      <c r="B20">
        <v>111</v>
      </c>
      <c r="C20">
        <v>59</v>
      </c>
      <c r="D20">
        <v>0</v>
      </c>
      <c r="E20">
        <v>2</v>
      </c>
      <c r="F20">
        <v>0</v>
      </c>
      <c r="G20">
        <v>99.509999999999891</v>
      </c>
      <c r="H20">
        <v>50.469999999999992</v>
      </c>
      <c r="I20">
        <v>79.380000000000024</v>
      </c>
      <c r="J20">
        <v>91.139999999999972</v>
      </c>
      <c r="K20">
        <v>85.75</v>
      </c>
      <c r="L20">
        <v>99.960000000000036</v>
      </c>
      <c r="M20">
        <v>94.079999999999956</v>
      </c>
      <c r="N20">
        <v>98.980000000000018</v>
      </c>
      <c r="O20">
        <v>100.94000000000001</v>
      </c>
      <c r="P20">
        <v>101.91999999999999</v>
      </c>
      <c r="Q20">
        <v>97.510000000000034</v>
      </c>
      <c r="R20">
        <v>98.980000000000018</v>
      </c>
      <c r="S20">
        <v>101.43000000000002</v>
      </c>
      <c r="T20">
        <v>108.29000000000005</v>
      </c>
      <c r="U20">
        <v>186.2</v>
      </c>
      <c r="V20">
        <v>104.86000000000004</v>
      </c>
      <c r="W20">
        <v>99.47</v>
      </c>
      <c r="X20">
        <v>99.96</v>
      </c>
      <c r="Y20">
        <v>119.07</v>
      </c>
      <c r="Z20">
        <v>82.32</v>
      </c>
      <c r="AA20">
        <v>76.44000000000004</v>
      </c>
      <c r="AB20">
        <v>98.489999999999981</v>
      </c>
      <c r="AC20">
        <v>85.75</v>
      </c>
      <c r="AD20">
        <v>87.710000000000036</v>
      </c>
      <c r="AE20">
        <v>81.829999999999956</v>
      </c>
      <c r="AF20">
        <v>85.260000000000034</v>
      </c>
      <c r="AG20">
        <v>84.77</v>
      </c>
      <c r="AH20">
        <v>102.41000000000004</v>
      </c>
      <c r="AI20">
        <v>76.439999999999984</v>
      </c>
      <c r="AJ20">
        <v>83.300000000000011</v>
      </c>
      <c r="AK20">
        <v>317.60000000000002</v>
      </c>
      <c r="AL20">
        <v>320.5</v>
      </c>
      <c r="AM20">
        <v>325.5</v>
      </c>
      <c r="AN20">
        <v>318.60000000000002</v>
      </c>
      <c r="AO20">
        <v>316.3</v>
      </c>
      <c r="AP20">
        <v>324</v>
      </c>
      <c r="AQ20">
        <v>322.5</v>
      </c>
      <c r="AR20">
        <v>329.3</v>
      </c>
      <c r="AS20">
        <v>336.6</v>
      </c>
      <c r="AT20">
        <v>343.1</v>
      </c>
      <c r="AU20">
        <v>346.9</v>
      </c>
      <c r="AV20">
        <v>351.5</v>
      </c>
      <c r="AW20">
        <v>356.1</v>
      </c>
      <c r="AX20">
        <v>362.2</v>
      </c>
      <c r="AY20">
        <v>365.1</v>
      </c>
      <c r="AZ20">
        <v>372.1</v>
      </c>
      <c r="BA20">
        <v>377.3</v>
      </c>
      <c r="BB20">
        <v>378.9</v>
      </c>
      <c r="BC20">
        <v>381.4</v>
      </c>
      <c r="BD20">
        <v>383.6</v>
      </c>
      <c r="BE20">
        <v>391.3</v>
      </c>
      <c r="BF20">
        <v>390.3</v>
      </c>
      <c r="BG20">
        <v>391.7</v>
      </c>
      <c r="BH20">
        <v>395.3</v>
      </c>
      <c r="BI20">
        <v>397.2</v>
      </c>
      <c r="BJ20">
        <v>401.3</v>
      </c>
      <c r="BK20">
        <v>404</v>
      </c>
      <c r="BL20">
        <v>401.3</v>
      </c>
      <c r="BM20">
        <v>411.3</v>
      </c>
      <c r="BN20">
        <v>412.6</v>
      </c>
      <c r="BO20">
        <v>415.3</v>
      </c>
      <c r="BP20">
        <v>412.4</v>
      </c>
      <c r="BQ20">
        <v>37.127000000000002</v>
      </c>
      <c r="BR20">
        <v>243.578</v>
      </c>
      <c r="BS20">
        <v>1.0029999999999999</v>
      </c>
      <c r="BT20">
        <v>198.863</v>
      </c>
      <c r="BU20">
        <v>68.384</v>
      </c>
      <c r="BV20">
        <v>296.02800000000002</v>
      </c>
      <c r="BW20">
        <v>0.84599999999999997</v>
      </c>
      <c r="BX20">
        <v>240.745</v>
      </c>
      <c r="BY20">
        <v>101</v>
      </c>
      <c r="BZ20">
        <v>0.03</v>
      </c>
      <c r="CA20">
        <v>9</v>
      </c>
      <c r="CB20">
        <v>0.89</v>
      </c>
    </row>
    <row r="21" spans="1:80" x14ac:dyDescent="0.25">
      <c r="A21">
        <v>20</v>
      </c>
      <c r="B21">
        <v>111</v>
      </c>
      <c r="C21">
        <v>59</v>
      </c>
      <c r="D21">
        <v>0</v>
      </c>
      <c r="E21">
        <v>1</v>
      </c>
      <c r="F21">
        <v>0</v>
      </c>
      <c r="G21">
        <v>98.269999999999968</v>
      </c>
      <c r="H21">
        <v>115.14999999999993</v>
      </c>
      <c r="I21">
        <v>113.19000000000005</v>
      </c>
      <c r="J21">
        <v>112.20999999999997</v>
      </c>
      <c r="K21">
        <v>118.58000000000003</v>
      </c>
      <c r="L21">
        <v>163.65999999999997</v>
      </c>
      <c r="M21">
        <v>162.68000000000004</v>
      </c>
      <c r="N21">
        <v>133.28000000000003</v>
      </c>
      <c r="O21">
        <v>139.65</v>
      </c>
      <c r="P21">
        <v>102.41000000000004</v>
      </c>
      <c r="Q21">
        <v>56.35</v>
      </c>
      <c r="R21">
        <v>158.12299999999993</v>
      </c>
      <c r="S21">
        <v>80.360000000000028</v>
      </c>
      <c r="T21">
        <v>172.96999999999994</v>
      </c>
      <c r="U21">
        <v>140.63000000000002</v>
      </c>
      <c r="V21">
        <v>196</v>
      </c>
      <c r="W21">
        <v>171.00999999999996</v>
      </c>
      <c r="X21">
        <v>103.38999999999999</v>
      </c>
      <c r="Y21">
        <v>123.97000000000007</v>
      </c>
      <c r="Z21">
        <v>107.30999999999996</v>
      </c>
      <c r="AA21">
        <v>105.84000000000005</v>
      </c>
      <c r="AB21">
        <v>124.45999999999997</v>
      </c>
      <c r="AC21">
        <v>113.19000000000005</v>
      </c>
      <c r="AD21">
        <v>104.36999999999999</v>
      </c>
      <c r="AE21">
        <v>85.75</v>
      </c>
      <c r="AF21">
        <v>100.45</v>
      </c>
      <c r="AG21">
        <v>98.489999999999981</v>
      </c>
      <c r="AH21">
        <v>115.64000000000001</v>
      </c>
      <c r="AI21">
        <v>106.82</v>
      </c>
      <c r="AJ21">
        <v>138.17999999999995</v>
      </c>
      <c r="AK21">
        <v>325.2</v>
      </c>
      <c r="AL21">
        <v>320.2</v>
      </c>
      <c r="AM21">
        <v>329.4</v>
      </c>
      <c r="AN21">
        <v>335.4</v>
      </c>
      <c r="AO21">
        <v>341.8</v>
      </c>
      <c r="AP21">
        <v>349.2</v>
      </c>
      <c r="AQ21">
        <v>353.1</v>
      </c>
      <c r="AR21">
        <v>370</v>
      </c>
      <c r="AS21">
        <v>383.3</v>
      </c>
      <c r="AT21">
        <v>384.9</v>
      </c>
      <c r="AU21">
        <v>402.3</v>
      </c>
      <c r="AV21">
        <v>392.1</v>
      </c>
      <c r="AW21">
        <v>382.5</v>
      </c>
      <c r="AX21">
        <v>421.3</v>
      </c>
      <c r="AY21">
        <v>409.2</v>
      </c>
      <c r="AZ21">
        <v>435.9</v>
      </c>
      <c r="BA21">
        <v>416.9</v>
      </c>
      <c r="BB21">
        <v>443.7</v>
      </c>
      <c r="BC21">
        <v>454.6</v>
      </c>
      <c r="BD21">
        <v>460.1</v>
      </c>
      <c r="BE21">
        <v>461.9</v>
      </c>
      <c r="BF21">
        <v>462.9</v>
      </c>
      <c r="BG21">
        <v>471.1</v>
      </c>
      <c r="BH21">
        <v>476.8</v>
      </c>
      <c r="BI21">
        <v>483.6</v>
      </c>
      <c r="BJ21">
        <v>498.1</v>
      </c>
      <c r="BK21">
        <v>482.3</v>
      </c>
      <c r="BL21">
        <v>486.7</v>
      </c>
      <c r="BM21">
        <v>496.6</v>
      </c>
      <c r="BN21">
        <v>493.6</v>
      </c>
      <c r="BO21">
        <v>501.7</v>
      </c>
      <c r="BP21">
        <v>501.4</v>
      </c>
      <c r="BQ21">
        <v>40.100999999999999</v>
      </c>
      <c r="BR21">
        <v>244.654</v>
      </c>
      <c r="BS21">
        <v>0.81399999999999995</v>
      </c>
      <c r="BT21">
        <v>199.72300000000001</v>
      </c>
      <c r="BU21">
        <v>110.767</v>
      </c>
      <c r="BV21">
        <v>337.24599999999998</v>
      </c>
      <c r="BW21">
        <v>1.2250000000000001</v>
      </c>
      <c r="BX21">
        <v>274.57400000000001</v>
      </c>
      <c r="BY21">
        <v>120</v>
      </c>
      <c r="BZ21">
        <v>0.23</v>
      </c>
      <c r="CA21">
        <v>11</v>
      </c>
      <c r="CB21">
        <v>0.64</v>
      </c>
    </row>
    <row r="22" spans="1:80" x14ac:dyDescent="0.25">
      <c r="A22">
        <v>21</v>
      </c>
      <c r="B22">
        <v>112</v>
      </c>
      <c r="C22">
        <v>61</v>
      </c>
      <c r="D22">
        <v>0</v>
      </c>
      <c r="E22">
        <v>2</v>
      </c>
      <c r="F22">
        <v>0</v>
      </c>
      <c r="G22">
        <v>97.65</v>
      </c>
      <c r="H22">
        <v>44.589999999999975</v>
      </c>
      <c r="I22">
        <v>72.030000000000015</v>
      </c>
      <c r="J22">
        <v>106.33000000000003</v>
      </c>
      <c r="K22">
        <v>96.039999999999978</v>
      </c>
      <c r="L22">
        <v>21.070000000000057</v>
      </c>
      <c r="M22">
        <v>69.579999999999956</v>
      </c>
      <c r="N22">
        <v>85.260000000000034</v>
      </c>
      <c r="O22">
        <v>64.680000000000021</v>
      </c>
      <c r="P22">
        <v>96.529999999999944</v>
      </c>
      <c r="Q22">
        <v>112.7</v>
      </c>
      <c r="R22">
        <v>161.21000000000004</v>
      </c>
      <c r="S22">
        <v>44.1</v>
      </c>
      <c r="T22">
        <v>92.11999999999999</v>
      </c>
      <c r="U22">
        <v>276.36</v>
      </c>
      <c r="V22">
        <v>125.92999999999995</v>
      </c>
      <c r="W22">
        <v>106.32999999999996</v>
      </c>
      <c r="X22">
        <v>136.71000000000004</v>
      </c>
      <c r="Y22">
        <v>106.32999999999996</v>
      </c>
      <c r="Z22">
        <v>60.270000000000024</v>
      </c>
      <c r="AA22">
        <v>117.10999999999997</v>
      </c>
      <c r="AB22">
        <v>105.84000000000005</v>
      </c>
      <c r="AC22">
        <v>78.399999999999935</v>
      </c>
      <c r="AD22">
        <v>101.91999999999999</v>
      </c>
      <c r="AE22">
        <v>65.660000000000039</v>
      </c>
      <c r="AF22">
        <v>67.130000000000024</v>
      </c>
      <c r="AG22">
        <v>106.82</v>
      </c>
      <c r="AH22">
        <v>91.629999999999953</v>
      </c>
      <c r="AI22">
        <v>103.88000000000002</v>
      </c>
      <c r="AJ22">
        <v>133.28000000000003</v>
      </c>
      <c r="AK22">
        <v>351.8</v>
      </c>
      <c r="AL22">
        <v>350.4</v>
      </c>
      <c r="AM22">
        <v>355.3</v>
      </c>
      <c r="AN22">
        <v>343.4</v>
      </c>
      <c r="AO22">
        <v>342.5</v>
      </c>
      <c r="AP22">
        <v>350.4</v>
      </c>
      <c r="AQ22">
        <v>357.3</v>
      </c>
      <c r="AR22">
        <v>342.1</v>
      </c>
      <c r="AS22">
        <v>336.3</v>
      </c>
      <c r="AT22">
        <v>338.2</v>
      </c>
      <c r="AU22">
        <v>339.3</v>
      </c>
      <c r="AV22">
        <v>341.6</v>
      </c>
      <c r="AW22">
        <v>338.4</v>
      </c>
      <c r="AX22">
        <v>347.2</v>
      </c>
      <c r="AY22">
        <v>346.2</v>
      </c>
      <c r="AZ22">
        <v>349.6</v>
      </c>
      <c r="BA22">
        <v>359</v>
      </c>
      <c r="BB22">
        <v>359.2</v>
      </c>
      <c r="BC22">
        <v>365.3</v>
      </c>
      <c r="BD22">
        <v>372.3</v>
      </c>
      <c r="BE22">
        <v>370.9</v>
      </c>
      <c r="BF22">
        <v>363.9</v>
      </c>
      <c r="BG22">
        <v>374.9</v>
      </c>
      <c r="BH22">
        <v>376.9</v>
      </c>
      <c r="BI22">
        <v>379.8</v>
      </c>
      <c r="BJ22">
        <v>388.4</v>
      </c>
      <c r="BK22">
        <v>382.2</v>
      </c>
      <c r="BL22">
        <v>382.7</v>
      </c>
      <c r="BM22">
        <v>391.4</v>
      </c>
      <c r="BN22">
        <v>384.1</v>
      </c>
      <c r="BO22">
        <v>399.4</v>
      </c>
      <c r="BP22">
        <v>393.8</v>
      </c>
      <c r="BQ22">
        <v>38.023000000000003</v>
      </c>
      <c r="BR22">
        <v>273.71899999999999</v>
      </c>
      <c r="BS22">
        <v>1.097</v>
      </c>
      <c r="BT22">
        <v>224.29300000000001</v>
      </c>
      <c r="BU22">
        <v>55.805</v>
      </c>
      <c r="BV22">
        <v>289.39999999999998</v>
      </c>
      <c r="BW22">
        <v>0.70799999999999996</v>
      </c>
      <c r="BX22">
        <v>240.45699999999999</v>
      </c>
      <c r="BY22">
        <v>138</v>
      </c>
      <c r="BZ22">
        <v>0.2</v>
      </c>
      <c r="CA22">
        <v>12</v>
      </c>
      <c r="CB22">
        <v>0.5</v>
      </c>
    </row>
    <row r="23" spans="1:80" x14ac:dyDescent="0.25">
      <c r="A23">
        <v>22</v>
      </c>
      <c r="B23">
        <v>112</v>
      </c>
      <c r="C23">
        <v>61</v>
      </c>
      <c r="D23">
        <v>0</v>
      </c>
      <c r="E23">
        <v>1</v>
      </c>
      <c r="F23">
        <v>1</v>
      </c>
      <c r="G23">
        <v>94.8599999999999</v>
      </c>
      <c r="H23">
        <v>134.75</v>
      </c>
      <c r="I23">
        <v>123.48000000000002</v>
      </c>
      <c r="J23">
        <v>129.85000000000002</v>
      </c>
      <c r="K23">
        <v>135.23999999999998</v>
      </c>
      <c r="L23">
        <v>132.30000000000001</v>
      </c>
      <c r="M23">
        <v>122.98999999999998</v>
      </c>
      <c r="N23">
        <v>122.00999999999996</v>
      </c>
      <c r="O23">
        <v>120.54000000000012</v>
      </c>
      <c r="P23">
        <v>129.84999999999994</v>
      </c>
      <c r="Q23">
        <v>122.50000000000009</v>
      </c>
      <c r="R23">
        <v>126.90999999999997</v>
      </c>
      <c r="S23">
        <v>128.87000000000006</v>
      </c>
      <c r="T23">
        <v>125.92999999999995</v>
      </c>
      <c r="U23">
        <v>141.61000000000004</v>
      </c>
      <c r="V23">
        <v>171.98999999999998</v>
      </c>
      <c r="W23">
        <v>158.27000000000001</v>
      </c>
      <c r="X23">
        <v>114.65999999999997</v>
      </c>
      <c r="Y23">
        <v>144.06000000000003</v>
      </c>
      <c r="Z23">
        <v>111.23000000000009</v>
      </c>
      <c r="AA23">
        <v>88.689999999999984</v>
      </c>
      <c r="AB23">
        <v>111.72</v>
      </c>
      <c r="AC23">
        <v>97.509999999999962</v>
      </c>
      <c r="AD23">
        <v>107.31000000000003</v>
      </c>
      <c r="AE23">
        <v>113.18999999999998</v>
      </c>
      <c r="AF23">
        <v>126.42000000000006</v>
      </c>
      <c r="AG23">
        <v>101.91999999999999</v>
      </c>
      <c r="AH23">
        <v>77.419999999999987</v>
      </c>
      <c r="AI23">
        <v>96.040000000000049</v>
      </c>
      <c r="AJ23">
        <v>96.530000000000015</v>
      </c>
      <c r="AK23">
        <v>336.4</v>
      </c>
      <c r="AL23">
        <v>339.9</v>
      </c>
      <c r="AM23">
        <v>343.7</v>
      </c>
      <c r="AN23">
        <v>356.9</v>
      </c>
      <c r="AO23">
        <v>364</v>
      </c>
      <c r="AP23">
        <v>374.4</v>
      </c>
      <c r="AQ23">
        <v>381.3</v>
      </c>
      <c r="AR23">
        <v>393.4</v>
      </c>
      <c r="AS23">
        <v>404.3</v>
      </c>
      <c r="AT23">
        <v>409.5</v>
      </c>
      <c r="AU23">
        <v>419.3</v>
      </c>
      <c r="AV23">
        <v>427.4</v>
      </c>
      <c r="AW23">
        <v>434.3</v>
      </c>
      <c r="AX23">
        <v>445.4</v>
      </c>
      <c r="AY23">
        <v>449.6</v>
      </c>
      <c r="AZ23">
        <v>458.9</v>
      </c>
      <c r="BA23">
        <v>442.1</v>
      </c>
      <c r="BB23">
        <v>468.6</v>
      </c>
      <c r="BC23">
        <v>472.6</v>
      </c>
      <c r="BD23">
        <v>483.8</v>
      </c>
      <c r="BE23">
        <v>490.1</v>
      </c>
      <c r="BF23">
        <v>492.8</v>
      </c>
      <c r="BG23">
        <v>497.2</v>
      </c>
      <c r="BH23">
        <v>495.3</v>
      </c>
      <c r="BI23">
        <v>509.9</v>
      </c>
      <c r="BJ23">
        <v>507.4</v>
      </c>
      <c r="BK23">
        <v>519.29999999999995</v>
      </c>
      <c r="BL23">
        <v>522.70000000000005</v>
      </c>
      <c r="BM23">
        <v>537.6</v>
      </c>
      <c r="BN23">
        <v>531.20000000000005</v>
      </c>
      <c r="BO23">
        <v>537.29999999999995</v>
      </c>
      <c r="BP23">
        <v>534.6</v>
      </c>
      <c r="BQ23">
        <v>46.017000000000003</v>
      </c>
      <c r="BR23">
        <v>250.92</v>
      </c>
      <c r="BS23">
        <v>0.92900000000000005</v>
      </c>
      <c r="BT23">
        <v>208.01</v>
      </c>
      <c r="BU23">
        <v>153.36500000000001</v>
      </c>
      <c r="BV23">
        <v>329.93299999999999</v>
      </c>
      <c r="BW23">
        <v>1.5169999999999999</v>
      </c>
      <c r="BX23">
        <v>270.69099999999997</v>
      </c>
      <c r="BY23">
        <v>115</v>
      </c>
      <c r="BZ23">
        <v>0.01</v>
      </c>
      <c r="CA23">
        <v>13</v>
      </c>
      <c r="CB23">
        <v>0.62</v>
      </c>
    </row>
    <row r="24" spans="1:80" x14ac:dyDescent="0.25">
      <c r="A24">
        <v>23</v>
      </c>
      <c r="B24">
        <v>112</v>
      </c>
      <c r="C24">
        <v>61</v>
      </c>
      <c r="D24">
        <v>0</v>
      </c>
      <c r="E24">
        <v>2</v>
      </c>
      <c r="F24">
        <v>1</v>
      </c>
      <c r="G24">
        <v>91.13999999999993</v>
      </c>
      <c r="H24">
        <v>69.579999999999956</v>
      </c>
      <c r="I24">
        <v>73.010000000000034</v>
      </c>
      <c r="J24">
        <v>106.32999999999996</v>
      </c>
      <c r="K24">
        <v>102.90000000000005</v>
      </c>
      <c r="L24">
        <v>107.79999999999994</v>
      </c>
      <c r="M24">
        <v>100.94000000000005</v>
      </c>
      <c r="N24">
        <v>106.32999999999996</v>
      </c>
      <c r="O24">
        <v>110.74000000000012</v>
      </c>
      <c r="P24">
        <v>98.489999999999981</v>
      </c>
      <c r="Q24">
        <v>85.75</v>
      </c>
      <c r="R24">
        <v>109.75999999999996</v>
      </c>
      <c r="S24">
        <v>98.490000000000052</v>
      </c>
      <c r="T24">
        <v>101.91999999999999</v>
      </c>
      <c r="U24">
        <v>207.75999999999996</v>
      </c>
      <c r="V24">
        <v>101.91999999999999</v>
      </c>
      <c r="W24">
        <v>117.60000000000001</v>
      </c>
      <c r="X24">
        <v>113.19000000000005</v>
      </c>
      <c r="Y24">
        <v>104.86000000000004</v>
      </c>
      <c r="Z24">
        <v>93.100000000000009</v>
      </c>
      <c r="AA24">
        <v>79.86999999999999</v>
      </c>
      <c r="AB24">
        <v>110.25000000000001</v>
      </c>
      <c r="AC24">
        <v>90.160000000000039</v>
      </c>
      <c r="AD24">
        <v>88.689999999999984</v>
      </c>
      <c r="AE24">
        <v>102.9</v>
      </c>
      <c r="AF24">
        <v>107.31000000000003</v>
      </c>
      <c r="AG24">
        <v>97.509999999999962</v>
      </c>
      <c r="AH24">
        <v>81.339999999999975</v>
      </c>
      <c r="AI24">
        <v>82.32</v>
      </c>
      <c r="AJ24">
        <v>111.72</v>
      </c>
      <c r="AK24">
        <v>346.8</v>
      </c>
      <c r="AL24">
        <v>348.5</v>
      </c>
      <c r="AM24">
        <v>352</v>
      </c>
      <c r="AN24">
        <v>350.4</v>
      </c>
      <c r="AO24">
        <v>347.5</v>
      </c>
      <c r="AP24">
        <v>356.4</v>
      </c>
      <c r="AQ24">
        <v>359.8</v>
      </c>
      <c r="AR24">
        <v>365.4</v>
      </c>
      <c r="AS24">
        <v>371.6</v>
      </c>
      <c r="AT24">
        <v>376.2</v>
      </c>
      <c r="AU24">
        <v>384.2</v>
      </c>
      <c r="AV24">
        <v>388.1</v>
      </c>
      <c r="AW24">
        <v>391.6</v>
      </c>
      <c r="AX24">
        <v>403.1</v>
      </c>
      <c r="AY24">
        <v>403.8</v>
      </c>
      <c r="AZ24">
        <v>408.5</v>
      </c>
      <c r="BA24">
        <v>419.6</v>
      </c>
      <c r="BB24">
        <v>419.2</v>
      </c>
      <c r="BC24">
        <v>424.8</v>
      </c>
      <c r="BD24">
        <v>353.5</v>
      </c>
      <c r="BE24">
        <v>435</v>
      </c>
      <c r="BF24">
        <v>433.5</v>
      </c>
      <c r="BG24">
        <v>438.2</v>
      </c>
      <c r="BH24">
        <v>444.1</v>
      </c>
      <c r="BI24">
        <v>444.7</v>
      </c>
      <c r="BJ24">
        <v>445</v>
      </c>
      <c r="BK24">
        <v>459.8</v>
      </c>
      <c r="BL24">
        <v>454.5</v>
      </c>
      <c r="BM24">
        <v>463.9</v>
      </c>
      <c r="BN24">
        <v>458.7</v>
      </c>
      <c r="BO24">
        <v>462.3</v>
      </c>
      <c r="BP24">
        <v>459.5</v>
      </c>
      <c r="BQ24">
        <v>42.290999999999997</v>
      </c>
      <c r="BR24">
        <v>265.85500000000002</v>
      </c>
      <c r="BS24">
        <v>0.89100000000000001</v>
      </c>
      <c r="BT24">
        <v>214.23099999999999</v>
      </c>
      <c r="BU24">
        <v>83.700999999999993</v>
      </c>
      <c r="BV24">
        <v>323.73</v>
      </c>
      <c r="BW24">
        <v>1.0229999999999999</v>
      </c>
      <c r="BX24">
        <v>264.88</v>
      </c>
      <c r="BY24">
        <v>37</v>
      </c>
      <c r="BZ24">
        <v>0.24</v>
      </c>
      <c r="CA24">
        <v>5</v>
      </c>
      <c r="CB24">
        <v>0.8</v>
      </c>
    </row>
    <row r="25" spans="1:80" x14ac:dyDescent="0.25">
      <c r="A25">
        <v>24</v>
      </c>
      <c r="B25">
        <v>105</v>
      </c>
      <c r="C25">
        <v>61</v>
      </c>
      <c r="D25">
        <v>0</v>
      </c>
      <c r="E25">
        <v>0</v>
      </c>
      <c r="F25">
        <v>0</v>
      </c>
      <c r="G25">
        <v>81.21999999999997</v>
      </c>
      <c r="H25">
        <v>91.760000000000076</v>
      </c>
      <c r="I25">
        <v>91.13999999999993</v>
      </c>
      <c r="J25">
        <v>90.519999999999968</v>
      </c>
      <c r="K25">
        <v>90.830000000000041</v>
      </c>
      <c r="L25">
        <v>97.339999999999932</v>
      </c>
      <c r="M25">
        <v>91.13999999999993</v>
      </c>
      <c r="N25">
        <v>85.870000000000147</v>
      </c>
      <c r="O25">
        <v>80.909999999999897</v>
      </c>
      <c r="P25">
        <v>100.43999999999993</v>
      </c>
      <c r="Q25">
        <v>105.08999999999993</v>
      </c>
      <c r="R25">
        <v>94.240000000000279</v>
      </c>
      <c r="S25">
        <v>86.799999999999656</v>
      </c>
      <c r="T25">
        <v>89.280000000000214</v>
      </c>
      <c r="U25">
        <v>171.43000000000004</v>
      </c>
      <c r="V25">
        <v>102.3</v>
      </c>
      <c r="W25">
        <v>104.46999999999997</v>
      </c>
      <c r="X25">
        <v>81.530000000000044</v>
      </c>
      <c r="Y25">
        <v>126.17000000000014</v>
      </c>
      <c r="Z25">
        <v>93.310000000000073</v>
      </c>
      <c r="AA25">
        <v>94.239999999999938</v>
      </c>
      <c r="AB25">
        <v>88.039999999999935</v>
      </c>
      <c r="AC25">
        <v>85.870000000000147</v>
      </c>
      <c r="AD25">
        <v>88.349999999999824</v>
      </c>
      <c r="AE25">
        <v>77.190000000000111</v>
      </c>
      <c r="AF25">
        <v>101.0599999999999</v>
      </c>
      <c r="AG25">
        <v>73.470000000000141</v>
      </c>
      <c r="AH25">
        <v>87.729999999999862</v>
      </c>
      <c r="AI25">
        <v>85.25</v>
      </c>
      <c r="AJ25">
        <v>62</v>
      </c>
      <c r="AK25">
        <v>318.89999999999998</v>
      </c>
      <c r="AL25">
        <v>312.8</v>
      </c>
      <c r="AM25">
        <v>313.8</v>
      </c>
      <c r="AN25">
        <v>322.39999999999998</v>
      </c>
      <c r="AO25">
        <v>328.1</v>
      </c>
      <c r="AP25">
        <v>334.2</v>
      </c>
      <c r="AQ25">
        <v>336.6</v>
      </c>
      <c r="AR25">
        <v>342.6</v>
      </c>
      <c r="AS25">
        <v>349.8</v>
      </c>
      <c r="AT25">
        <v>349.5</v>
      </c>
      <c r="AU25">
        <v>354.6</v>
      </c>
      <c r="AV25">
        <v>361.4</v>
      </c>
      <c r="AW25">
        <v>368.2</v>
      </c>
      <c r="AX25">
        <v>378.3</v>
      </c>
      <c r="AY25">
        <v>374</v>
      </c>
      <c r="AZ25">
        <v>377.4</v>
      </c>
      <c r="BA25">
        <v>379.1</v>
      </c>
      <c r="BB25">
        <v>389.3</v>
      </c>
      <c r="BC25">
        <v>395</v>
      </c>
      <c r="BD25">
        <v>397.9</v>
      </c>
      <c r="BE25">
        <v>403.1</v>
      </c>
      <c r="BF25">
        <v>404.1</v>
      </c>
      <c r="BG25">
        <v>405.3</v>
      </c>
      <c r="BH25">
        <v>408.3</v>
      </c>
      <c r="BI25">
        <v>411.8</v>
      </c>
      <c r="BJ25">
        <v>424.4</v>
      </c>
      <c r="BK25">
        <v>412.9</v>
      </c>
      <c r="BL25">
        <v>417.2</v>
      </c>
      <c r="BM25">
        <v>430.8</v>
      </c>
      <c r="BN25">
        <v>424.6</v>
      </c>
      <c r="BO25">
        <v>436.1</v>
      </c>
      <c r="BP25">
        <v>411.4</v>
      </c>
      <c r="BQ25">
        <v>35.584000000000003</v>
      </c>
      <c r="BR25">
        <v>240.53200000000001</v>
      </c>
      <c r="BS25">
        <v>0.79100000000000004</v>
      </c>
      <c r="BT25">
        <v>195.26</v>
      </c>
      <c r="BU25">
        <v>60.447000000000003</v>
      </c>
      <c r="BV25">
        <v>318.88299999999998</v>
      </c>
      <c r="BW25">
        <v>1.26</v>
      </c>
      <c r="BX25">
        <v>262.03800000000001</v>
      </c>
      <c r="BY25">
        <v>136</v>
      </c>
      <c r="BZ25">
        <v>0.26</v>
      </c>
      <c r="CA25">
        <v>14</v>
      </c>
      <c r="CB25">
        <v>0.56999999999999995</v>
      </c>
    </row>
    <row r="26" spans="1:80" x14ac:dyDescent="0.25">
      <c r="A26">
        <v>25</v>
      </c>
      <c r="B26">
        <v>101</v>
      </c>
      <c r="C26">
        <v>61</v>
      </c>
      <c r="D26">
        <v>1</v>
      </c>
      <c r="E26">
        <v>1</v>
      </c>
      <c r="F26">
        <v>1</v>
      </c>
      <c r="G26">
        <v>62.619999999999969</v>
      </c>
      <c r="H26">
        <v>64.19000000000004</v>
      </c>
      <c r="I26">
        <v>79.379999999999953</v>
      </c>
      <c r="J26">
        <v>68.600000000000009</v>
      </c>
      <c r="K26">
        <v>69.089999999999975</v>
      </c>
      <c r="L26">
        <v>61.739999999999974</v>
      </c>
      <c r="M26">
        <v>63.7</v>
      </c>
      <c r="N26">
        <v>74.480000000000018</v>
      </c>
      <c r="O26">
        <v>71.539999999999978</v>
      </c>
      <c r="P26">
        <v>71.540000000000049</v>
      </c>
      <c r="Q26">
        <v>54.389999999999979</v>
      </c>
      <c r="R26">
        <v>61.250000000000007</v>
      </c>
      <c r="S26">
        <v>73.5</v>
      </c>
      <c r="T26">
        <v>76.930000000000021</v>
      </c>
      <c r="U26">
        <v>134.75</v>
      </c>
      <c r="V26">
        <v>66.639999999999972</v>
      </c>
      <c r="W26">
        <v>81.829999999999956</v>
      </c>
      <c r="X26">
        <v>64.19000000000004</v>
      </c>
      <c r="Y26">
        <v>78.400000000000006</v>
      </c>
      <c r="Z26">
        <v>50.959999999999994</v>
      </c>
      <c r="AA26">
        <v>62.719999999999992</v>
      </c>
      <c r="AB26">
        <v>59.780000000000015</v>
      </c>
      <c r="AC26">
        <v>67.130000000000024</v>
      </c>
      <c r="AD26">
        <v>64.67999999999995</v>
      </c>
      <c r="AE26">
        <v>37.730000000000018</v>
      </c>
      <c r="AF26">
        <v>65.169999999999987</v>
      </c>
      <c r="AG26">
        <v>46.550000000000004</v>
      </c>
      <c r="AH26">
        <v>57.819999999999993</v>
      </c>
      <c r="AI26">
        <v>58.800000000000004</v>
      </c>
      <c r="AJ26">
        <v>46.05999999999996</v>
      </c>
      <c r="AK26">
        <v>217</v>
      </c>
      <c r="AL26">
        <v>216.8</v>
      </c>
      <c r="AM26">
        <v>216.1</v>
      </c>
      <c r="AN26">
        <v>216</v>
      </c>
      <c r="AO26">
        <v>222.1</v>
      </c>
      <c r="AP26">
        <v>227.3</v>
      </c>
      <c r="AQ26">
        <v>229.9</v>
      </c>
      <c r="AR26">
        <v>228.4</v>
      </c>
      <c r="AS26">
        <v>233</v>
      </c>
      <c r="AT26">
        <v>238.2</v>
      </c>
      <c r="AU26">
        <v>240.8</v>
      </c>
      <c r="AV26">
        <v>244</v>
      </c>
      <c r="AW26">
        <v>242.9</v>
      </c>
      <c r="AX26">
        <v>246.8</v>
      </c>
      <c r="AY26">
        <v>251</v>
      </c>
      <c r="AZ26">
        <v>254.1</v>
      </c>
      <c r="BA26">
        <v>257.10000000000002</v>
      </c>
      <c r="BB26">
        <v>260.60000000000002</v>
      </c>
      <c r="BC26">
        <v>265.39999999999998</v>
      </c>
      <c r="BD26">
        <v>265.89999999999998</v>
      </c>
      <c r="BE26">
        <v>266.89999999999998</v>
      </c>
      <c r="BF26">
        <v>265.89999999999998</v>
      </c>
      <c r="BG26">
        <v>271.2</v>
      </c>
      <c r="BH26">
        <v>267.5</v>
      </c>
      <c r="BI26">
        <v>278.60000000000002</v>
      </c>
      <c r="BJ26">
        <v>276.10000000000002</v>
      </c>
      <c r="BK26">
        <v>271.3</v>
      </c>
      <c r="BL26">
        <v>276.5</v>
      </c>
      <c r="BM26">
        <v>279.3</v>
      </c>
      <c r="BN26">
        <v>282.8</v>
      </c>
      <c r="BO26">
        <v>279.60000000000002</v>
      </c>
      <c r="BP26">
        <v>278.7</v>
      </c>
      <c r="BQ26">
        <v>26.265999999999998</v>
      </c>
      <c r="BR26">
        <v>162.614</v>
      </c>
      <c r="BS26">
        <v>0.68</v>
      </c>
      <c r="BT26">
        <v>133.24100000000001</v>
      </c>
      <c r="BU26">
        <v>63.332999999999998</v>
      </c>
      <c r="BV26">
        <v>183.41399999999999</v>
      </c>
      <c r="BW26">
        <v>1.004</v>
      </c>
      <c r="BX26">
        <v>146.19499999999999</v>
      </c>
      <c r="BY26">
        <v>109</v>
      </c>
      <c r="BZ26">
        <v>0.28000000000000003</v>
      </c>
      <c r="CA26">
        <v>12</v>
      </c>
      <c r="CB26">
        <v>0.67</v>
      </c>
    </row>
    <row r="27" spans="1:80" x14ac:dyDescent="0.25">
      <c r="A27">
        <v>26</v>
      </c>
      <c r="B27">
        <v>101</v>
      </c>
      <c r="C27">
        <v>61</v>
      </c>
      <c r="D27">
        <v>1</v>
      </c>
      <c r="E27">
        <v>0</v>
      </c>
      <c r="F27">
        <v>1</v>
      </c>
      <c r="G27">
        <v>55.489999999999931</v>
      </c>
      <c r="H27">
        <v>60.45</v>
      </c>
      <c r="I27">
        <v>53.939999999999934</v>
      </c>
      <c r="J27">
        <v>65.410000000000068</v>
      </c>
      <c r="K27">
        <v>46.809999999999896</v>
      </c>
      <c r="L27">
        <v>61.690000000000104</v>
      </c>
      <c r="M27">
        <v>51.460000000000072</v>
      </c>
      <c r="N27">
        <v>57.039999999999928</v>
      </c>
      <c r="O27">
        <v>49.600000000000179</v>
      </c>
      <c r="P27">
        <v>60.760000000000069</v>
      </c>
      <c r="Q27">
        <v>56.729999999999862</v>
      </c>
      <c r="R27">
        <v>53.320000000000142</v>
      </c>
      <c r="S27">
        <v>62.310000000000073</v>
      </c>
      <c r="T27">
        <v>50.839999999999932</v>
      </c>
      <c r="U27">
        <v>124.31000000000007</v>
      </c>
      <c r="V27">
        <v>53.940000000000282</v>
      </c>
      <c r="W27">
        <v>55.489999999999931</v>
      </c>
      <c r="X27">
        <v>53.62999999999986</v>
      </c>
      <c r="Y27">
        <v>61.380000000000038</v>
      </c>
      <c r="Z27">
        <v>57.969999999999963</v>
      </c>
      <c r="AA27">
        <v>48.98000000000004</v>
      </c>
      <c r="AB27">
        <v>53.939999999999934</v>
      </c>
      <c r="AC27">
        <v>60.140000000000107</v>
      </c>
      <c r="AD27">
        <v>53.009999999999899</v>
      </c>
      <c r="AE27">
        <v>50.839999999999932</v>
      </c>
      <c r="AF27">
        <v>50.84000000000011</v>
      </c>
      <c r="AG27">
        <v>41.229999999999862</v>
      </c>
      <c r="AH27">
        <v>53.010000000000069</v>
      </c>
      <c r="AI27">
        <v>49.910000000000075</v>
      </c>
      <c r="AJ27">
        <v>57.039999999999928</v>
      </c>
      <c r="AK27">
        <v>203.7</v>
      </c>
      <c r="AL27">
        <v>202.7</v>
      </c>
      <c r="AM27">
        <v>204.1</v>
      </c>
      <c r="AN27">
        <v>210.2</v>
      </c>
      <c r="AO27">
        <v>211.5</v>
      </c>
      <c r="AP27">
        <v>213.6</v>
      </c>
      <c r="AQ27">
        <v>209.3</v>
      </c>
      <c r="AR27">
        <v>216.8</v>
      </c>
      <c r="AS27">
        <v>219.5</v>
      </c>
      <c r="AT27">
        <v>219.8</v>
      </c>
      <c r="AU27">
        <v>221.3</v>
      </c>
      <c r="AV27">
        <v>222.7</v>
      </c>
      <c r="AW27">
        <v>223.6</v>
      </c>
      <c r="AX27">
        <v>228.2</v>
      </c>
      <c r="AY27">
        <v>226.3</v>
      </c>
      <c r="AZ27">
        <v>226.7</v>
      </c>
      <c r="BA27">
        <v>235.1</v>
      </c>
      <c r="BB27">
        <v>233.2</v>
      </c>
      <c r="BC27">
        <v>232</v>
      </c>
      <c r="BD27">
        <v>239.3</v>
      </c>
      <c r="BE27">
        <v>237.1</v>
      </c>
      <c r="BF27">
        <v>237.2</v>
      </c>
      <c r="BG27">
        <v>240.3</v>
      </c>
      <c r="BH27">
        <v>238.6</v>
      </c>
      <c r="BI27">
        <v>250.6</v>
      </c>
      <c r="BJ27">
        <v>242.4</v>
      </c>
      <c r="BK27">
        <v>247.9</v>
      </c>
      <c r="BL27">
        <v>240.4</v>
      </c>
      <c r="BM27">
        <v>248.8</v>
      </c>
      <c r="BN27">
        <v>252.5</v>
      </c>
      <c r="BO27">
        <v>247.4</v>
      </c>
      <c r="BP27">
        <v>251.3</v>
      </c>
      <c r="BQ27">
        <v>20.391999999999999</v>
      </c>
      <c r="BR27">
        <v>157.61199999999999</v>
      </c>
      <c r="BS27">
        <v>0.81499999999999995</v>
      </c>
      <c r="BT27">
        <v>130.452</v>
      </c>
      <c r="BU27">
        <v>31.228999999999999</v>
      </c>
      <c r="BV27">
        <v>179.48099999999999</v>
      </c>
      <c r="BW27">
        <v>0.66</v>
      </c>
      <c r="BX27">
        <v>144.73400000000001</v>
      </c>
      <c r="BY27">
        <v>107</v>
      </c>
      <c r="BZ27">
        <v>0.28999999999999998</v>
      </c>
      <c r="CA27">
        <v>13</v>
      </c>
      <c r="CB27">
        <v>0.77</v>
      </c>
    </row>
    <row r="28" spans="1:80" x14ac:dyDescent="0.25">
      <c r="A28">
        <v>27</v>
      </c>
      <c r="B28">
        <v>102</v>
      </c>
      <c r="C28">
        <v>62</v>
      </c>
      <c r="D28">
        <v>1</v>
      </c>
      <c r="E28">
        <v>0</v>
      </c>
      <c r="F28">
        <v>1</v>
      </c>
      <c r="G28">
        <v>49.599999999999824</v>
      </c>
      <c r="H28">
        <v>51.15</v>
      </c>
      <c r="I28">
        <v>59.830000000000034</v>
      </c>
      <c r="J28">
        <v>54.869999999999969</v>
      </c>
      <c r="K28">
        <v>58.900000000000176</v>
      </c>
      <c r="L28">
        <v>52.079999999999863</v>
      </c>
      <c r="M28">
        <v>61.380000000000038</v>
      </c>
      <c r="N28">
        <v>58.589999999999932</v>
      </c>
      <c r="O28">
        <v>56.11000000000007</v>
      </c>
      <c r="P28">
        <v>63.550000000000004</v>
      </c>
      <c r="Q28">
        <v>50.839999999999932</v>
      </c>
      <c r="R28">
        <v>63.86000000000007</v>
      </c>
      <c r="S28">
        <v>70.679999999999865</v>
      </c>
      <c r="T28">
        <v>58.279999999999859</v>
      </c>
      <c r="U28">
        <v>113.15</v>
      </c>
      <c r="V28">
        <v>40.920000000000144</v>
      </c>
      <c r="W28">
        <v>84.939999999999927</v>
      </c>
      <c r="X28">
        <v>53.630000000000216</v>
      </c>
      <c r="Y28">
        <v>62.619999999999969</v>
      </c>
      <c r="Z28">
        <v>44.330000000000034</v>
      </c>
      <c r="AA28">
        <v>47.739999999999931</v>
      </c>
      <c r="AB28">
        <v>63.550000000000004</v>
      </c>
      <c r="AC28">
        <v>62.619999999999969</v>
      </c>
      <c r="AD28">
        <v>40.609999999999893</v>
      </c>
      <c r="AE28">
        <v>59.830000000000034</v>
      </c>
      <c r="AF28">
        <v>66.030000000000044</v>
      </c>
      <c r="AG28">
        <v>50.219999999999963</v>
      </c>
      <c r="AH28">
        <v>51.76999999999979</v>
      </c>
      <c r="AI28">
        <v>48.670000000000144</v>
      </c>
      <c r="AJ28">
        <v>48.669999999999966</v>
      </c>
      <c r="AK28">
        <v>197.8</v>
      </c>
      <c r="AL28">
        <v>195.6</v>
      </c>
      <c r="AM28">
        <v>195.7</v>
      </c>
      <c r="AN28">
        <v>197.5</v>
      </c>
      <c r="AO28">
        <v>202.7</v>
      </c>
      <c r="AP28">
        <v>205.1</v>
      </c>
      <c r="AQ28">
        <v>205.8</v>
      </c>
      <c r="AR28">
        <v>204.4</v>
      </c>
      <c r="AS28">
        <v>209.6</v>
      </c>
      <c r="AT28">
        <v>211.5</v>
      </c>
      <c r="AU28">
        <v>212.9</v>
      </c>
      <c r="AV28">
        <v>212.8</v>
      </c>
      <c r="AW28">
        <v>213.6</v>
      </c>
      <c r="AX28">
        <v>216</v>
      </c>
      <c r="AY28">
        <v>220</v>
      </c>
      <c r="AZ28">
        <v>219.6</v>
      </c>
      <c r="BA28">
        <v>217.8</v>
      </c>
      <c r="BB28">
        <v>218.6</v>
      </c>
      <c r="BC28">
        <v>222.6</v>
      </c>
      <c r="BD28">
        <v>224.7</v>
      </c>
      <c r="BE28">
        <v>221.2</v>
      </c>
      <c r="BF28">
        <v>218.5</v>
      </c>
      <c r="BG28">
        <v>221</v>
      </c>
      <c r="BH28">
        <v>220.8</v>
      </c>
      <c r="BI28">
        <v>227.6</v>
      </c>
      <c r="BJ28">
        <v>226</v>
      </c>
      <c r="BK28">
        <v>227.6</v>
      </c>
      <c r="BL28">
        <v>228.3</v>
      </c>
      <c r="BM28">
        <v>236.5</v>
      </c>
      <c r="BN28">
        <v>230.8</v>
      </c>
      <c r="BO28">
        <v>229.7</v>
      </c>
      <c r="BP28">
        <v>228.1</v>
      </c>
      <c r="BQ28">
        <v>24.33</v>
      </c>
      <c r="BR28">
        <v>150.47399999999999</v>
      </c>
      <c r="BS28">
        <v>0.71299999999999997</v>
      </c>
      <c r="BT28">
        <v>121.78700000000001</v>
      </c>
      <c r="BU28">
        <v>37.585000000000001</v>
      </c>
      <c r="BV28">
        <v>157.71600000000001</v>
      </c>
      <c r="BW28">
        <v>1.073</v>
      </c>
      <c r="BX28">
        <v>124.456</v>
      </c>
      <c r="BY28">
        <v>72</v>
      </c>
      <c r="BZ28">
        <v>0.14000000000000001</v>
      </c>
      <c r="CA28">
        <v>8</v>
      </c>
      <c r="CB28">
        <v>0.63</v>
      </c>
    </row>
    <row r="29" spans="1:80" x14ac:dyDescent="0.25">
      <c r="A29">
        <v>28</v>
      </c>
      <c r="B29">
        <v>102</v>
      </c>
      <c r="C29">
        <v>62</v>
      </c>
      <c r="D29">
        <v>1</v>
      </c>
      <c r="E29">
        <v>0</v>
      </c>
      <c r="F29">
        <v>0</v>
      </c>
      <c r="G29">
        <v>47.12000000000014</v>
      </c>
      <c r="H29">
        <v>51.769999999999968</v>
      </c>
      <c r="I29">
        <v>58.9</v>
      </c>
      <c r="J29">
        <v>49.599999999999824</v>
      </c>
      <c r="K29">
        <v>45.880000000000038</v>
      </c>
      <c r="L29">
        <v>62.310000000000073</v>
      </c>
      <c r="M29">
        <v>56.109999999999893</v>
      </c>
      <c r="N29">
        <v>54.25</v>
      </c>
      <c r="O29">
        <v>54.560000000000073</v>
      </c>
      <c r="P29">
        <v>64.79000000000029</v>
      </c>
      <c r="Q29">
        <v>64.789999999999935</v>
      </c>
      <c r="R29">
        <v>65.409999999999727</v>
      </c>
      <c r="S29">
        <v>68.510000000000431</v>
      </c>
      <c r="T29">
        <v>62.309999999999718</v>
      </c>
      <c r="U29">
        <v>129.8900000000003</v>
      </c>
      <c r="V29">
        <v>65.410000000000068</v>
      </c>
      <c r="W29">
        <v>76.569999999999794</v>
      </c>
      <c r="X29">
        <v>59.210000000000072</v>
      </c>
      <c r="Y29">
        <v>71.919999999999973</v>
      </c>
      <c r="Z29">
        <v>62.310000000000073</v>
      </c>
      <c r="AA29">
        <v>46.809999999999896</v>
      </c>
      <c r="AB29">
        <v>56.109999999999893</v>
      </c>
      <c r="AC29">
        <v>49.6</v>
      </c>
      <c r="AD29">
        <v>52.390000000000107</v>
      </c>
      <c r="AE29">
        <v>53.939999999999934</v>
      </c>
      <c r="AF29">
        <v>48.669999999999966</v>
      </c>
      <c r="AG29">
        <v>48.050000000000004</v>
      </c>
      <c r="AH29">
        <v>56.419999999999966</v>
      </c>
      <c r="AI29">
        <v>49.910000000000075</v>
      </c>
      <c r="AJ29">
        <v>55.180000000000035</v>
      </c>
      <c r="AK29">
        <v>217.9</v>
      </c>
      <c r="AL29">
        <v>217</v>
      </c>
      <c r="AM29">
        <v>217</v>
      </c>
      <c r="AN29">
        <v>216.8</v>
      </c>
      <c r="AO29">
        <v>223.1</v>
      </c>
      <c r="AP29">
        <v>224.3</v>
      </c>
      <c r="AQ29">
        <v>218.7</v>
      </c>
      <c r="AR29">
        <v>228.1</v>
      </c>
      <c r="AS29">
        <v>231</v>
      </c>
      <c r="AT29">
        <v>230.2</v>
      </c>
      <c r="AU29">
        <v>230.5</v>
      </c>
      <c r="AV29">
        <v>235.7</v>
      </c>
      <c r="AW29">
        <v>240</v>
      </c>
      <c r="AX29">
        <v>244.9</v>
      </c>
      <c r="AY29">
        <v>246.5</v>
      </c>
      <c r="AZ29">
        <v>248.4</v>
      </c>
      <c r="BA29">
        <v>254.3</v>
      </c>
      <c r="BB29">
        <v>254.8</v>
      </c>
      <c r="BC29">
        <v>259.10000000000002</v>
      </c>
      <c r="BD29">
        <v>261.8</v>
      </c>
      <c r="BE29">
        <v>259.8</v>
      </c>
      <c r="BF29">
        <v>257.7</v>
      </c>
      <c r="BG29">
        <v>253.5</v>
      </c>
      <c r="BH29">
        <v>253.6</v>
      </c>
      <c r="BI29">
        <v>254.6</v>
      </c>
      <c r="BJ29">
        <v>259.5</v>
      </c>
      <c r="BK29">
        <v>261.89999999999998</v>
      </c>
      <c r="BL29">
        <v>253.3</v>
      </c>
      <c r="BM29">
        <v>261.2</v>
      </c>
      <c r="BN29">
        <v>255.2</v>
      </c>
      <c r="BO29">
        <v>260.5</v>
      </c>
      <c r="BP29">
        <v>255.4</v>
      </c>
      <c r="BQ29">
        <v>26.882000000000001</v>
      </c>
      <c r="BR29">
        <v>164.084</v>
      </c>
      <c r="BS29">
        <v>0.88600000000000001</v>
      </c>
      <c r="BT29">
        <v>135.11099999999999</v>
      </c>
      <c r="BU29">
        <v>37.738</v>
      </c>
      <c r="BV29">
        <v>175.73</v>
      </c>
      <c r="BW29">
        <v>0.80100000000000005</v>
      </c>
      <c r="BX29">
        <v>137.959</v>
      </c>
      <c r="BY29">
        <v>91</v>
      </c>
      <c r="BZ29">
        <v>0.3</v>
      </c>
      <c r="CA29">
        <v>15</v>
      </c>
      <c r="CB29">
        <v>0.67</v>
      </c>
    </row>
    <row r="30" spans="1:80" x14ac:dyDescent="0.25">
      <c r="A30">
        <v>29</v>
      </c>
      <c r="B30">
        <v>102</v>
      </c>
      <c r="C30">
        <v>62</v>
      </c>
      <c r="D30">
        <v>1</v>
      </c>
      <c r="E30">
        <v>2</v>
      </c>
      <c r="F30">
        <v>1</v>
      </c>
      <c r="G30">
        <v>55.800000000000004</v>
      </c>
      <c r="H30">
        <v>0.98000000000008358</v>
      </c>
      <c r="I30">
        <v>38.219999999999992</v>
      </c>
      <c r="J30">
        <v>54.389999999999979</v>
      </c>
      <c r="K30">
        <v>74.480000000000018</v>
      </c>
      <c r="L30">
        <v>74.480000000000018</v>
      </c>
      <c r="M30">
        <v>69.580000000000013</v>
      </c>
      <c r="N30">
        <v>79.380000000000024</v>
      </c>
      <c r="O30">
        <v>77.419999999999987</v>
      </c>
      <c r="P30">
        <v>59.779999999999951</v>
      </c>
      <c r="Q30">
        <v>67.620000000000061</v>
      </c>
      <c r="R30">
        <v>55.860000000000035</v>
      </c>
      <c r="S30">
        <v>62.719999999999992</v>
      </c>
      <c r="T30">
        <v>60.760000000000034</v>
      </c>
      <c r="U30">
        <v>122.00999999999996</v>
      </c>
      <c r="V30">
        <v>37.239999999999974</v>
      </c>
      <c r="W30">
        <v>85.260000000000034</v>
      </c>
      <c r="X30">
        <v>49.979999999999947</v>
      </c>
      <c r="Y30">
        <v>75.460000000000036</v>
      </c>
      <c r="Z30">
        <v>49.980000000000018</v>
      </c>
      <c r="AA30">
        <v>45.08000000000002</v>
      </c>
      <c r="AB30">
        <v>59.289999999999978</v>
      </c>
      <c r="AC30">
        <v>38.220000000000056</v>
      </c>
      <c r="AD30">
        <v>47.529999999999944</v>
      </c>
      <c r="AE30">
        <v>45.570000000000057</v>
      </c>
      <c r="AF30">
        <v>54.389999999999979</v>
      </c>
      <c r="AG30">
        <v>40.669999999999987</v>
      </c>
      <c r="AH30">
        <v>41.650000000000006</v>
      </c>
      <c r="AI30">
        <v>41.650000000000006</v>
      </c>
      <c r="AJ30">
        <v>46.550000000000004</v>
      </c>
      <c r="AK30">
        <v>212.9</v>
      </c>
      <c r="AL30">
        <v>212.2</v>
      </c>
      <c r="AM30">
        <v>212.1</v>
      </c>
      <c r="AN30">
        <v>196.2</v>
      </c>
      <c r="AO30">
        <v>202.6</v>
      </c>
      <c r="AP30">
        <v>206.5</v>
      </c>
      <c r="AQ30">
        <v>212.9</v>
      </c>
      <c r="AR30">
        <v>217.5</v>
      </c>
      <c r="AS30">
        <v>221.3</v>
      </c>
      <c r="AT30">
        <v>226.6</v>
      </c>
      <c r="AU30">
        <v>230.2</v>
      </c>
      <c r="AV30">
        <v>228.6</v>
      </c>
      <c r="AW30">
        <v>232.2</v>
      </c>
      <c r="AX30">
        <v>233.1</v>
      </c>
      <c r="AY30">
        <v>233.3</v>
      </c>
      <c r="AZ30">
        <v>235.1</v>
      </c>
      <c r="BA30">
        <v>237.2</v>
      </c>
      <c r="BB30">
        <v>229.5</v>
      </c>
      <c r="BC30">
        <v>240.5</v>
      </c>
      <c r="BD30">
        <v>239.6</v>
      </c>
      <c r="BE30">
        <v>240.7</v>
      </c>
      <c r="BF30">
        <v>237.9</v>
      </c>
      <c r="BG30">
        <v>237.8</v>
      </c>
      <c r="BH30">
        <v>240.8</v>
      </c>
      <c r="BI30">
        <v>240.5</v>
      </c>
      <c r="BJ30">
        <v>237.4</v>
      </c>
      <c r="BK30">
        <v>239.4</v>
      </c>
      <c r="BL30">
        <v>239.1</v>
      </c>
      <c r="BM30">
        <v>242.2</v>
      </c>
      <c r="BN30">
        <v>239.3</v>
      </c>
      <c r="BO30">
        <v>240.7</v>
      </c>
      <c r="BP30">
        <v>241.2</v>
      </c>
      <c r="BQ30">
        <v>35.087000000000003</v>
      </c>
      <c r="BR30">
        <v>153.29599999999999</v>
      </c>
      <c r="BS30">
        <v>0.50800000000000001</v>
      </c>
      <c r="BT30">
        <v>125.378</v>
      </c>
      <c r="BU30">
        <v>58.402000000000001</v>
      </c>
      <c r="BV30">
        <v>154.47300000000001</v>
      </c>
      <c r="BW30">
        <v>0.76400000000000001</v>
      </c>
      <c r="BX30">
        <v>115.584</v>
      </c>
      <c r="BY30">
        <v>51</v>
      </c>
      <c r="BZ30">
        <v>0.28999999999999998</v>
      </c>
      <c r="CA30">
        <v>8</v>
      </c>
      <c r="CB30">
        <v>0.75</v>
      </c>
    </row>
    <row r="31" spans="1:80" x14ac:dyDescent="0.25">
      <c r="A31">
        <v>30</v>
      </c>
      <c r="B31">
        <v>103</v>
      </c>
      <c r="C31">
        <v>61</v>
      </c>
      <c r="D31">
        <v>1</v>
      </c>
      <c r="E31">
        <v>0</v>
      </c>
      <c r="F31">
        <v>0</v>
      </c>
      <c r="G31">
        <v>63.550000000000004</v>
      </c>
      <c r="H31">
        <v>75.330000000000041</v>
      </c>
      <c r="I31">
        <v>65.71999999999997</v>
      </c>
      <c r="J31">
        <v>71.61000000000007</v>
      </c>
      <c r="K31">
        <v>67.88999999999993</v>
      </c>
      <c r="L31">
        <v>68.819999999999794</v>
      </c>
      <c r="M31">
        <v>69.75</v>
      </c>
      <c r="N31">
        <v>79.670000000000144</v>
      </c>
      <c r="O31">
        <v>78.429999999999865</v>
      </c>
      <c r="P31">
        <v>78.119999999999962</v>
      </c>
      <c r="Q31">
        <v>83.080000000000041</v>
      </c>
      <c r="R31">
        <v>77.810000000000073</v>
      </c>
      <c r="S31">
        <v>66.650000000000006</v>
      </c>
      <c r="T31">
        <v>77.190000000000111</v>
      </c>
      <c r="U31">
        <v>157.78999999999994</v>
      </c>
      <c r="V31">
        <v>73.780000000000044</v>
      </c>
      <c r="W31">
        <v>76.260000000000076</v>
      </c>
      <c r="X31">
        <v>53.940000000000104</v>
      </c>
      <c r="Y31">
        <v>90.209999999999894</v>
      </c>
      <c r="Z31">
        <v>71.3</v>
      </c>
      <c r="AA31">
        <v>56.419999999999966</v>
      </c>
      <c r="AB31">
        <v>70.680000000000035</v>
      </c>
      <c r="AC31">
        <v>61.689999999999934</v>
      </c>
      <c r="AD31">
        <v>62.930000000000035</v>
      </c>
      <c r="AE31">
        <v>68.2</v>
      </c>
      <c r="AF31">
        <v>64.479999999999862</v>
      </c>
      <c r="AG31">
        <v>46.810000000000073</v>
      </c>
      <c r="AH31">
        <v>64.169999999999973</v>
      </c>
      <c r="AI31">
        <v>51.770000000000145</v>
      </c>
      <c r="AJ31">
        <v>71.919999999999973</v>
      </c>
      <c r="AK31">
        <v>232.1</v>
      </c>
      <c r="AL31">
        <v>231.2</v>
      </c>
      <c r="AM31">
        <v>233.1</v>
      </c>
      <c r="AN31">
        <v>236</v>
      </c>
      <c r="AO31">
        <v>238</v>
      </c>
      <c r="AP31">
        <v>241.1</v>
      </c>
      <c r="AQ31">
        <v>238.2</v>
      </c>
      <c r="AR31">
        <v>244.6</v>
      </c>
      <c r="AS31">
        <v>249</v>
      </c>
      <c r="AT31">
        <v>254.9</v>
      </c>
      <c r="AU31">
        <v>254.3</v>
      </c>
      <c r="AV31">
        <v>257.89999999999998</v>
      </c>
      <c r="AW31">
        <v>262.10000000000002</v>
      </c>
      <c r="AX31">
        <v>268.3</v>
      </c>
      <c r="AY31">
        <v>263.3</v>
      </c>
      <c r="AZ31">
        <v>266.89999999999998</v>
      </c>
      <c r="BA31">
        <v>275.8</v>
      </c>
      <c r="BB31">
        <v>271.5</v>
      </c>
      <c r="BC31">
        <v>270.7</v>
      </c>
      <c r="BD31">
        <v>273.39999999999998</v>
      </c>
      <c r="BE31">
        <v>277.2</v>
      </c>
      <c r="BF31">
        <v>274.3</v>
      </c>
      <c r="BG31">
        <v>276.3</v>
      </c>
      <c r="BH31">
        <v>275.10000000000002</v>
      </c>
      <c r="BI31">
        <v>278</v>
      </c>
      <c r="BJ31">
        <v>281.60000000000002</v>
      </c>
      <c r="BK31">
        <v>286.8</v>
      </c>
      <c r="BL31">
        <v>279</v>
      </c>
      <c r="BM31">
        <v>283.3</v>
      </c>
      <c r="BN31">
        <v>280.8</v>
      </c>
      <c r="BO31">
        <v>285.89999999999998</v>
      </c>
      <c r="BP31">
        <v>280.60000000000002</v>
      </c>
      <c r="BQ31">
        <v>36.512999999999998</v>
      </c>
      <c r="BR31">
        <v>167.67099999999999</v>
      </c>
      <c r="BS31">
        <v>0.41699999999999998</v>
      </c>
      <c r="BT31">
        <v>137.59700000000001</v>
      </c>
      <c r="BU31">
        <v>68.272999999999996</v>
      </c>
      <c r="BV31">
        <v>176.53399999999999</v>
      </c>
      <c r="BW31">
        <v>0.81</v>
      </c>
      <c r="BX31">
        <v>142.15799999999999</v>
      </c>
      <c r="BY31">
        <v>132</v>
      </c>
      <c r="BZ31">
        <v>0.39</v>
      </c>
      <c r="CA31">
        <v>21</v>
      </c>
      <c r="CB31">
        <v>0.86</v>
      </c>
    </row>
    <row r="32" spans="1:80" x14ac:dyDescent="0.25">
      <c r="A32">
        <v>31</v>
      </c>
      <c r="B32">
        <v>103</v>
      </c>
      <c r="C32">
        <v>61</v>
      </c>
      <c r="D32">
        <v>1</v>
      </c>
      <c r="E32">
        <v>2</v>
      </c>
      <c r="F32">
        <v>0</v>
      </c>
      <c r="G32">
        <v>44.95</v>
      </c>
      <c r="H32">
        <v>11.760000000000028</v>
      </c>
      <c r="I32">
        <v>26.950000000000003</v>
      </c>
      <c r="J32">
        <v>46.05999999999996</v>
      </c>
      <c r="K32">
        <v>62.230000000000018</v>
      </c>
      <c r="L32">
        <v>66.150000000000006</v>
      </c>
      <c r="M32">
        <v>69.089999999999975</v>
      </c>
      <c r="N32">
        <v>69.090000000000046</v>
      </c>
      <c r="O32">
        <v>67.620000000000061</v>
      </c>
      <c r="P32">
        <v>60.760000000000034</v>
      </c>
      <c r="Q32">
        <v>53.900000000000006</v>
      </c>
      <c r="R32">
        <v>59.780000000000015</v>
      </c>
      <c r="S32">
        <v>73.989999999999981</v>
      </c>
      <c r="T32">
        <v>65.660000000000039</v>
      </c>
      <c r="U32">
        <v>104.36999999999999</v>
      </c>
      <c r="V32">
        <v>74.479999999999947</v>
      </c>
      <c r="W32">
        <v>66.150000000000006</v>
      </c>
      <c r="X32">
        <v>52.430000000000021</v>
      </c>
      <c r="Y32">
        <v>309.68000000000006</v>
      </c>
      <c r="Z32">
        <v>48.510000000000034</v>
      </c>
      <c r="AA32">
        <v>67.129999999999953</v>
      </c>
      <c r="AB32">
        <v>66.640000000000043</v>
      </c>
      <c r="AC32">
        <v>60.759999999999962</v>
      </c>
      <c r="AD32">
        <v>63.210000000000029</v>
      </c>
      <c r="AE32">
        <v>36.260000000000034</v>
      </c>
      <c r="AF32">
        <v>53.900000000000006</v>
      </c>
      <c r="AG32">
        <v>57.329999999999949</v>
      </c>
      <c r="AH32">
        <v>67.620000000000061</v>
      </c>
      <c r="AI32">
        <v>54.879999999999946</v>
      </c>
      <c r="AJ32">
        <v>49</v>
      </c>
      <c r="AK32">
        <v>214.9</v>
      </c>
      <c r="AL32">
        <v>211.1</v>
      </c>
      <c r="AM32">
        <v>212.3</v>
      </c>
      <c r="AN32">
        <v>202.2</v>
      </c>
      <c r="AO32">
        <v>200.1</v>
      </c>
      <c r="AP32">
        <v>202.4</v>
      </c>
      <c r="AQ32">
        <v>206.4</v>
      </c>
      <c r="AR32">
        <v>212</v>
      </c>
      <c r="AS32">
        <v>218.4</v>
      </c>
      <c r="AT32">
        <v>221.6</v>
      </c>
      <c r="AU32">
        <v>223.9</v>
      </c>
      <c r="AV32">
        <v>222.8</v>
      </c>
      <c r="AW32">
        <v>224.9</v>
      </c>
      <c r="AX32">
        <v>229.5</v>
      </c>
      <c r="AY32">
        <v>232</v>
      </c>
      <c r="AZ32">
        <v>232.5</v>
      </c>
      <c r="BA32">
        <v>233.2</v>
      </c>
      <c r="BB32">
        <v>237.9</v>
      </c>
      <c r="BC32">
        <v>237.8</v>
      </c>
      <c r="BD32">
        <v>239.7</v>
      </c>
      <c r="BE32">
        <v>236.7</v>
      </c>
      <c r="BF32">
        <v>233.9</v>
      </c>
      <c r="BG32">
        <v>242.7</v>
      </c>
      <c r="BH32">
        <v>245.6</v>
      </c>
      <c r="BI32">
        <v>246.4</v>
      </c>
      <c r="BJ32">
        <v>247.8</v>
      </c>
      <c r="BK32">
        <v>239.6</v>
      </c>
      <c r="BL32">
        <v>243.6</v>
      </c>
      <c r="BM32">
        <v>252.5</v>
      </c>
      <c r="BN32">
        <v>251.3</v>
      </c>
      <c r="BO32">
        <v>250.7</v>
      </c>
      <c r="BP32">
        <v>244.6</v>
      </c>
      <c r="BQ32">
        <v>29.274999999999999</v>
      </c>
      <c r="BR32">
        <v>161.119</v>
      </c>
      <c r="BS32">
        <v>0.75600000000000001</v>
      </c>
      <c r="BT32">
        <v>133.38</v>
      </c>
      <c r="BU32">
        <v>37.688000000000002</v>
      </c>
      <c r="BV32">
        <v>181.93799999999999</v>
      </c>
      <c r="BW32">
        <v>1.0129999999999999</v>
      </c>
      <c r="BX32">
        <v>144.881</v>
      </c>
      <c r="BY32">
        <v>131</v>
      </c>
      <c r="BZ32">
        <v>0.53</v>
      </c>
      <c r="CA32">
        <v>15</v>
      </c>
      <c r="CB32">
        <v>0.47</v>
      </c>
    </row>
    <row r="33" spans="1:80" x14ac:dyDescent="0.25">
      <c r="A33">
        <v>32</v>
      </c>
      <c r="B33">
        <v>104</v>
      </c>
      <c r="C33">
        <v>61</v>
      </c>
      <c r="D33">
        <v>1</v>
      </c>
      <c r="E33">
        <v>1</v>
      </c>
      <c r="F33">
        <v>0</v>
      </c>
      <c r="G33">
        <v>63.86000000000007</v>
      </c>
      <c r="H33">
        <v>95.54999999999994</v>
      </c>
      <c r="I33">
        <v>86.730000000000018</v>
      </c>
      <c r="J33">
        <v>82.810000000000031</v>
      </c>
      <c r="K33">
        <v>65.660000000000039</v>
      </c>
      <c r="L33">
        <v>89.180000000000092</v>
      </c>
      <c r="M33">
        <v>77.909999999999968</v>
      </c>
      <c r="N33">
        <v>89.669999999999987</v>
      </c>
      <c r="O33">
        <v>53.410000000000032</v>
      </c>
      <c r="P33">
        <v>90.160000000000039</v>
      </c>
      <c r="Q33">
        <v>83.300000000000011</v>
      </c>
      <c r="R33">
        <v>78.400000000000006</v>
      </c>
      <c r="S33">
        <v>71.050000000000011</v>
      </c>
      <c r="T33">
        <v>73.010000000000034</v>
      </c>
      <c r="U33">
        <v>163.16999999999999</v>
      </c>
      <c r="V33">
        <v>64.189999999999984</v>
      </c>
      <c r="W33">
        <v>83.789999999999978</v>
      </c>
      <c r="X33">
        <v>17.150000000000002</v>
      </c>
      <c r="Y33">
        <v>97.020000000000067</v>
      </c>
      <c r="Z33">
        <v>73.989999999999981</v>
      </c>
      <c r="AA33">
        <v>59.290000000000049</v>
      </c>
      <c r="AB33">
        <v>89.669999999999987</v>
      </c>
      <c r="AC33">
        <v>73.010000000000034</v>
      </c>
      <c r="AD33">
        <v>60.760000000000034</v>
      </c>
      <c r="AE33">
        <v>52.42999999999995</v>
      </c>
      <c r="AF33">
        <v>73.010000000000034</v>
      </c>
      <c r="AG33">
        <v>64.680000000000021</v>
      </c>
      <c r="AH33">
        <v>66.639999999999972</v>
      </c>
      <c r="AI33">
        <v>30.380000000000017</v>
      </c>
      <c r="AJ33">
        <v>58.800000000000004</v>
      </c>
      <c r="AK33">
        <v>224.5</v>
      </c>
      <c r="AL33">
        <v>217.1</v>
      </c>
      <c r="AM33">
        <v>220</v>
      </c>
      <c r="AN33">
        <v>225.4</v>
      </c>
      <c r="AO33">
        <v>229.6</v>
      </c>
      <c r="AP33">
        <v>231.6</v>
      </c>
      <c r="AQ33">
        <v>230.4</v>
      </c>
      <c r="AR33">
        <v>240.5</v>
      </c>
      <c r="AS33">
        <v>246.1</v>
      </c>
      <c r="AT33">
        <v>250.1</v>
      </c>
      <c r="AU33">
        <v>248.8</v>
      </c>
      <c r="AV33">
        <v>258.89999999999998</v>
      </c>
      <c r="AW33">
        <v>262.8</v>
      </c>
      <c r="AX33">
        <v>267.2</v>
      </c>
      <c r="AY33">
        <v>264.10000000000002</v>
      </c>
      <c r="AZ33">
        <v>271</v>
      </c>
      <c r="BA33">
        <v>277.8</v>
      </c>
      <c r="BB33">
        <v>275.8</v>
      </c>
      <c r="BC33">
        <v>280.10000000000002</v>
      </c>
      <c r="BD33">
        <v>285.10000000000002</v>
      </c>
      <c r="BE33">
        <v>285.39999999999998</v>
      </c>
      <c r="BF33">
        <v>287.89999999999998</v>
      </c>
      <c r="BG33">
        <v>291.8</v>
      </c>
      <c r="BH33">
        <v>295.8</v>
      </c>
      <c r="BI33">
        <v>298.10000000000002</v>
      </c>
      <c r="BJ33">
        <v>296.89999999999998</v>
      </c>
      <c r="BK33">
        <v>299.3</v>
      </c>
      <c r="BL33">
        <v>301.60000000000002</v>
      </c>
      <c r="BM33">
        <v>308</v>
      </c>
      <c r="BN33">
        <v>303.60000000000002</v>
      </c>
      <c r="BO33">
        <v>297.2</v>
      </c>
      <c r="BP33">
        <v>301.3</v>
      </c>
      <c r="BQ33">
        <v>28.398</v>
      </c>
      <c r="BR33">
        <v>167.44</v>
      </c>
      <c r="BS33">
        <v>1.0569999999999999</v>
      </c>
      <c r="BT33">
        <v>136.655</v>
      </c>
      <c r="BU33">
        <v>80.918999999999997</v>
      </c>
      <c r="BV33">
        <v>186.51300000000001</v>
      </c>
      <c r="BW33">
        <v>0.89200000000000002</v>
      </c>
      <c r="BX33">
        <v>146.36500000000001</v>
      </c>
      <c r="BY33">
        <v>105</v>
      </c>
      <c r="BZ33">
        <v>0.39</v>
      </c>
      <c r="CA33">
        <v>15</v>
      </c>
      <c r="CB33">
        <v>0.67</v>
      </c>
    </row>
    <row r="34" spans="1:80" x14ac:dyDescent="0.25">
      <c r="A34">
        <v>33</v>
      </c>
      <c r="B34">
        <v>104</v>
      </c>
      <c r="C34">
        <v>61</v>
      </c>
      <c r="D34">
        <v>1</v>
      </c>
      <c r="E34">
        <v>1</v>
      </c>
      <c r="F34">
        <v>1</v>
      </c>
      <c r="G34">
        <v>55.489999999999931</v>
      </c>
      <c r="H34">
        <v>94.570000000000064</v>
      </c>
      <c r="I34">
        <v>100.94000000000005</v>
      </c>
      <c r="J34">
        <v>93.589999999999975</v>
      </c>
      <c r="K34">
        <v>84.280000000000015</v>
      </c>
      <c r="L34">
        <v>85.260000000000034</v>
      </c>
      <c r="M34">
        <v>78.890000000000043</v>
      </c>
      <c r="N34">
        <v>91.630000000000024</v>
      </c>
      <c r="O34">
        <v>88.689999999999984</v>
      </c>
      <c r="P34">
        <v>58.800000000000004</v>
      </c>
      <c r="Q34">
        <v>77.909999999999968</v>
      </c>
      <c r="R34">
        <v>79.86999999999999</v>
      </c>
      <c r="S34">
        <v>78.400000000000006</v>
      </c>
      <c r="T34">
        <v>57.820000000000057</v>
      </c>
      <c r="U34">
        <v>161.70000000000002</v>
      </c>
      <c r="V34">
        <v>83.789999999999978</v>
      </c>
      <c r="W34">
        <v>70.560000000000031</v>
      </c>
      <c r="X34">
        <v>53.409999999999961</v>
      </c>
      <c r="Y34">
        <v>94.569999999999922</v>
      </c>
      <c r="Z34">
        <v>70.070000000000064</v>
      </c>
      <c r="AA34">
        <v>74.480000000000018</v>
      </c>
      <c r="AB34">
        <v>87.22</v>
      </c>
      <c r="AC34">
        <v>82.80999999999996</v>
      </c>
      <c r="AD34">
        <v>55.860000000000035</v>
      </c>
      <c r="AE34">
        <v>61.250000000000007</v>
      </c>
      <c r="AF34">
        <v>85.75</v>
      </c>
      <c r="AG34">
        <v>58.310000000000031</v>
      </c>
      <c r="AH34">
        <v>42.630000000000017</v>
      </c>
      <c r="AI34">
        <v>57.33000000000002</v>
      </c>
      <c r="AJ34">
        <v>59.289999999999978</v>
      </c>
      <c r="AK34">
        <v>231.4</v>
      </c>
      <c r="AL34">
        <v>232.9</v>
      </c>
      <c r="AM34">
        <v>229.9</v>
      </c>
      <c r="AN34">
        <v>232</v>
      </c>
      <c r="AO34">
        <v>246.8</v>
      </c>
      <c r="AP34">
        <v>255.3</v>
      </c>
      <c r="AQ34">
        <v>255.8</v>
      </c>
      <c r="AR34">
        <v>260.2</v>
      </c>
      <c r="AS34">
        <v>265.3</v>
      </c>
      <c r="AT34">
        <v>269.10000000000002</v>
      </c>
      <c r="AU34">
        <v>275</v>
      </c>
      <c r="AV34">
        <v>274</v>
      </c>
      <c r="AW34">
        <v>276.89999999999998</v>
      </c>
      <c r="AX34">
        <v>283.8</v>
      </c>
      <c r="AY34">
        <v>284.89999999999998</v>
      </c>
      <c r="AZ34">
        <v>282.3</v>
      </c>
      <c r="BA34">
        <v>291.89999999999998</v>
      </c>
      <c r="BB34">
        <v>296.2</v>
      </c>
      <c r="BC34">
        <v>292.3</v>
      </c>
      <c r="BD34">
        <v>295.3</v>
      </c>
      <c r="BE34">
        <v>301.60000000000002</v>
      </c>
      <c r="BF34">
        <v>300.8</v>
      </c>
      <c r="BG34">
        <v>306.2</v>
      </c>
      <c r="BH34">
        <v>307.39999999999998</v>
      </c>
      <c r="BI34">
        <v>316.39999999999998</v>
      </c>
      <c r="BJ34">
        <v>313</v>
      </c>
      <c r="BK34">
        <v>319.3</v>
      </c>
      <c r="BL34">
        <v>318.89999999999998</v>
      </c>
      <c r="BM34">
        <v>323.7</v>
      </c>
      <c r="BN34">
        <v>317</v>
      </c>
      <c r="BO34">
        <v>318.5</v>
      </c>
      <c r="BP34">
        <v>317.5</v>
      </c>
      <c r="BQ34">
        <v>30.57</v>
      </c>
      <c r="BR34">
        <v>172.386</v>
      </c>
      <c r="BS34">
        <v>0.42199999999999999</v>
      </c>
      <c r="BT34">
        <v>141.19200000000001</v>
      </c>
      <c r="BU34">
        <v>92.227000000000004</v>
      </c>
      <c r="BV34">
        <v>194.529</v>
      </c>
      <c r="BW34">
        <v>0.86</v>
      </c>
      <c r="BX34">
        <v>153.16800000000001</v>
      </c>
      <c r="BY34">
        <v>88</v>
      </c>
      <c r="BZ34">
        <v>0.56999999999999995</v>
      </c>
      <c r="CA34">
        <v>13</v>
      </c>
      <c r="CB34">
        <v>0.69</v>
      </c>
    </row>
    <row r="35" spans="1:80" x14ac:dyDescent="0.25">
      <c r="A35">
        <v>34</v>
      </c>
      <c r="B35">
        <v>105</v>
      </c>
      <c r="C35">
        <v>61</v>
      </c>
      <c r="D35">
        <v>1</v>
      </c>
      <c r="E35">
        <v>2</v>
      </c>
      <c r="F35">
        <v>0</v>
      </c>
      <c r="G35">
        <v>58.280000000000037</v>
      </c>
      <c r="H35">
        <v>22.539999999999974</v>
      </c>
      <c r="I35">
        <v>35.769999999999989</v>
      </c>
      <c r="J35">
        <v>51.45</v>
      </c>
      <c r="K35">
        <v>58.800000000000004</v>
      </c>
      <c r="L35">
        <v>60.760000000000034</v>
      </c>
      <c r="M35">
        <v>65.170000000000059</v>
      </c>
      <c r="N35">
        <v>64.189999999999984</v>
      </c>
      <c r="O35">
        <v>58.800000000000004</v>
      </c>
      <c r="P35">
        <v>64.189999999999984</v>
      </c>
      <c r="Q35">
        <v>73.5</v>
      </c>
      <c r="R35">
        <v>60.27000000000006</v>
      </c>
      <c r="S35">
        <v>74.969999999999985</v>
      </c>
      <c r="T35">
        <v>65.660000000000039</v>
      </c>
      <c r="U35">
        <v>130.83000000000001</v>
      </c>
      <c r="V35">
        <v>76.930000000000021</v>
      </c>
      <c r="W35">
        <v>79.86999999999999</v>
      </c>
      <c r="X35">
        <v>63.7</v>
      </c>
      <c r="Y35">
        <v>97.509999999999962</v>
      </c>
      <c r="Z35">
        <v>81.339999999999975</v>
      </c>
      <c r="AA35">
        <v>58.310000000000031</v>
      </c>
      <c r="AB35">
        <v>69.580000000000013</v>
      </c>
      <c r="AC35">
        <v>49.489999999999974</v>
      </c>
      <c r="AD35">
        <v>77.910000000000039</v>
      </c>
      <c r="AE35">
        <v>63.7</v>
      </c>
      <c r="AF35">
        <v>78.400000000000006</v>
      </c>
      <c r="AG35">
        <v>51.45</v>
      </c>
      <c r="AH35">
        <v>86.239999999999981</v>
      </c>
      <c r="AI35">
        <v>58.800000000000004</v>
      </c>
      <c r="AJ35">
        <v>57.33000000000002</v>
      </c>
      <c r="AK35">
        <v>195.4</v>
      </c>
      <c r="AL35">
        <v>200.5</v>
      </c>
      <c r="AM35">
        <v>201.7</v>
      </c>
      <c r="AN35">
        <v>191.9</v>
      </c>
      <c r="AO35">
        <v>195.3</v>
      </c>
      <c r="AP35">
        <v>192.2</v>
      </c>
      <c r="AQ35">
        <v>199.1</v>
      </c>
      <c r="AR35">
        <v>203.7</v>
      </c>
      <c r="AS35">
        <v>207.6</v>
      </c>
      <c r="AT35">
        <v>211</v>
      </c>
      <c r="AU35">
        <v>212.9</v>
      </c>
      <c r="AV35">
        <v>215.8</v>
      </c>
      <c r="AW35">
        <v>218.2</v>
      </c>
      <c r="AX35">
        <v>220.8</v>
      </c>
      <c r="AY35">
        <v>220.9</v>
      </c>
      <c r="AZ35">
        <v>222.7</v>
      </c>
      <c r="BA35">
        <v>229.1</v>
      </c>
      <c r="BB35">
        <v>232.2</v>
      </c>
      <c r="BC35">
        <v>233.3</v>
      </c>
      <c r="BD35">
        <v>237.2</v>
      </c>
      <c r="BE35">
        <v>241.4</v>
      </c>
      <c r="BF35">
        <v>243.2</v>
      </c>
      <c r="BG35">
        <v>248.3</v>
      </c>
      <c r="BH35">
        <v>247.7</v>
      </c>
      <c r="BI35">
        <v>245.6</v>
      </c>
      <c r="BJ35">
        <v>252.1</v>
      </c>
      <c r="BK35">
        <v>255.4</v>
      </c>
      <c r="BL35">
        <v>250.7</v>
      </c>
      <c r="BM35">
        <v>256.7</v>
      </c>
      <c r="BN35">
        <v>257.3</v>
      </c>
      <c r="BO35">
        <v>259.7</v>
      </c>
      <c r="BP35">
        <v>253.4</v>
      </c>
      <c r="BQ35">
        <v>24.425999999999998</v>
      </c>
      <c r="BR35">
        <v>149.05500000000001</v>
      </c>
      <c r="BS35">
        <v>0.871</v>
      </c>
      <c r="BT35">
        <v>120.628</v>
      </c>
      <c r="BU35">
        <v>51.204999999999998</v>
      </c>
      <c r="BV35">
        <v>178.20500000000001</v>
      </c>
      <c r="BW35">
        <v>0.77700000000000002</v>
      </c>
      <c r="BX35">
        <v>142.405</v>
      </c>
      <c r="BY35">
        <v>97</v>
      </c>
      <c r="BZ35">
        <v>0.15</v>
      </c>
      <c r="CA35">
        <v>10</v>
      </c>
      <c r="CB35">
        <v>0.7</v>
      </c>
    </row>
    <row r="36" spans="1:80" x14ac:dyDescent="0.25">
      <c r="A36">
        <v>35</v>
      </c>
      <c r="B36">
        <v>105</v>
      </c>
      <c r="C36">
        <v>61</v>
      </c>
      <c r="D36">
        <v>1</v>
      </c>
      <c r="E36">
        <v>0</v>
      </c>
      <c r="F36">
        <v>1</v>
      </c>
      <c r="G36">
        <v>52.390000000000107</v>
      </c>
      <c r="H36">
        <v>52.38999999999993</v>
      </c>
      <c r="I36">
        <v>53.630000000000038</v>
      </c>
      <c r="J36">
        <v>61.380000000000038</v>
      </c>
      <c r="K36">
        <v>56.11000000000007</v>
      </c>
      <c r="L36">
        <v>66.650000000000006</v>
      </c>
      <c r="M36">
        <v>54.869999999999969</v>
      </c>
      <c r="N36">
        <v>62.310000000000073</v>
      </c>
      <c r="O36">
        <v>53.630000000000038</v>
      </c>
      <c r="P36">
        <v>70.989999999999938</v>
      </c>
      <c r="Q36">
        <v>55.489999999999931</v>
      </c>
      <c r="R36">
        <v>60.760000000000069</v>
      </c>
      <c r="S36">
        <v>67.580000000000211</v>
      </c>
      <c r="T36">
        <v>69.75</v>
      </c>
      <c r="U36">
        <v>137.63999999999993</v>
      </c>
      <c r="V36">
        <v>62.930000000000035</v>
      </c>
      <c r="W36">
        <v>58.279999999999859</v>
      </c>
      <c r="X36">
        <v>52.7</v>
      </c>
      <c r="Y36">
        <v>67.269999999999968</v>
      </c>
      <c r="Z36">
        <v>56.419999999999966</v>
      </c>
      <c r="AA36">
        <v>47.430000000000035</v>
      </c>
      <c r="AB36">
        <v>70.990000000000279</v>
      </c>
      <c r="AC36">
        <v>56.419999999999789</v>
      </c>
      <c r="AD36">
        <v>50.839999999999932</v>
      </c>
      <c r="AE36">
        <v>45.259999999999721</v>
      </c>
      <c r="AF36">
        <v>59.830000000000211</v>
      </c>
      <c r="AG36">
        <v>48.359999999999722</v>
      </c>
      <c r="AH36">
        <v>54.87000000000014</v>
      </c>
      <c r="AI36">
        <v>52.7</v>
      </c>
      <c r="AJ36">
        <v>62.310000000000073</v>
      </c>
      <c r="AK36">
        <v>180.4</v>
      </c>
      <c r="AL36">
        <v>185.4</v>
      </c>
      <c r="AM36">
        <v>181.5</v>
      </c>
      <c r="AN36">
        <v>184.3</v>
      </c>
      <c r="AO36">
        <v>186.1</v>
      </c>
      <c r="AP36">
        <v>192.8</v>
      </c>
      <c r="AQ36">
        <v>191.7</v>
      </c>
      <c r="AR36">
        <v>193.2</v>
      </c>
      <c r="AS36">
        <v>197.3</v>
      </c>
      <c r="AT36">
        <v>201.8</v>
      </c>
      <c r="AU36">
        <v>205</v>
      </c>
      <c r="AV36">
        <v>205.1</v>
      </c>
      <c r="AW36">
        <v>209</v>
      </c>
      <c r="AX36">
        <v>209.1</v>
      </c>
      <c r="AY36">
        <v>210.4</v>
      </c>
      <c r="AZ36">
        <v>214.5</v>
      </c>
      <c r="BA36">
        <v>216.8</v>
      </c>
      <c r="BB36">
        <v>219.4</v>
      </c>
      <c r="BC36">
        <v>216.4</v>
      </c>
      <c r="BD36">
        <v>219.1</v>
      </c>
      <c r="BE36">
        <v>216.6</v>
      </c>
      <c r="BF36">
        <v>218.9</v>
      </c>
      <c r="BG36">
        <v>221.9</v>
      </c>
      <c r="BH36">
        <v>225.7</v>
      </c>
      <c r="BI36">
        <v>226.7</v>
      </c>
      <c r="BJ36">
        <v>224.1</v>
      </c>
      <c r="BK36">
        <v>229.9</v>
      </c>
      <c r="BL36">
        <v>228.1</v>
      </c>
      <c r="BM36">
        <v>233.3</v>
      </c>
      <c r="BN36">
        <v>229.4</v>
      </c>
      <c r="BO36">
        <v>229.6</v>
      </c>
      <c r="BP36">
        <v>229.2</v>
      </c>
      <c r="BQ36">
        <v>18.872</v>
      </c>
      <c r="BR36">
        <v>141.11099999999999</v>
      </c>
      <c r="BS36">
        <v>0.64</v>
      </c>
      <c r="BT36">
        <v>112.946</v>
      </c>
      <c r="BU36">
        <v>31.52</v>
      </c>
      <c r="BV36">
        <v>170.37299999999999</v>
      </c>
      <c r="BW36">
        <v>0.78100000000000003</v>
      </c>
      <c r="BX36">
        <v>137.77600000000001</v>
      </c>
      <c r="BY36">
        <v>76</v>
      </c>
      <c r="BZ36">
        <v>0.57999999999999996</v>
      </c>
      <c r="CA36">
        <v>7</v>
      </c>
      <c r="CB36">
        <v>0.43</v>
      </c>
    </row>
    <row r="37" spans="1:80" x14ac:dyDescent="0.25">
      <c r="A37">
        <v>36</v>
      </c>
      <c r="B37">
        <v>106</v>
      </c>
      <c r="C37">
        <v>59</v>
      </c>
      <c r="D37">
        <v>1</v>
      </c>
      <c r="E37">
        <v>1</v>
      </c>
      <c r="F37">
        <v>0</v>
      </c>
      <c r="G37">
        <v>58.9</v>
      </c>
      <c r="H37">
        <v>93.10000000000008</v>
      </c>
      <c r="I37">
        <v>88.2</v>
      </c>
      <c r="J37">
        <v>93.100000000000009</v>
      </c>
      <c r="K37">
        <v>76.930000000000021</v>
      </c>
      <c r="L37">
        <v>91.629999999999953</v>
      </c>
      <c r="M37">
        <v>88.689999999999984</v>
      </c>
      <c r="N37">
        <v>89.669999999999987</v>
      </c>
      <c r="O37">
        <v>77.419999999999987</v>
      </c>
      <c r="P37">
        <v>80.850000000000009</v>
      </c>
      <c r="Q37">
        <v>84.280000000000015</v>
      </c>
      <c r="R37">
        <v>73.989999999999981</v>
      </c>
      <c r="S37">
        <v>73.989999999999981</v>
      </c>
      <c r="T37">
        <v>80.360000000000028</v>
      </c>
      <c r="U37">
        <v>128.37999999999997</v>
      </c>
      <c r="V37">
        <v>87.220000000000056</v>
      </c>
      <c r="W37">
        <v>88.2</v>
      </c>
      <c r="X37">
        <v>76.439999999999984</v>
      </c>
      <c r="Y37">
        <v>93.100000000000009</v>
      </c>
      <c r="Z37">
        <v>72.030000000000015</v>
      </c>
      <c r="AA37">
        <v>70.55999999999996</v>
      </c>
      <c r="AB37">
        <v>60.27000000000006</v>
      </c>
      <c r="AC37">
        <v>78.889999999999972</v>
      </c>
      <c r="AD37">
        <v>70.560000000000031</v>
      </c>
      <c r="AE37">
        <v>50.469999999999992</v>
      </c>
      <c r="AF37">
        <v>73.5</v>
      </c>
      <c r="AG37">
        <v>56.35</v>
      </c>
      <c r="AH37">
        <v>65.170000000000059</v>
      </c>
      <c r="AI37">
        <v>57.819999999999993</v>
      </c>
      <c r="AJ37">
        <v>73.5</v>
      </c>
      <c r="AK37">
        <v>206.1</v>
      </c>
      <c r="AL37">
        <v>207.3</v>
      </c>
      <c r="AM37">
        <v>203.5</v>
      </c>
      <c r="AN37">
        <v>214.8</v>
      </c>
      <c r="AO37">
        <v>218.7</v>
      </c>
      <c r="AP37">
        <v>227.8</v>
      </c>
      <c r="AQ37">
        <v>225.2</v>
      </c>
      <c r="AR37">
        <v>232.7</v>
      </c>
      <c r="AS37">
        <v>238.7</v>
      </c>
      <c r="AT37">
        <v>244</v>
      </c>
      <c r="AU37">
        <v>247.5</v>
      </c>
      <c r="AV37">
        <v>251.7</v>
      </c>
      <c r="AW37">
        <v>256.39999999999998</v>
      </c>
      <c r="AX37">
        <v>260.89999999999998</v>
      </c>
      <c r="AY37">
        <v>260.89999999999998</v>
      </c>
      <c r="AZ37">
        <v>264.39999999999998</v>
      </c>
      <c r="BA37">
        <v>264.8</v>
      </c>
      <c r="BB37">
        <v>271.89999999999998</v>
      </c>
      <c r="BC37">
        <v>273.10000000000002</v>
      </c>
      <c r="BD37">
        <v>277.7</v>
      </c>
      <c r="BE37">
        <v>280.3</v>
      </c>
      <c r="BF37">
        <v>280.5</v>
      </c>
      <c r="BG37">
        <v>285.60000000000002</v>
      </c>
      <c r="BH37">
        <v>279.8</v>
      </c>
      <c r="BI37">
        <v>286.2</v>
      </c>
      <c r="BJ37">
        <v>288.5</v>
      </c>
      <c r="BK37">
        <v>290.60000000000002</v>
      </c>
      <c r="BL37">
        <v>289.8</v>
      </c>
      <c r="BM37">
        <v>294.5</v>
      </c>
      <c r="BN37">
        <v>289.2</v>
      </c>
      <c r="BO37">
        <v>293.3</v>
      </c>
      <c r="BP37">
        <v>296.39999999999998</v>
      </c>
      <c r="BQ37">
        <v>27.077999999999999</v>
      </c>
      <c r="BR37">
        <v>153.98099999999999</v>
      </c>
      <c r="BS37">
        <v>0.78800000000000003</v>
      </c>
      <c r="BT37">
        <v>126.979</v>
      </c>
      <c r="BU37">
        <v>79.012</v>
      </c>
      <c r="BV37">
        <v>185.19800000000001</v>
      </c>
      <c r="BW37">
        <v>0.79900000000000004</v>
      </c>
      <c r="BX37">
        <v>143.86699999999999</v>
      </c>
      <c r="BY37">
        <v>58</v>
      </c>
      <c r="BZ37">
        <v>0.69</v>
      </c>
      <c r="CA37">
        <v>10</v>
      </c>
      <c r="CB37">
        <v>0.7</v>
      </c>
    </row>
    <row r="38" spans="1:80" x14ac:dyDescent="0.25">
      <c r="A38">
        <v>37</v>
      </c>
      <c r="B38">
        <v>106</v>
      </c>
      <c r="C38">
        <v>59</v>
      </c>
      <c r="D38">
        <v>1</v>
      </c>
      <c r="E38">
        <v>1</v>
      </c>
      <c r="F38">
        <v>0</v>
      </c>
      <c r="G38">
        <v>63.550000000000004</v>
      </c>
      <c r="H38">
        <v>84.280000000000086</v>
      </c>
      <c r="I38">
        <v>87.22</v>
      </c>
      <c r="J38">
        <v>70.069999999999993</v>
      </c>
      <c r="K38">
        <v>78.889999999999972</v>
      </c>
      <c r="L38">
        <v>80.850000000000009</v>
      </c>
      <c r="M38">
        <v>85.259999999999962</v>
      </c>
      <c r="N38">
        <v>68.110000000000028</v>
      </c>
      <c r="O38">
        <v>76.92999999999995</v>
      </c>
      <c r="P38">
        <v>54.880000000000088</v>
      </c>
      <c r="Q38">
        <v>72.52</v>
      </c>
      <c r="R38">
        <v>63.7</v>
      </c>
      <c r="S38">
        <v>70.560000000000031</v>
      </c>
      <c r="T38">
        <v>68.600000000000009</v>
      </c>
      <c r="U38">
        <v>130.82999999999996</v>
      </c>
      <c r="V38">
        <v>77.909999999999968</v>
      </c>
      <c r="W38">
        <v>73.010000000000034</v>
      </c>
      <c r="X38">
        <v>58.800000000000004</v>
      </c>
      <c r="Y38">
        <v>57.329999999999949</v>
      </c>
      <c r="Z38">
        <v>70.560000000000031</v>
      </c>
      <c r="AA38">
        <v>74.969999999999985</v>
      </c>
      <c r="AB38">
        <v>77.419999999999987</v>
      </c>
      <c r="AC38">
        <v>77.419999999999987</v>
      </c>
      <c r="AD38">
        <v>52.430000000000021</v>
      </c>
      <c r="AE38">
        <v>52.919999999999987</v>
      </c>
      <c r="AF38">
        <v>72.030000000000015</v>
      </c>
      <c r="AG38">
        <v>48.019999999999989</v>
      </c>
      <c r="AH38">
        <v>65.169999999999987</v>
      </c>
      <c r="AI38">
        <v>62.230000000000018</v>
      </c>
      <c r="AJ38">
        <v>56.35</v>
      </c>
      <c r="AK38">
        <v>187.5</v>
      </c>
      <c r="AL38">
        <v>189.7</v>
      </c>
      <c r="AM38">
        <v>190.3</v>
      </c>
      <c r="AN38">
        <v>198.1</v>
      </c>
      <c r="AO38">
        <v>203.5</v>
      </c>
      <c r="AP38">
        <v>207.5</v>
      </c>
      <c r="AQ38">
        <v>209.9</v>
      </c>
      <c r="AR38">
        <v>215.3</v>
      </c>
      <c r="AS38">
        <v>221.4</v>
      </c>
      <c r="AT38">
        <v>222.6</v>
      </c>
      <c r="AU38">
        <v>226.5</v>
      </c>
      <c r="AV38">
        <v>219</v>
      </c>
      <c r="AW38">
        <v>231.4</v>
      </c>
      <c r="AX38">
        <v>234.5</v>
      </c>
      <c r="AY38">
        <v>236.1</v>
      </c>
      <c r="AZ38">
        <v>238.1</v>
      </c>
      <c r="BA38">
        <v>243.1</v>
      </c>
      <c r="BB38">
        <v>246.8</v>
      </c>
      <c r="BC38">
        <v>250.2</v>
      </c>
      <c r="BD38">
        <v>252.3</v>
      </c>
      <c r="BE38">
        <v>255.6</v>
      </c>
      <c r="BF38">
        <v>256.10000000000002</v>
      </c>
      <c r="BG38">
        <v>262.60000000000002</v>
      </c>
      <c r="BH38">
        <v>263.60000000000002</v>
      </c>
      <c r="BI38">
        <v>269.60000000000002</v>
      </c>
      <c r="BJ38">
        <v>273.8</v>
      </c>
      <c r="BK38">
        <v>263</v>
      </c>
      <c r="BL38">
        <v>270.10000000000002</v>
      </c>
      <c r="BM38">
        <v>272.8</v>
      </c>
      <c r="BN38">
        <v>273.39999999999998</v>
      </c>
      <c r="BO38">
        <v>277.3</v>
      </c>
      <c r="BP38">
        <v>275.10000000000002</v>
      </c>
      <c r="BQ38">
        <v>21.437000000000001</v>
      </c>
      <c r="BR38">
        <v>144.649</v>
      </c>
      <c r="BS38">
        <v>0.78500000000000003</v>
      </c>
      <c r="BT38">
        <v>116.973</v>
      </c>
      <c r="BU38">
        <v>70.897000000000006</v>
      </c>
      <c r="BV38">
        <v>177.16200000000001</v>
      </c>
      <c r="BW38">
        <v>0.76900000000000002</v>
      </c>
      <c r="BX38">
        <v>142.358</v>
      </c>
      <c r="BY38">
        <v>117</v>
      </c>
      <c r="BZ38">
        <v>0.32</v>
      </c>
      <c r="CA38">
        <v>9</v>
      </c>
      <c r="CB38">
        <v>0.89</v>
      </c>
    </row>
    <row r="39" spans="1:80" x14ac:dyDescent="0.25">
      <c r="A39">
        <v>38</v>
      </c>
      <c r="B39">
        <v>107</v>
      </c>
      <c r="C39">
        <v>61</v>
      </c>
      <c r="D39">
        <v>1</v>
      </c>
      <c r="E39">
        <v>2</v>
      </c>
      <c r="F39">
        <v>1</v>
      </c>
      <c r="G39">
        <v>54.559999999999896</v>
      </c>
      <c r="H39">
        <v>14.210000000000029</v>
      </c>
      <c r="I39">
        <v>25.970000000000059</v>
      </c>
      <c r="J39">
        <v>79.86999999999999</v>
      </c>
      <c r="K39">
        <v>73.989999999999981</v>
      </c>
      <c r="L39">
        <v>57.33000000000002</v>
      </c>
      <c r="M39">
        <v>64.680000000000021</v>
      </c>
      <c r="N39">
        <v>69.089999999999975</v>
      </c>
      <c r="O39">
        <v>55.860000000000035</v>
      </c>
      <c r="P39">
        <v>55.36999999999999</v>
      </c>
      <c r="Q39">
        <v>65.659999999999968</v>
      </c>
      <c r="R39">
        <v>61.250000000000007</v>
      </c>
      <c r="S39">
        <v>63.7</v>
      </c>
      <c r="T39">
        <v>52.42999999999995</v>
      </c>
      <c r="U39">
        <v>120.05000000000001</v>
      </c>
      <c r="V39">
        <v>58.310000000000031</v>
      </c>
      <c r="W39">
        <v>65.660000000000039</v>
      </c>
      <c r="X39">
        <v>51.45</v>
      </c>
      <c r="Y39">
        <v>67.129999999999953</v>
      </c>
      <c r="Z39">
        <v>50.470000000000027</v>
      </c>
      <c r="AA39">
        <v>68.600000000000009</v>
      </c>
      <c r="AB39">
        <v>59.289999999999978</v>
      </c>
      <c r="AC39">
        <v>47.040000000000042</v>
      </c>
      <c r="AD39">
        <v>80.850000000000009</v>
      </c>
      <c r="AE39">
        <v>53.409999999999961</v>
      </c>
      <c r="AF39">
        <v>50.469999999999992</v>
      </c>
      <c r="AG39">
        <v>61.250000000000007</v>
      </c>
      <c r="AH39">
        <v>40.180000000000014</v>
      </c>
      <c r="AI39">
        <v>57.329999999999949</v>
      </c>
      <c r="AJ39">
        <v>52.920000000000059</v>
      </c>
      <c r="AK39">
        <v>188.3</v>
      </c>
      <c r="AL39">
        <v>186.8</v>
      </c>
      <c r="AM39">
        <v>187.8</v>
      </c>
      <c r="AN39">
        <v>178.3</v>
      </c>
      <c r="AO39">
        <v>180.1</v>
      </c>
      <c r="AP39">
        <v>191.4</v>
      </c>
      <c r="AQ39">
        <v>188.7</v>
      </c>
      <c r="AR39">
        <v>196.7</v>
      </c>
      <c r="AS39">
        <v>201.7</v>
      </c>
      <c r="AT39">
        <v>204.1</v>
      </c>
      <c r="AU39">
        <v>201.8</v>
      </c>
      <c r="AV39">
        <v>205.6</v>
      </c>
      <c r="AW39">
        <v>209.1</v>
      </c>
      <c r="AX39">
        <v>212.1</v>
      </c>
      <c r="AY39">
        <v>210</v>
      </c>
      <c r="AZ39">
        <v>212</v>
      </c>
      <c r="BA39">
        <v>217.9</v>
      </c>
      <c r="BB39">
        <v>215.8</v>
      </c>
      <c r="BC39">
        <v>219.4</v>
      </c>
      <c r="BD39">
        <v>221.6</v>
      </c>
      <c r="BE39">
        <v>218.5</v>
      </c>
      <c r="BF39">
        <v>218.3</v>
      </c>
      <c r="BG39">
        <v>228.2</v>
      </c>
      <c r="BH39">
        <v>223.9</v>
      </c>
      <c r="BI39">
        <v>226.6</v>
      </c>
      <c r="BJ39">
        <v>226.7</v>
      </c>
      <c r="BK39">
        <v>231.5</v>
      </c>
      <c r="BL39">
        <v>228.6</v>
      </c>
      <c r="BM39">
        <v>234.8</v>
      </c>
      <c r="BN39">
        <v>229</v>
      </c>
      <c r="BO39">
        <v>232.3</v>
      </c>
      <c r="BP39">
        <v>232.8</v>
      </c>
      <c r="BQ39">
        <v>19.221</v>
      </c>
      <c r="BR39">
        <v>147.125</v>
      </c>
      <c r="BS39">
        <v>0.42799999999999999</v>
      </c>
      <c r="BT39">
        <v>118.79600000000001</v>
      </c>
      <c r="BU39">
        <v>35.704999999999998</v>
      </c>
      <c r="BV39">
        <v>161.07300000000001</v>
      </c>
      <c r="BW39">
        <v>0.55200000000000005</v>
      </c>
      <c r="BX39">
        <v>137.078</v>
      </c>
      <c r="BY39">
        <v>96</v>
      </c>
      <c r="BZ39">
        <v>0.15</v>
      </c>
      <c r="CA39">
        <v>17</v>
      </c>
      <c r="CB39">
        <v>0.71</v>
      </c>
    </row>
    <row r="40" spans="1:80" x14ac:dyDescent="0.25">
      <c r="A40">
        <v>39</v>
      </c>
      <c r="B40">
        <v>107</v>
      </c>
      <c r="C40">
        <v>61</v>
      </c>
      <c r="D40">
        <v>1</v>
      </c>
      <c r="E40">
        <v>2</v>
      </c>
      <c r="F40">
        <v>0</v>
      </c>
      <c r="G40">
        <v>65.410000000000068</v>
      </c>
      <c r="H40">
        <v>23.519999999999989</v>
      </c>
      <c r="I40">
        <v>35.769999999999989</v>
      </c>
      <c r="J40">
        <v>73.010000000000034</v>
      </c>
      <c r="K40">
        <v>87.22</v>
      </c>
      <c r="L40">
        <v>72.52</v>
      </c>
      <c r="M40">
        <v>68.110000000000028</v>
      </c>
      <c r="N40">
        <v>80.850000000000009</v>
      </c>
      <c r="O40">
        <v>63.209999999999965</v>
      </c>
      <c r="P40">
        <v>81.830000000000084</v>
      </c>
      <c r="Q40">
        <v>67.61999999999999</v>
      </c>
      <c r="R40">
        <v>53.900000000000006</v>
      </c>
      <c r="S40">
        <v>76.439999999999984</v>
      </c>
      <c r="T40">
        <v>76.439999999999984</v>
      </c>
      <c r="U40">
        <v>142.10000000000002</v>
      </c>
      <c r="V40">
        <v>79.86999999999999</v>
      </c>
      <c r="W40">
        <v>82.810000000000031</v>
      </c>
      <c r="X40">
        <v>73.5</v>
      </c>
      <c r="Y40">
        <v>85.260000000000034</v>
      </c>
      <c r="Z40">
        <v>79.380000000000024</v>
      </c>
      <c r="AA40">
        <v>56.35</v>
      </c>
      <c r="AB40">
        <v>84.77</v>
      </c>
      <c r="AC40">
        <v>59.290000000000049</v>
      </c>
      <c r="AD40">
        <v>67.130000000000024</v>
      </c>
      <c r="AE40">
        <v>49.980000000000018</v>
      </c>
      <c r="AF40">
        <v>83.789999999999978</v>
      </c>
      <c r="AG40">
        <v>49.980000000000018</v>
      </c>
      <c r="AH40">
        <v>61.739999999999974</v>
      </c>
      <c r="AI40">
        <v>66.150000000000006</v>
      </c>
      <c r="AJ40">
        <v>68.600000000000009</v>
      </c>
      <c r="AK40">
        <v>228.7</v>
      </c>
      <c r="AL40">
        <v>225.6</v>
      </c>
      <c r="AM40">
        <v>229.1</v>
      </c>
      <c r="AN40">
        <v>218.2</v>
      </c>
      <c r="AO40">
        <v>215</v>
      </c>
      <c r="AP40">
        <v>223.3</v>
      </c>
      <c r="AQ40">
        <v>228.7</v>
      </c>
      <c r="AR40">
        <v>232.5</v>
      </c>
      <c r="AS40">
        <v>236.1</v>
      </c>
      <c r="AT40">
        <v>239.3</v>
      </c>
      <c r="AU40">
        <v>238.4</v>
      </c>
      <c r="AV40">
        <v>245</v>
      </c>
      <c r="AW40">
        <v>245.8</v>
      </c>
      <c r="AX40">
        <v>244.2</v>
      </c>
      <c r="AY40">
        <v>247.1</v>
      </c>
      <c r="AZ40">
        <v>250.2</v>
      </c>
      <c r="BA40">
        <v>252.3</v>
      </c>
      <c r="BB40">
        <v>255.9</v>
      </c>
      <c r="BC40">
        <v>259.8</v>
      </c>
      <c r="BD40">
        <v>264.3</v>
      </c>
      <c r="BE40">
        <v>263.39999999999998</v>
      </c>
      <c r="BF40">
        <v>266.39999999999998</v>
      </c>
      <c r="BG40">
        <v>267.7</v>
      </c>
      <c r="BH40">
        <v>271.8</v>
      </c>
      <c r="BI40">
        <v>269.89999999999998</v>
      </c>
      <c r="BJ40">
        <v>275</v>
      </c>
      <c r="BK40">
        <v>267.3</v>
      </c>
      <c r="BL40">
        <v>273.89999999999998</v>
      </c>
      <c r="BM40">
        <v>274.8</v>
      </c>
      <c r="BN40">
        <v>275</v>
      </c>
      <c r="BO40">
        <v>278.2</v>
      </c>
      <c r="BP40">
        <v>277.89999999999998</v>
      </c>
      <c r="BQ40">
        <v>26.27</v>
      </c>
      <c r="BR40">
        <v>180.09299999999999</v>
      </c>
      <c r="BS40">
        <v>0.59599999999999997</v>
      </c>
      <c r="BT40">
        <v>140.16399999999999</v>
      </c>
      <c r="BU40">
        <v>46.762</v>
      </c>
      <c r="BV40">
        <v>199.83199999999999</v>
      </c>
      <c r="BW40">
        <v>0.34699999999999998</v>
      </c>
      <c r="BX40">
        <v>158.66300000000001</v>
      </c>
      <c r="BY40">
        <v>137</v>
      </c>
      <c r="BZ40">
        <v>0.14000000000000001</v>
      </c>
      <c r="CA40">
        <v>12</v>
      </c>
      <c r="CB40">
        <v>0.67</v>
      </c>
    </row>
    <row r="41" spans="1:80" x14ac:dyDescent="0.25">
      <c r="A41">
        <v>40</v>
      </c>
      <c r="B41">
        <v>108</v>
      </c>
      <c r="C41">
        <v>62</v>
      </c>
      <c r="D41">
        <v>1</v>
      </c>
      <c r="E41">
        <v>1</v>
      </c>
      <c r="F41">
        <v>0</v>
      </c>
      <c r="G41">
        <v>63.550000000000004</v>
      </c>
      <c r="H41">
        <v>79.86999999999999</v>
      </c>
      <c r="I41">
        <v>85.75</v>
      </c>
      <c r="J41">
        <v>95.550000000000011</v>
      </c>
      <c r="K41">
        <v>92.11999999999999</v>
      </c>
      <c r="L41">
        <v>82.810000000000031</v>
      </c>
      <c r="M41">
        <v>78.889999999999972</v>
      </c>
      <c r="N41">
        <v>101.91999999999999</v>
      </c>
      <c r="O41">
        <v>91.630000000000024</v>
      </c>
      <c r="P41">
        <v>90.160000000000039</v>
      </c>
      <c r="Q41">
        <v>68.600000000000009</v>
      </c>
      <c r="R41">
        <v>82.810000000000031</v>
      </c>
      <c r="S41">
        <v>103.39000000000004</v>
      </c>
      <c r="T41">
        <v>84.77</v>
      </c>
      <c r="U41">
        <v>126.91000000000004</v>
      </c>
      <c r="V41">
        <v>91.139999999999972</v>
      </c>
      <c r="W41">
        <v>90.65</v>
      </c>
      <c r="X41">
        <v>71.050000000000011</v>
      </c>
      <c r="Y41">
        <v>87.710000000000036</v>
      </c>
      <c r="Z41">
        <v>63.210000000000029</v>
      </c>
      <c r="AA41">
        <v>67.61999999999999</v>
      </c>
      <c r="AB41">
        <v>84.280000000000015</v>
      </c>
      <c r="AC41">
        <v>74.47999999999999</v>
      </c>
      <c r="AD41">
        <v>75.95</v>
      </c>
      <c r="AE41">
        <v>46.060000000000031</v>
      </c>
      <c r="AF41">
        <v>64.189999999999984</v>
      </c>
      <c r="AG41">
        <v>55.860000000000035</v>
      </c>
      <c r="AH41">
        <v>83.789999999999978</v>
      </c>
      <c r="AI41">
        <v>49</v>
      </c>
      <c r="AJ41">
        <v>52.42999999999995</v>
      </c>
      <c r="AK41">
        <v>210.7</v>
      </c>
      <c r="AL41">
        <v>209.9</v>
      </c>
      <c r="AM41">
        <v>209.2</v>
      </c>
      <c r="AN41">
        <v>216.1</v>
      </c>
      <c r="AO41">
        <v>221.2</v>
      </c>
      <c r="AP41">
        <v>231.2</v>
      </c>
      <c r="AQ41">
        <v>232.4</v>
      </c>
      <c r="AR41">
        <v>238.6</v>
      </c>
      <c r="AS41">
        <v>243.2</v>
      </c>
      <c r="AT41">
        <v>252.1</v>
      </c>
      <c r="AU41">
        <v>254.4</v>
      </c>
      <c r="AV41">
        <v>261.39999999999998</v>
      </c>
      <c r="AW41">
        <v>263.2</v>
      </c>
      <c r="AX41">
        <v>267.8</v>
      </c>
      <c r="AY41">
        <v>271.39999999999998</v>
      </c>
      <c r="AZ41">
        <v>274</v>
      </c>
      <c r="BA41">
        <v>272.7</v>
      </c>
      <c r="BB41">
        <v>278.3</v>
      </c>
      <c r="BC41">
        <v>279.8</v>
      </c>
      <c r="BD41">
        <v>281.39999999999998</v>
      </c>
      <c r="BE41">
        <v>282.5</v>
      </c>
      <c r="BF41">
        <v>282.89999999999998</v>
      </c>
      <c r="BG41">
        <v>289.3</v>
      </c>
      <c r="BH41">
        <v>292.7</v>
      </c>
      <c r="BI41">
        <v>294.89999999999998</v>
      </c>
      <c r="BJ41">
        <v>297.60000000000002</v>
      </c>
      <c r="BK41">
        <v>286.3</v>
      </c>
      <c r="BL41">
        <v>294.60000000000002</v>
      </c>
      <c r="BM41">
        <v>298.10000000000002</v>
      </c>
      <c r="BN41">
        <v>301</v>
      </c>
      <c r="BO41">
        <v>298.3</v>
      </c>
      <c r="BP41">
        <v>298.2</v>
      </c>
      <c r="BQ41">
        <v>31.754000000000001</v>
      </c>
      <c r="BR41">
        <v>154.072</v>
      </c>
      <c r="BS41">
        <v>0.504</v>
      </c>
      <c r="BT41">
        <v>119.10899999999999</v>
      </c>
      <c r="BU41">
        <v>88.421000000000006</v>
      </c>
      <c r="BV41">
        <v>178.67400000000001</v>
      </c>
      <c r="BW41">
        <v>1.524</v>
      </c>
      <c r="BX41">
        <v>139.251</v>
      </c>
      <c r="BY41">
        <v>156</v>
      </c>
      <c r="BZ41">
        <v>0.21</v>
      </c>
      <c r="CA41">
        <v>13</v>
      </c>
      <c r="CB41">
        <v>0.85</v>
      </c>
    </row>
    <row r="42" spans="1:80" x14ac:dyDescent="0.25">
      <c r="A42">
        <v>41</v>
      </c>
      <c r="B42">
        <v>108</v>
      </c>
      <c r="C42">
        <v>62</v>
      </c>
      <c r="D42">
        <v>1</v>
      </c>
      <c r="E42">
        <v>1</v>
      </c>
      <c r="F42">
        <v>1</v>
      </c>
      <c r="G42">
        <v>49.909999999999897</v>
      </c>
      <c r="H42">
        <v>73.500000000000071</v>
      </c>
      <c r="I42">
        <v>85.260000000000034</v>
      </c>
      <c r="J42">
        <v>62.230000000000018</v>
      </c>
      <c r="K42">
        <v>61.739999999999974</v>
      </c>
      <c r="L42">
        <v>76.439999999999984</v>
      </c>
      <c r="M42">
        <v>69.090000000000046</v>
      </c>
      <c r="N42">
        <v>74.969999999999985</v>
      </c>
      <c r="O42">
        <v>54.880000000000017</v>
      </c>
      <c r="P42">
        <v>72.030000000000015</v>
      </c>
      <c r="Q42">
        <v>73.989999999999981</v>
      </c>
      <c r="R42">
        <v>66.150000000000006</v>
      </c>
      <c r="S42">
        <v>62.720000000000063</v>
      </c>
      <c r="T42">
        <v>69.089999999999975</v>
      </c>
      <c r="U42">
        <v>144.06000000000003</v>
      </c>
      <c r="V42">
        <v>65.169999999999987</v>
      </c>
      <c r="W42">
        <v>30.380000000000017</v>
      </c>
      <c r="X42">
        <v>68.600000000000009</v>
      </c>
      <c r="Y42">
        <v>89.669999999999987</v>
      </c>
      <c r="Z42">
        <v>63.7</v>
      </c>
      <c r="AA42">
        <v>47.530000000000015</v>
      </c>
      <c r="AB42">
        <v>68.600000000000009</v>
      </c>
      <c r="AC42">
        <v>60.759999999999962</v>
      </c>
      <c r="AD42">
        <v>57.820000000000057</v>
      </c>
      <c r="AE42">
        <v>59.289999999999978</v>
      </c>
      <c r="AF42">
        <v>54.389999999999979</v>
      </c>
      <c r="AG42">
        <v>58.310000000000031</v>
      </c>
      <c r="AH42">
        <v>48.019999999999989</v>
      </c>
      <c r="AI42">
        <v>48.509999999999962</v>
      </c>
      <c r="AJ42">
        <v>39.690000000000047</v>
      </c>
      <c r="AK42">
        <v>185.9</v>
      </c>
      <c r="AL42">
        <v>184.8</v>
      </c>
      <c r="AM42">
        <v>183.6</v>
      </c>
      <c r="AN42">
        <v>193.5</v>
      </c>
      <c r="AO42">
        <v>198.2</v>
      </c>
      <c r="AP42">
        <v>200.2</v>
      </c>
      <c r="AQ42">
        <v>199.4</v>
      </c>
      <c r="AR42">
        <v>205.1</v>
      </c>
      <c r="AS42">
        <v>211.1</v>
      </c>
      <c r="AT42">
        <v>214.7</v>
      </c>
      <c r="AU42">
        <v>215.5</v>
      </c>
      <c r="AV42">
        <v>220.1</v>
      </c>
      <c r="AW42">
        <v>223.2</v>
      </c>
      <c r="AX42">
        <v>226.5</v>
      </c>
      <c r="AY42">
        <v>225.2</v>
      </c>
      <c r="AZ42">
        <v>229.7</v>
      </c>
      <c r="BA42">
        <v>235.6</v>
      </c>
      <c r="BB42">
        <v>236.5</v>
      </c>
      <c r="BC42">
        <v>241.5</v>
      </c>
      <c r="BD42">
        <v>245.6</v>
      </c>
      <c r="BE42">
        <v>249</v>
      </c>
      <c r="BF42">
        <v>244.9</v>
      </c>
      <c r="BG42">
        <v>249</v>
      </c>
      <c r="BH42">
        <v>253.7</v>
      </c>
      <c r="BI42">
        <v>256.3</v>
      </c>
      <c r="BJ42">
        <v>253.9</v>
      </c>
      <c r="BK42">
        <v>257.89999999999998</v>
      </c>
      <c r="BL42">
        <v>255.2</v>
      </c>
      <c r="BM42">
        <v>261.60000000000002</v>
      </c>
      <c r="BN42">
        <v>258.89999999999998</v>
      </c>
      <c r="BO42">
        <v>255.8</v>
      </c>
      <c r="BP42">
        <v>252.3</v>
      </c>
      <c r="BQ42">
        <v>28.16</v>
      </c>
      <c r="BR42">
        <v>134.63399999999999</v>
      </c>
      <c r="BS42">
        <v>0.57099999999999995</v>
      </c>
      <c r="BT42">
        <v>109.4</v>
      </c>
      <c r="BU42">
        <v>73.757000000000005</v>
      </c>
      <c r="BV42">
        <v>157.179</v>
      </c>
      <c r="BW42">
        <v>0.86399999999999999</v>
      </c>
      <c r="BX42">
        <v>116.462</v>
      </c>
      <c r="BY42">
        <v>116</v>
      </c>
      <c r="BZ42">
        <v>0.12</v>
      </c>
      <c r="CA42">
        <v>11</v>
      </c>
      <c r="CB42">
        <v>0.45</v>
      </c>
    </row>
    <row r="43" spans="1:80" x14ac:dyDescent="0.25">
      <c r="A43">
        <v>42</v>
      </c>
      <c r="B43">
        <v>108</v>
      </c>
      <c r="C43">
        <v>62</v>
      </c>
      <c r="D43">
        <v>1</v>
      </c>
      <c r="E43">
        <v>2</v>
      </c>
      <c r="F43">
        <v>1</v>
      </c>
      <c r="G43">
        <v>61.690000000000104</v>
      </c>
      <c r="H43">
        <v>14.700000000000001</v>
      </c>
      <c r="I43">
        <v>35.280000000000015</v>
      </c>
      <c r="J43">
        <v>47.040000000000042</v>
      </c>
      <c r="K43">
        <v>50.469999999999992</v>
      </c>
      <c r="L43">
        <v>62.719999999999992</v>
      </c>
      <c r="M43">
        <v>59.780000000000015</v>
      </c>
      <c r="N43">
        <v>52.919999999999987</v>
      </c>
      <c r="O43">
        <v>54.389999999999979</v>
      </c>
      <c r="P43">
        <v>67.130000000000024</v>
      </c>
      <c r="Q43">
        <v>47.040000000000042</v>
      </c>
      <c r="R43">
        <v>61.739999999999974</v>
      </c>
      <c r="S43">
        <v>66.639999999999972</v>
      </c>
      <c r="T43">
        <v>49</v>
      </c>
      <c r="U43">
        <v>107.31000000000003</v>
      </c>
      <c r="V43">
        <v>66.639999999999972</v>
      </c>
      <c r="W43">
        <v>59.290000000000049</v>
      </c>
      <c r="X43">
        <v>50.959999999999965</v>
      </c>
      <c r="Y43">
        <v>55.370000000000061</v>
      </c>
      <c r="Z43">
        <v>49.489999999999974</v>
      </c>
      <c r="AA43">
        <v>66.150000000000006</v>
      </c>
      <c r="AB43">
        <v>74.480000000000018</v>
      </c>
      <c r="AC43">
        <v>56.840000000000046</v>
      </c>
      <c r="AD43">
        <v>39.200000000000003</v>
      </c>
      <c r="AE43">
        <v>43.609999999999964</v>
      </c>
      <c r="AF43">
        <v>72.520000000000067</v>
      </c>
      <c r="AG43">
        <v>56.35</v>
      </c>
      <c r="AH43">
        <v>52.430000000000021</v>
      </c>
      <c r="AI43">
        <v>47.530000000000015</v>
      </c>
      <c r="AJ43">
        <v>60.760000000000034</v>
      </c>
      <c r="AK43">
        <v>188.9</v>
      </c>
      <c r="AL43">
        <v>187.6</v>
      </c>
      <c r="AM43">
        <v>190</v>
      </c>
      <c r="AN43">
        <v>180.3</v>
      </c>
      <c r="AO43">
        <v>182.8</v>
      </c>
      <c r="AP43">
        <v>185.8</v>
      </c>
      <c r="AQ43">
        <v>184.9</v>
      </c>
      <c r="AR43">
        <v>192.1</v>
      </c>
      <c r="AS43">
        <v>198.1</v>
      </c>
      <c r="AT43">
        <v>197.2</v>
      </c>
      <c r="AU43">
        <v>197.2</v>
      </c>
      <c r="AV43">
        <v>203.5</v>
      </c>
      <c r="AW43">
        <v>201.8</v>
      </c>
      <c r="AX43">
        <v>207.5</v>
      </c>
      <c r="AY43">
        <v>208.2</v>
      </c>
      <c r="AZ43">
        <v>206.7</v>
      </c>
      <c r="BA43">
        <v>206.4</v>
      </c>
      <c r="BB43">
        <v>211.4</v>
      </c>
      <c r="BC43">
        <v>210.2</v>
      </c>
      <c r="BD43">
        <v>210.9</v>
      </c>
      <c r="BE43">
        <v>210</v>
      </c>
      <c r="BF43">
        <v>209.8</v>
      </c>
      <c r="BG43">
        <v>212.5</v>
      </c>
      <c r="BH43">
        <v>217.6</v>
      </c>
      <c r="BI43">
        <v>221.9</v>
      </c>
      <c r="BJ43">
        <v>214.7</v>
      </c>
      <c r="BK43">
        <v>217.8</v>
      </c>
      <c r="BL43">
        <v>220.4</v>
      </c>
      <c r="BM43">
        <v>225.5</v>
      </c>
      <c r="BN43">
        <v>221.8</v>
      </c>
      <c r="BO43">
        <v>219.6</v>
      </c>
      <c r="BP43">
        <v>225.6</v>
      </c>
      <c r="BQ43">
        <v>23.067</v>
      </c>
      <c r="BR43">
        <v>142.047</v>
      </c>
      <c r="BS43">
        <v>0.79100000000000004</v>
      </c>
      <c r="BT43">
        <v>116.616</v>
      </c>
      <c r="BU43">
        <v>38.893000000000001</v>
      </c>
      <c r="BV43">
        <v>147.553</v>
      </c>
      <c r="BW43">
        <v>0.23400000000000001</v>
      </c>
      <c r="BX43">
        <v>124.282</v>
      </c>
      <c r="BY43">
        <v>95</v>
      </c>
      <c r="BZ43">
        <v>-0.35</v>
      </c>
      <c r="CA43">
        <v>12</v>
      </c>
      <c r="CB43">
        <v>0.75</v>
      </c>
    </row>
    <row r="44" spans="1:80" x14ac:dyDescent="0.25">
      <c r="A44">
        <v>43</v>
      </c>
      <c r="B44">
        <v>110</v>
      </c>
      <c r="C44">
        <v>62</v>
      </c>
      <c r="D44">
        <v>1</v>
      </c>
      <c r="E44">
        <v>0</v>
      </c>
      <c r="F44">
        <v>0</v>
      </c>
      <c r="G44">
        <v>53.62999999999986</v>
      </c>
      <c r="H44">
        <v>53.319999999999965</v>
      </c>
      <c r="I44">
        <v>51.15</v>
      </c>
      <c r="J44">
        <v>60.13999999999993</v>
      </c>
      <c r="K44">
        <v>62.310000000000073</v>
      </c>
      <c r="L44">
        <v>58.9</v>
      </c>
      <c r="M44">
        <v>49.6</v>
      </c>
      <c r="N44">
        <v>62</v>
      </c>
      <c r="O44">
        <v>64.789999999999935</v>
      </c>
      <c r="P44">
        <v>55.489999999999931</v>
      </c>
      <c r="Q44">
        <v>64.169999999999789</v>
      </c>
      <c r="R44">
        <v>52.7</v>
      </c>
      <c r="S44">
        <v>62</v>
      </c>
      <c r="T44">
        <v>56.73000000000021</v>
      </c>
      <c r="U44">
        <v>116.25</v>
      </c>
      <c r="V44">
        <v>57.039999999999928</v>
      </c>
      <c r="W44">
        <v>61.689999999999934</v>
      </c>
      <c r="X44">
        <v>49.909999999999897</v>
      </c>
      <c r="Y44">
        <v>65.720000000000141</v>
      </c>
      <c r="Z44">
        <v>60.759999999999899</v>
      </c>
      <c r="AA44">
        <v>39.989999999999931</v>
      </c>
      <c r="AB44">
        <v>65.410000000000068</v>
      </c>
      <c r="AC44">
        <v>52.38999999999993</v>
      </c>
      <c r="AD44">
        <v>50.530000000000037</v>
      </c>
      <c r="AE44">
        <v>41.85</v>
      </c>
      <c r="AF44">
        <v>49.599999999999824</v>
      </c>
      <c r="AG44">
        <v>45.880000000000038</v>
      </c>
      <c r="AH44">
        <v>59.210000000000072</v>
      </c>
      <c r="AI44">
        <v>51.460000000000072</v>
      </c>
      <c r="AJ44">
        <v>55.179999999999858</v>
      </c>
      <c r="AK44">
        <v>193.2</v>
      </c>
      <c r="AL44">
        <v>193.7</v>
      </c>
      <c r="AM44">
        <v>192.6</v>
      </c>
      <c r="AN44">
        <v>197.8</v>
      </c>
      <c r="AO44">
        <v>200</v>
      </c>
      <c r="AP44">
        <v>204.1</v>
      </c>
      <c r="AQ44">
        <v>205.2</v>
      </c>
      <c r="AR44">
        <v>203.8</v>
      </c>
      <c r="AS44">
        <v>206.3</v>
      </c>
      <c r="AT44">
        <v>210.2</v>
      </c>
      <c r="AU44">
        <v>212.7</v>
      </c>
      <c r="AV44">
        <v>213.6</v>
      </c>
      <c r="AW44">
        <v>216.8</v>
      </c>
      <c r="AX44">
        <v>216.7</v>
      </c>
      <c r="AY44">
        <v>215.9</v>
      </c>
      <c r="AZ44">
        <v>220.3</v>
      </c>
      <c r="BA44">
        <v>217.1</v>
      </c>
      <c r="BB44">
        <v>219.2</v>
      </c>
      <c r="BC44">
        <v>222</v>
      </c>
      <c r="BD44">
        <v>224.4</v>
      </c>
      <c r="BE44">
        <v>222</v>
      </c>
      <c r="BF44">
        <v>223.1</v>
      </c>
      <c r="BG44">
        <v>222.6</v>
      </c>
      <c r="BH44">
        <v>226.2</v>
      </c>
      <c r="BI44">
        <v>228.4</v>
      </c>
      <c r="BJ44">
        <v>234.3</v>
      </c>
      <c r="BK44">
        <v>225.3</v>
      </c>
      <c r="BL44">
        <v>226.1</v>
      </c>
      <c r="BM44">
        <v>234</v>
      </c>
      <c r="BN44">
        <v>230.7</v>
      </c>
      <c r="BO44">
        <v>231.3</v>
      </c>
      <c r="BP44">
        <v>231.5</v>
      </c>
      <c r="BQ44">
        <v>24.584</v>
      </c>
      <c r="BR44">
        <v>145.029</v>
      </c>
      <c r="BS44">
        <v>0.55700000000000005</v>
      </c>
      <c r="BT44">
        <v>114.36</v>
      </c>
      <c r="BU44">
        <v>35.686</v>
      </c>
      <c r="BV44">
        <v>163.42699999999999</v>
      </c>
      <c r="BW44">
        <v>0.51100000000000001</v>
      </c>
      <c r="BX44">
        <v>130.27099999999999</v>
      </c>
      <c r="BY44">
        <v>127</v>
      </c>
      <c r="BZ44">
        <v>0.35</v>
      </c>
      <c r="CA44">
        <v>11</v>
      </c>
      <c r="CB44">
        <v>0.73</v>
      </c>
    </row>
    <row r="45" spans="1:80" x14ac:dyDescent="0.25">
      <c r="A45">
        <v>44</v>
      </c>
      <c r="B45">
        <v>110</v>
      </c>
      <c r="C45">
        <v>62</v>
      </c>
      <c r="D45">
        <v>1</v>
      </c>
      <c r="E45">
        <v>0</v>
      </c>
      <c r="F45">
        <v>0</v>
      </c>
      <c r="G45">
        <v>63.859999999999893</v>
      </c>
      <c r="H45">
        <v>62.619999999999969</v>
      </c>
      <c r="I45">
        <v>62.310000000000073</v>
      </c>
      <c r="J45">
        <v>65.100000000000009</v>
      </c>
      <c r="K45">
        <v>62.310000000000073</v>
      </c>
      <c r="L45">
        <v>64.480000000000032</v>
      </c>
      <c r="M45">
        <v>56.419999999999789</v>
      </c>
      <c r="N45">
        <v>74.400000000000176</v>
      </c>
      <c r="O45">
        <v>45.880000000000038</v>
      </c>
      <c r="P45">
        <v>70.369999999999791</v>
      </c>
      <c r="Q45">
        <v>66.650000000000361</v>
      </c>
      <c r="R45">
        <v>69.749999999999645</v>
      </c>
      <c r="S45">
        <v>62.62000000000014</v>
      </c>
      <c r="T45">
        <v>59.209999999999717</v>
      </c>
      <c r="U45">
        <v>142.29000000000028</v>
      </c>
      <c r="V45">
        <v>56.11000000000007</v>
      </c>
      <c r="W45">
        <v>70.679999999999865</v>
      </c>
      <c r="X45">
        <v>57.969999999999963</v>
      </c>
      <c r="Y45">
        <v>84.630000000000038</v>
      </c>
      <c r="Z45">
        <v>60.140000000000107</v>
      </c>
      <c r="AA45">
        <v>53.62999999999986</v>
      </c>
      <c r="AB45">
        <v>72.230000000000032</v>
      </c>
      <c r="AC45">
        <v>65.100000000000009</v>
      </c>
      <c r="AD45">
        <v>42.469999999999963</v>
      </c>
      <c r="AE45">
        <v>38.75</v>
      </c>
      <c r="AF45">
        <v>66.339999999999932</v>
      </c>
      <c r="AG45">
        <v>41.23000000000021</v>
      </c>
      <c r="AH45">
        <v>62.929999999999858</v>
      </c>
      <c r="AI45">
        <v>44.020000000000145</v>
      </c>
      <c r="AJ45">
        <v>48.669999999999966</v>
      </c>
      <c r="AK45">
        <v>207.8</v>
      </c>
      <c r="AL45">
        <v>203.3</v>
      </c>
      <c r="AM45">
        <v>208.6</v>
      </c>
      <c r="AN45">
        <v>211.3</v>
      </c>
      <c r="AO45">
        <v>216.3</v>
      </c>
      <c r="AP45">
        <v>216.3</v>
      </c>
      <c r="AQ45">
        <v>212.8</v>
      </c>
      <c r="AR45">
        <v>222</v>
      </c>
      <c r="AS45">
        <v>222.4</v>
      </c>
      <c r="AT45">
        <v>226</v>
      </c>
      <c r="AU45">
        <v>223</v>
      </c>
      <c r="AV45">
        <v>231.1</v>
      </c>
      <c r="AW45">
        <v>231.1</v>
      </c>
      <c r="AX45">
        <v>234.5</v>
      </c>
      <c r="AY45">
        <v>231.1</v>
      </c>
      <c r="AZ45">
        <v>232.7</v>
      </c>
      <c r="BA45">
        <v>238.6</v>
      </c>
      <c r="BB45">
        <v>234.8</v>
      </c>
      <c r="BC45">
        <v>236.2</v>
      </c>
      <c r="BD45">
        <v>242.5</v>
      </c>
      <c r="BE45">
        <v>243.3</v>
      </c>
      <c r="BF45">
        <v>241.4</v>
      </c>
      <c r="BG45">
        <v>243.7</v>
      </c>
      <c r="BH45">
        <v>247.8</v>
      </c>
      <c r="BI45">
        <v>248.2</v>
      </c>
      <c r="BJ45">
        <v>249.1</v>
      </c>
      <c r="BK45">
        <v>240.7</v>
      </c>
      <c r="BL45">
        <v>249.4</v>
      </c>
      <c r="BM45">
        <v>251.6</v>
      </c>
      <c r="BN45">
        <v>247.1</v>
      </c>
      <c r="BO45">
        <v>247.9</v>
      </c>
      <c r="BP45">
        <v>246.4</v>
      </c>
      <c r="BQ45">
        <v>25.143999999999998</v>
      </c>
      <c r="BR45">
        <v>149.523</v>
      </c>
      <c r="BS45">
        <v>0.49399999999999999</v>
      </c>
      <c r="BT45">
        <v>129.44499999999999</v>
      </c>
      <c r="BU45">
        <v>39.481000000000002</v>
      </c>
      <c r="BV45">
        <v>175.899</v>
      </c>
      <c r="BW45">
        <v>0.38</v>
      </c>
      <c r="BX45">
        <v>144.94999999999999</v>
      </c>
      <c r="BY45">
        <v>162</v>
      </c>
      <c r="BZ45">
        <v>0.26</v>
      </c>
      <c r="CA45">
        <v>10</v>
      </c>
      <c r="CB45">
        <v>1</v>
      </c>
    </row>
    <row r="46" spans="1:80" x14ac:dyDescent="0.25">
      <c r="A46">
        <v>45</v>
      </c>
      <c r="B46">
        <v>111</v>
      </c>
      <c r="C46">
        <v>59</v>
      </c>
      <c r="D46">
        <v>1</v>
      </c>
      <c r="E46">
        <v>1</v>
      </c>
      <c r="F46">
        <v>1</v>
      </c>
      <c r="G46">
        <v>64.789999999999935</v>
      </c>
      <c r="H46">
        <v>61.740000000000045</v>
      </c>
      <c r="I46">
        <v>83.29999999999994</v>
      </c>
      <c r="J46">
        <v>70.069999999999993</v>
      </c>
      <c r="K46">
        <v>79.86999999999999</v>
      </c>
      <c r="L46">
        <v>73.500000000000071</v>
      </c>
      <c r="M46">
        <v>76.439999999999984</v>
      </c>
      <c r="N46">
        <v>75.460000000000036</v>
      </c>
      <c r="O46">
        <v>62.719999999999992</v>
      </c>
      <c r="P46">
        <v>73.010000000000034</v>
      </c>
      <c r="Q46">
        <v>74.480000000000018</v>
      </c>
      <c r="R46">
        <v>70.560000000000031</v>
      </c>
      <c r="S46">
        <v>72.029999999999944</v>
      </c>
      <c r="T46">
        <v>69.090000000000046</v>
      </c>
      <c r="U46">
        <v>136.70999999999998</v>
      </c>
      <c r="V46">
        <v>81.830000000000027</v>
      </c>
      <c r="W46">
        <v>69.580000000000013</v>
      </c>
      <c r="X46">
        <v>75.95</v>
      </c>
      <c r="Y46">
        <v>79.869999999999919</v>
      </c>
      <c r="Z46">
        <v>66.640000000000043</v>
      </c>
      <c r="AA46">
        <v>44.100000000000072</v>
      </c>
      <c r="AB46">
        <v>41.159999999999961</v>
      </c>
      <c r="AC46">
        <v>61.250000000000007</v>
      </c>
      <c r="AD46">
        <v>76.439999999999984</v>
      </c>
      <c r="AE46">
        <v>53.409999999999961</v>
      </c>
      <c r="AF46">
        <v>50.469999999999992</v>
      </c>
      <c r="AG46">
        <v>36.260000000000034</v>
      </c>
      <c r="AH46">
        <v>51.939999999999976</v>
      </c>
      <c r="AI46">
        <v>57.820000000000057</v>
      </c>
      <c r="AJ46">
        <v>48.510000000000034</v>
      </c>
      <c r="AK46">
        <v>200.3</v>
      </c>
      <c r="AL46">
        <v>196.1</v>
      </c>
      <c r="AM46">
        <v>199.1</v>
      </c>
      <c r="AN46">
        <v>200.4</v>
      </c>
      <c r="AO46">
        <v>207.8</v>
      </c>
      <c r="AP46">
        <v>212</v>
      </c>
      <c r="AQ46">
        <v>213.9</v>
      </c>
      <c r="AR46">
        <v>215.9</v>
      </c>
      <c r="AS46">
        <v>221.8</v>
      </c>
      <c r="AT46">
        <v>224.7</v>
      </c>
      <c r="AU46">
        <v>225.5</v>
      </c>
      <c r="AV46">
        <v>230.3</v>
      </c>
      <c r="AW46">
        <v>233.6</v>
      </c>
      <c r="AX46">
        <v>236.7</v>
      </c>
      <c r="AY46">
        <v>235.6</v>
      </c>
      <c r="AZ46">
        <v>240.9</v>
      </c>
      <c r="BA46">
        <v>243.4</v>
      </c>
      <c r="BB46">
        <v>245.2</v>
      </c>
      <c r="BC46">
        <v>245.1</v>
      </c>
      <c r="BD46">
        <v>250.3</v>
      </c>
      <c r="BE46">
        <v>253.3</v>
      </c>
      <c r="BF46">
        <v>253.1</v>
      </c>
      <c r="BG46">
        <v>252.6</v>
      </c>
      <c r="BH46">
        <v>248.6</v>
      </c>
      <c r="BI46">
        <v>256.60000000000002</v>
      </c>
      <c r="BJ46">
        <v>257.60000000000002</v>
      </c>
      <c r="BK46">
        <v>257.39999999999998</v>
      </c>
      <c r="BL46">
        <v>253.4</v>
      </c>
      <c r="BM46">
        <v>255</v>
      </c>
      <c r="BN46">
        <v>256.7</v>
      </c>
      <c r="BO46">
        <v>256.3</v>
      </c>
      <c r="BP46">
        <v>257.60000000000002</v>
      </c>
      <c r="BQ46">
        <v>19.015000000000001</v>
      </c>
      <c r="BR46">
        <v>157.90199999999999</v>
      </c>
      <c r="BS46">
        <v>0.86499999999999999</v>
      </c>
      <c r="BT46">
        <v>124.577</v>
      </c>
      <c r="BU46">
        <v>44.985999999999997</v>
      </c>
      <c r="BV46">
        <v>174.566</v>
      </c>
      <c r="BW46">
        <v>0.86799999999999999</v>
      </c>
      <c r="BX46">
        <v>147.804</v>
      </c>
      <c r="BY46">
        <v>108</v>
      </c>
      <c r="BZ46">
        <v>0.54</v>
      </c>
      <c r="CA46">
        <v>12</v>
      </c>
      <c r="CB46">
        <v>0.83</v>
      </c>
    </row>
    <row r="47" spans="1:80" x14ac:dyDescent="0.25">
      <c r="A47">
        <v>46</v>
      </c>
      <c r="B47">
        <v>111</v>
      </c>
      <c r="C47">
        <v>59</v>
      </c>
      <c r="D47">
        <v>1</v>
      </c>
      <c r="E47">
        <v>2</v>
      </c>
      <c r="F47">
        <v>1</v>
      </c>
      <c r="G47">
        <v>67.88999999999993</v>
      </c>
      <c r="H47">
        <v>38.709999999999958</v>
      </c>
      <c r="I47">
        <v>59.289999999999978</v>
      </c>
      <c r="J47">
        <v>65.169999999999987</v>
      </c>
      <c r="K47">
        <v>63.210000000000029</v>
      </c>
      <c r="L47">
        <v>54.880000000000017</v>
      </c>
      <c r="M47">
        <v>67.130000000000024</v>
      </c>
      <c r="N47">
        <v>65.169999999999987</v>
      </c>
      <c r="O47">
        <v>58.310000000000031</v>
      </c>
      <c r="P47">
        <v>68.109999999999957</v>
      </c>
      <c r="Q47">
        <v>64.680000000000021</v>
      </c>
      <c r="R47">
        <v>70.069999999999993</v>
      </c>
      <c r="S47">
        <v>87.220000000000056</v>
      </c>
      <c r="T47">
        <v>64.680000000000021</v>
      </c>
      <c r="U47">
        <v>122.00999999999996</v>
      </c>
      <c r="V47">
        <v>78.400000000000006</v>
      </c>
      <c r="W47">
        <v>72.030000000000015</v>
      </c>
      <c r="X47">
        <v>65.660000000000039</v>
      </c>
      <c r="Y47">
        <v>72.52</v>
      </c>
      <c r="Z47">
        <v>179.34000000000006</v>
      </c>
      <c r="AA47">
        <v>63.210000000000029</v>
      </c>
      <c r="AB47">
        <v>59.780000000000015</v>
      </c>
      <c r="AC47">
        <v>64.680000000000021</v>
      </c>
      <c r="AD47">
        <v>50.469999999999992</v>
      </c>
      <c r="AE47">
        <v>54.389999999999979</v>
      </c>
      <c r="AF47">
        <v>64.680000000000021</v>
      </c>
      <c r="AG47">
        <v>67.130000000000024</v>
      </c>
      <c r="AH47">
        <v>44.589999999999975</v>
      </c>
      <c r="AI47">
        <v>51.940000000000047</v>
      </c>
      <c r="AJ47">
        <v>43.609999999999964</v>
      </c>
      <c r="AK47">
        <v>204.4</v>
      </c>
      <c r="AL47">
        <v>200.9</v>
      </c>
      <c r="AM47">
        <v>200.6</v>
      </c>
      <c r="AN47">
        <v>199.8</v>
      </c>
      <c r="AO47">
        <v>202.3</v>
      </c>
      <c r="AP47">
        <v>205.5</v>
      </c>
      <c r="AQ47">
        <v>202.9</v>
      </c>
      <c r="AR47">
        <v>208.6</v>
      </c>
      <c r="AS47">
        <v>214.1</v>
      </c>
      <c r="AT47">
        <v>214.3</v>
      </c>
      <c r="AU47">
        <v>209.2</v>
      </c>
      <c r="AV47">
        <v>216.4</v>
      </c>
      <c r="AW47">
        <v>218.7</v>
      </c>
      <c r="AX47">
        <v>222.6</v>
      </c>
      <c r="AY47">
        <v>227</v>
      </c>
      <c r="AZ47">
        <v>226.6</v>
      </c>
      <c r="BA47">
        <v>224.4</v>
      </c>
      <c r="BB47">
        <v>230.4</v>
      </c>
      <c r="BC47">
        <v>230.1</v>
      </c>
      <c r="BD47">
        <v>231.6</v>
      </c>
      <c r="BE47">
        <v>229.7</v>
      </c>
      <c r="BF47">
        <v>230.2</v>
      </c>
      <c r="BG47">
        <v>234.4</v>
      </c>
      <c r="BH47">
        <v>237.2</v>
      </c>
      <c r="BI47">
        <v>239.6</v>
      </c>
      <c r="BJ47">
        <v>233.4</v>
      </c>
      <c r="BK47">
        <v>240.3</v>
      </c>
      <c r="BL47">
        <v>238.5</v>
      </c>
      <c r="BM47">
        <v>244.9</v>
      </c>
      <c r="BN47">
        <v>238.6</v>
      </c>
      <c r="BO47">
        <v>237.2</v>
      </c>
      <c r="BP47">
        <v>234.8</v>
      </c>
      <c r="BQ47">
        <v>28.687000000000001</v>
      </c>
      <c r="BR47">
        <v>145.33199999999999</v>
      </c>
      <c r="BS47">
        <v>0.83899999999999997</v>
      </c>
      <c r="BT47">
        <v>115.846</v>
      </c>
      <c r="BU47">
        <v>45.183999999999997</v>
      </c>
      <c r="BV47">
        <v>160.42099999999999</v>
      </c>
      <c r="BW47">
        <v>0.36499999999999999</v>
      </c>
      <c r="BX47">
        <v>129.88999999999999</v>
      </c>
      <c r="BY47">
        <v>92</v>
      </c>
      <c r="BZ47">
        <v>-0.22</v>
      </c>
      <c r="CA47">
        <v>12</v>
      </c>
      <c r="CB47">
        <v>0.83</v>
      </c>
    </row>
    <row r="48" spans="1:80" x14ac:dyDescent="0.25">
      <c r="A48">
        <v>47</v>
      </c>
      <c r="B48">
        <v>112</v>
      </c>
      <c r="C48">
        <v>61</v>
      </c>
      <c r="D48">
        <v>1</v>
      </c>
      <c r="E48">
        <v>0</v>
      </c>
      <c r="F48">
        <v>1</v>
      </c>
      <c r="G48">
        <v>55.800000000000004</v>
      </c>
      <c r="H48">
        <v>66.030000000000044</v>
      </c>
      <c r="I48">
        <v>51.15</v>
      </c>
      <c r="J48">
        <v>69.75</v>
      </c>
      <c r="K48">
        <v>71.61000000000007</v>
      </c>
      <c r="L48">
        <v>70.369999999999962</v>
      </c>
      <c r="M48">
        <v>71.3</v>
      </c>
      <c r="N48">
        <v>67.270000000000138</v>
      </c>
      <c r="O48">
        <v>67.269999999999968</v>
      </c>
      <c r="P48">
        <v>76.259999999999721</v>
      </c>
      <c r="Q48">
        <v>62.62000000000014</v>
      </c>
      <c r="R48">
        <v>69.439999999999927</v>
      </c>
      <c r="S48">
        <v>75.019999999999797</v>
      </c>
      <c r="T48">
        <v>78.120000000000147</v>
      </c>
      <c r="U48">
        <v>150.66000000000008</v>
      </c>
      <c r="V48">
        <v>82.459999999999894</v>
      </c>
      <c r="W48">
        <v>56.419999999999966</v>
      </c>
      <c r="X48">
        <v>64.169999999999973</v>
      </c>
      <c r="Y48">
        <v>79.05</v>
      </c>
      <c r="Z48">
        <v>86.179999999999865</v>
      </c>
      <c r="AA48">
        <v>60.45</v>
      </c>
      <c r="AB48">
        <v>52.390000000000107</v>
      </c>
      <c r="AC48">
        <v>63.239999999999931</v>
      </c>
      <c r="AD48">
        <v>79.669999999999973</v>
      </c>
      <c r="AE48">
        <v>60.45</v>
      </c>
      <c r="AF48">
        <v>72.540000000000106</v>
      </c>
      <c r="AG48">
        <v>61.380000000000038</v>
      </c>
      <c r="AH48">
        <v>59.830000000000034</v>
      </c>
      <c r="AI48">
        <v>74.709999999999894</v>
      </c>
      <c r="AJ48">
        <v>77.810000000000073</v>
      </c>
      <c r="AK48">
        <v>220.1</v>
      </c>
      <c r="AL48">
        <v>219.9</v>
      </c>
      <c r="AM48">
        <v>217.4</v>
      </c>
      <c r="AN48">
        <v>222</v>
      </c>
      <c r="AO48">
        <v>222.5</v>
      </c>
      <c r="AP48">
        <v>225.7</v>
      </c>
      <c r="AQ48">
        <v>228.8</v>
      </c>
      <c r="AR48">
        <v>229.2</v>
      </c>
      <c r="AS48">
        <v>232.8</v>
      </c>
      <c r="AT48">
        <v>234.6</v>
      </c>
      <c r="AU48">
        <v>238.7</v>
      </c>
      <c r="AV48">
        <v>243.1</v>
      </c>
      <c r="AW48">
        <v>242.1</v>
      </c>
      <c r="AX48">
        <v>245.8</v>
      </c>
      <c r="AY48">
        <v>247</v>
      </c>
      <c r="AZ48">
        <v>249.5</v>
      </c>
      <c r="BA48">
        <v>253.1</v>
      </c>
      <c r="BB48">
        <v>255.6</v>
      </c>
      <c r="BC48">
        <v>254.5</v>
      </c>
      <c r="BD48">
        <v>257.7</v>
      </c>
      <c r="BE48">
        <v>260.2</v>
      </c>
      <c r="BF48">
        <v>264.60000000000002</v>
      </c>
      <c r="BG48">
        <v>262.60000000000002</v>
      </c>
      <c r="BH48">
        <v>257.2</v>
      </c>
      <c r="BI48">
        <v>266.2</v>
      </c>
      <c r="BJ48">
        <v>264.39999999999998</v>
      </c>
      <c r="BK48">
        <v>268.3</v>
      </c>
      <c r="BL48">
        <v>265.89999999999998</v>
      </c>
      <c r="BM48">
        <v>274.7</v>
      </c>
      <c r="BN48">
        <v>274.60000000000002</v>
      </c>
      <c r="BO48">
        <v>272.5</v>
      </c>
      <c r="BP48">
        <v>276.8</v>
      </c>
      <c r="BQ48">
        <v>24.504000000000001</v>
      </c>
      <c r="BR48">
        <v>158.78800000000001</v>
      </c>
      <c r="BS48">
        <v>0.48699999999999999</v>
      </c>
      <c r="BT48">
        <v>130.01599999999999</v>
      </c>
      <c r="BU48">
        <v>40.186999999999998</v>
      </c>
      <c r="BV48">
        <v>191.38399999999999</v>
      </c>
      <c r="BW48">
        <v>1.0449999999999999</v>
      </c>
      <c r="BX48">
        <v>150.70400000000001</v>
      </c>
      <c r="BY48">
        <v>145</v>
      </c>
      <c r="BZ48">
        <v>0.2</v>
      </c>
      <c r="CA48">
        <v>8</v>
      </c>
      <c r="CB48">
        <v>0.75</v>
      </c>
    </row>
    <row r="49" spans="1:80" x14ac:dyDescent="0.25">
      <c r="A49">
        <v>48</v>
      </c>
      <c r="B49">
        <v>112</v>
      </c>
      <c r="C49">
        <v>61</v>
      </c>
      <c r="D49">
        <v>1</v>
      </c>
      <c r="E49">
        <v>2</v>
      </c>
      <c r="F49">
        <v>0</v>
      </c>
      <c r="G49">
        <v>70.989999999999938</v>
      </c>
      <c r="H49">
        <v>27.440000000000044</v>
      </c>
      <c r="I49">
        <v>37.239999999999974</v>
      </c>
      <c r="J49">
        <v>75.460000000000036</v>
      </c>
      <c r="K49">
        <v>69.580000000000013</v>
      </c>
      <c r="L49">
        <v>86.239999999999981</v>
      </c>
      <c r="M49">
        <v>77.419999999999987</v>
      </c>
      <c r="N49">
        <v>80.360000000000028</v>
      </c>
      <c r="O49">
        <v>80.359999999999971</v>
      </c>
      <c r="P49">
        <v>75.95</v>
      </c>
      <c r="Q49">
        <v>86.729999999999947</v>
      </c>
      <c r="R49">
        <v>69.580000000000013</v>
      </c>
      <c r="S49">
        <v>77.910000000000039</v>
      </c>
      <c r="T49">
        <v>86.239999999999981</v>
      </c>
      <c r="U49">
        <v>135.24000000000004</v>
      </c>
      <c r="V49">
        <v>82.32</v>
      </c>
      <c r="W49">
        <v>88.2</v>
      </c>
      <c r="X49">
        <v>57.33000000000002</v>
      </c>
      <c r="Y49">
        <v>70.560000000000031</v>
      </c>
      <c r="Z49">
        <v>71.539999999999978</v>
      </c>
      <c r="AA49">
        <v>62.230000000000018</v>
      </c>
      <c r="AB49">
        <v>74.969999999999985</v>
      </c>
      <c r="AC49">
        <v>49.980000000000018</v>
      </c>
      <c r="AD49">
        <v>75.459999999999965</v>
      </c>
      <c r="AE49">
        <v>39.690000000000047</v>
      </c>
      <c r="AF49">
        <v>74.480000000000018</v>
      </c>
      <c r="AG49">
        <v>70.069999999999993</v>
      </c>
      <c r="AH49">
        <v>73.990000000000052</v>
      </c>
      <c r="AI49">
        <v>57.33000000000002</v>
      </c>
      <c r="AJ49">
        <v>71.540000000000049</v>
      </c>
      <c r="AK49">
        <v>229.4</v>
      </c>
      <c r="AL49">
        <v>221.5</v>
      </c>
      <c r="AM49">
        <v>226.5</v>
      </c>
      <c r="AN49">
        <v>219.5</v>
      </c>
      <c r="AO49">
        <v>216.4</v>
      </c>
      <c r="AP49">
        <v>224.4</v>
      </c>
      <c r="AQ49">
        <v>225.6</v>
      </c>
      <c r="AR49">
        <v>235.5</v>
      </c>
      <c r="AS49">
        <v>239.8</v>
      </c>
      <c r="AT49">
        <v>236.3</v>
      </c>
      <c r="AU49">
        <v>242.2</v>
      </c>
      <c r="AV49">
        <v>248</v>
      </c>
      <c r="AW49">
        <v>251</v>
      </c>
      <c r="AX49">
        <v>246.9</v>
      </c>
      <c r="AY49">
        <v>249.7</v>
      </c>
      <c r="AZ49">
        <v>253.5</v>
      </c>
      <c r="BA49">
        <v>251.6</v>
      </c>
      <c r="BB49">
        <v>255.7</v>
      </c>
      <c r="BC49">
        <v>258.39999999999998</v>
      </c>
      <c r="BD49">
        <v>258.89999999999998</v>
      </c>
      <c r="BE49">
        <v>257.60000000000002</v>
      </c>
      <c r="BF49">
        <v>260.8</v>
      </c>
      <c r="BG49">
        <v>263.8</v>
      </c>
      <c r="BH49">
        <v>266.8</v>
      </c>
      <c r="BI49">
        <v>262.39999999999998</v>
      </c>
      <c r="BJ49">
        <v>270.3</v>
      </c>
      <c r="BK49">
        <v>261.3</v>
      </c>
      <c r="BL49">
        <v>265.8</v>
      </c>
      <c r="BM49">
        <v>271.7</v>
      </c>
      <c r="BN49">
        <v>274.10000000000002</v>
      </c>
      <c r="BO49">
        <v>272.3</v>
      </c>
      <c r="BP49">
        <v>273.39999999999998</v>
      </c>
      <c r="BQ49">
        <v>23.896000000000001</v>
      </c>
      <c r="BR49">
        <v>171.13800000000001</v>
      </c>
      <c r="BS49">
        <v>0.99199999999999999</v>
      </c>
      <c r="BT49">
        <v>142.768</v>
      </c>
      <c r="BU49">
        <v>40.838000000000001</v>
      </c>
      <c r="BV49">
        <v>198.715</v>
      </c>
      <c r="BW49">
        <v>0.29499999999999998</v>
      </c>
      <c r="BX49">
        <v>159.917</v>
      </c>
      <c r="BY49">
        <v>149</v>
      </c>
      <c r="BZ49">
        <v>0.44</v>
      </c>
      <c r="CA49">
        <v>12</v>
      </c>
      <c r="CB49">
        <v>0.57999999999999996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opLeftCell="A5" workbookViewId="0">
      <selection activeCell="B31" sqref="B31:B34"/>
    </sheetView>
  </sheetViews>
  <sheetFormatPr defaultColWidth="12.5546875" defaultRowHeight="15.75" customHeight="1" x14ac:dyDescent="0.25"/>
  <sheetData>
    <row r="1" spans="1:9" ht="15.75" customHeight="1" x14ac:dyDescent="0.25">
      <c r="B1" s="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2"/>
    </row>
    <row r="2" spans="1:9" ht="15.75" customHeight="1" x14ac:dyDescent="0.25">
      <c r="B2" s="1"/>
      <c r="C2" s="2" t="s">
        <v>5</v>
      </c>
      <c r="D2" s="3">
        <v>44340</v>
      </c>
      <c r="F2" s="4" t="s">
        <v>6</v>
      </c>
      <c r="G2" s="2"/>
      <c r="H2" s="2"/>
      <c r="I2" s="2"/>
    </row>
    <row r="3" spans="1:9" ht="15.75" customHeight="1" x14ac:dyDescent="0.25">
      <c r="B3" s="1"/>
      <c r="C3" s="2" t="s">
        <v>7</v>
      </c>
      <c r="D3" s="3">
        <v>44341</v>
      </c>
      <c r="E3" s="2" t="s">
        <v>8</v>
      </c>
      <c r="F3" s="2"/>
      <c r="G3" s="2" t="s">
        <v>9</v>
      </c>
      <c r="H3" s="2"/>
      <c r="I3" s="2"/>
    </row>
    <row r="4" spans="1:9" ht="15.75" customHeight="1" x14ac:dyDescent="0.25">
      <c r="B4" s="1"/>
      <c r="C4" s="2" t="s">
        <v>10</v>
      </c>
      <c r="D4" s="3">
        <v>44342</v>
      </c>
      <c r="E4" s="2" t="s">
        <v>8</v>
      </c>
      <c r="F4" s="2"/>
      <c r="G4" s="2" t="s">
        <v>9</v>
      </c>
      <c r="H4" s="2"/>
      <c r="I4" s="2"/>
    </row>
    <row r="5" spans="1:9" ht="15.75" customHeight="1" x14ac:dyDescent="0.25">
      <c r="B5" s="1"/>
      <c r="C5" s="2" t="s">
        <v>11</v>
      </c>
      <c r="D5" s="3">
        <v>44343</v>
      </c>
      <c r="E5" s="2" t="s">
        <v>8</v>
      </c>
      <c r="F5" s="2"/>
      <c r="G5" s="2" t="s">
        <v>9</v>
      </c>
      <c r="H5" s="2"/>
      <c r="I5" s="2"/>
    </row>
    <row r="6" spans="1:9" ht="15.75" customHeight="1" x14ac:dyDescent="0.25">
      <c r="B6" s="1"/>
      <c r="C6" s="2" t="s">
        <v>12</v>
      </c>
      <c r="D6" s="3">
        <v>44344</v>
      </c>
      <c r="E6" s="2" t="s">
        <v>8</v>
      </c>
      <c r="F6" s="2"/>
      <c r="G6" s="2" t="s">
        <v>9</v>
      </c>
      <c r="H6" s="2"/>
      <c r="I6" s="2"/>
    </row>
    <row r="7" spans="1:9" ht="15.75" customHeight="1" x14ac:dyDescent="0.25">
      <c r="B7" s="1"/>
      <c r="C7" s="5" t="s">
        <v>13</v>
      </c>
      <c r="D7" s="3">
        <v>44345</v>
      </c>
      <c r="E7" s="5" t="s">
        <v>14</v>
      </c>
      <c r="F7" s="4" t="s">
        <v>15</v>
      </c>
      <c r="G7" s="2" t="s">
        <v>16</v>
      </c>
      <c r="H7" s="2"/>
      <c r="I7" s="2"/>
    </row>
    <row r="8" spans="1:9" ht="15.75" customHeight="1" x14ac:dyDescent="0.25">
      <c r="B8" s="1"/>
      <c r="C8" s="5" t="s">
        <v>17</v>
      </c>
      <c r="D8" s="3">
        <v>44346</v>
      </c>
      <c r="E8" s="5" t="s">
        <v>8</v>
      </c>
      <c r="G8" s="2" t="s">
        <v>16</v>
      </c>
      <c r="H8" s="2"/>
      <c r="I8" s="2"/>
    </row>
    <row r="9" spans="1:9" ht="15.75" customHeight="1" x14ac:dyDescent="0.25">
      <c r="A9" s="6" t="s">
        <v>18</v>
      </c>
      <c r="B9" s="1" t="s">
        <v>19</v>
      </c>
      <c r="C9" s="2" t="s">
        <v>5</v>
      </c>
      <c r="D9" s="3">
        <v>44347</v>
      </c>
      <c r="E9" s="2" t="s">
        <v>20</v>
      </c>
      <c r="F9" s="4" t="s">
        <v>21</v>
      </c>
      <c r="G9" s="2" t="s">
        <v>16</v>
      </c>
      <c r="H9" s="2"/>
      <c r="I9" s="2"/>
    </row>
    <row r="10" spans="1:9" ht="15.75" customHeight="1" x14ac:dyDescent="0.25">
      <c r="B10" s="7">
        <v>2</v>
      </c>
      <c r="C10" s="2" t="s">
        <v>7</v>
      </c>
      <c r="D10" s="3">
        <v>44348</v>
      </c>
      <c r="E10" s="2" t="s">
        <v>20</v>
      </c>
      <c r="F10" s="2"/>
      <c r="G10" s="2" t="s">
        <v>9</v>
      </c>
      <c r="H10" s="2"/>
      <c r="I10" s="2"/>
    </row>
    <row r="11" spans="1:9" ht="15.75" customHeight="1" x14ac:dyDescent="0.25">
      <c r="B11" s="7">
        <v>3</v>
      </c>
      <c r="C11" s="2" t="s">
        <v>10</v>
      </c>
      <c r="D11" s="3">
        <v>44349</v>
      </c>
      <c r="E11" s="2" t="s">
        <v>20</v>
      </c>
      <c r="F11" s="2"/>
      <c r="G11" s="2" t="s">
        <v>22</v>
      </c>
      <c r="H11" s="2"/>
      <c r="I11" s="2"/>
    </row>
    <row r="12" spans="1:9" ht="15.75" customHeight="1" x14ac:dyDescent="0.25">
      <c r="B12" s="7">
        <v>4</v>
      </c>
      <c r="C12" s="2" t="s">
        <v>11</v>
      </c>
      <c r="D12" s="3">
        <v>44350</v>
      </c>
      <c r="E12" s="2" t="s">
        <v>20</v>
      </c>
      <c r="F12" s="2"/>
      <c r="G12" s="2" t="s">
        <v>9</v>
      </c>
      <c r="H12" s="2"/>
      <c r="I12" s="2"/>
    </row>
    <row r="13" spans="1:9" ht="15.75" customHeight="1" x14ac:dyDescent="0.25">
      <c r="B13" s="7">
        <v>5</v>
      </c>
      <c r="C13" s="2" t="s">
        <v>12</v>
      </c>
      <c r="D13" s="3">
        <v>44351</v>
      </c>
      <c r="E13" s="2" t="s">
        <v>20</v>
      </c>
      <c r="G13" s="2" t="s">
        <v>9</v>
      </c>
      <c r="H13" s="2"/>
      <c r="I13" s="2"/>
    </row>
    <row r="14" spans="1:9" ht="15.75" customHeight="1" x14ac:dyDescent="0.25">
      <c r="B14" s="7">
        <v>6</v>
      </c>
      <c r="C14" s="5" t="s">
        <v>13</v>
      </c>
      <c r="D14" s="3">
        <v>44352</v>
      </c>
      <c r="E14" s="5" t="s">
        <v>20</v>
      </c>
      <c r="F14" s="5"/>
      <c r="G14" s="2" t="s">
        <v>16</v>
      </c>
      <c r="H14" s="2"/>
      <c r="I14" s="2"/>
    </row>
    <row r="15" spans="1:9" ht="15.75" customHeight="1" x14ac:dyDescent="0.25">
      <c r="B15" s="7">
        <v>7</v>
      </c>
      <c r="C15" s="5" t="s">
        <v>17</v>
      </c>
      <c r="D15" s="3">
        <v>44353</v>
      </c>
      <c r="E15" s="5" t="s">
        <v>20</v>
      </c>
      <c r="F15" s="5"/>
      <c r="G15" s="2" t="s">
        <v>16</v>
      </c>
      <c r="H15" s="2"/>
      <c r="I15" s="2"/>
    </row>
    <row r="16" spans="1:9" ht="13.2" x14ac:dyDescent="0.25">
      <c r="A16" s="6" t="s">
        <v>23</v>
      </c>
      <c r="B16" s="7">
        <v>8</v>
      </c>
      <c r="C16" s="2" t="s">
        <v>5</v>
      </c>
      <c r="D16" s="3">
        <v>44354</v>
      </c>
      <c r="E16" s="2" t="s">
        <v>20</v>
      </c>
      <c r="F16" s="2"/>
      <c r="G16" s="2" t="s">
        <v>9</v>
      </c>
      <c r="H16" s="2"/>
      <c r="I16" s="2"/>
    </row>
    <row r="17" spans="1:9" ht="13.2" x14ac:dyDescent="0.25">
      <c r="B17" s="7">
        <v>9</v>
      </c>
      <c r="C17" s="2" t="s">
        <v>7</v>
      </c>
      <c r="D17" s="3">
        <v>44355</v>
      </c>
      <c r="E17" s="2" t="s">
        <v>20</v>
      </c>
      <c r="F17" s="2"/>
      <c r="G17" s="2" t="s">
        <v>9</v>
      </c>
      <c r="H17" s="2"/>
      <c r="I17" s="2"/>
    </row>
    <row r="18" spans="1:9" ht="13.2" x14ac:dyDescent="0.25">
      <c r="B18" s="7">
        <v>10</v>
      </c>
      <c r="C18" s="2" t="s">
        <v>10</v>
      </c>
      <c r="D18" s="3">
        <v>44356</v>
      </c>
      <c r="E18" s="2" t="s">
        <v>20</v>
      </c>
      <c r="F18" s="2"/>
      <c r="G18" s="2" t="s">
        <v>9</v>
      </c>
      <c r="H18" s="2"/>
      <c r="I18" s="2"/>
    </row>
    <row r="19" spans="1:9" ht="13.2" x14ac:dyDescent="0.25">
      <c r="B19" s="7">
        <v>11</v>
      </c>
      <c r="C19" s="2" t="s">
        <v>11</v>
      </c>
      <c r="D19" s="3">
        <v>44357</v>
      </c>
      <c r="E19" s="2" t="s">
        <v>20</v>
      </c>
      <c r="F19" s="2"/>
      <c r="G19" s="2" t="s">
        <v>22</v>
      </c>
      <c r="H19" s="2"/>
      <c r="I19" s="2"/>
    </row>
    <row r="20" spans="1:9" ht="13.2" x14ac:dyDescent="0.25">
      <c r="B20" s="7">
        <v>12</v>
      </c>
      <c r="C20" s="2" t="s">
        <v>12</v>
      </c>
      <c r="D20" s="3">
        <v>44358</v>
      </c>
      <c r="E20" s="2" t="s">
        <v>20</v>
      </c>
      <c r="F20" s="2"/>
      <c r="G20" s="2" t="s">
        <v>9</v>
      </c>
      <c r="H20" s="2"/>
      <c r="I20" s="2"/>
    </row>
    <row r="21" spans="1:9" ht="13.2" x14ac:dyDescent="0.25">
      <c r="B21" s="7">
        <v>13</v>
      </c>
      <c r="C21" s="5" t="s">
        <v>13</v>
      </c>
      <c r="D21" s="3">
        <v>44359</v>
      </c>
      <c r="E21" s="5" t="s">
        <v>20</v>
      </c>
      <c r="F21" s="5"/>
      <c r="G21" s="2" t="s">
        <v>16</v>
      </c>
      <c r="H21" s="2"/>
      <c r="I21" s="2"/>
    </row>
    <row r="22" spans="1:9" ht="13.2" x14ac:dyDescent="0.25">
      <c r="B22" s="7">
        <v>14</v>
      </c>
      <c r="C22" s="5" t="s">
        <v>17</v>
      </c>
      <c r="D22" s="3">
        <v>44360</v>
      </c>
      <c r="E22" s="5" t="s">
        <v>20</v>
      </c>
      <c r="F22" s="5"/>
      <c r="G22" s="2" t="s">
        <v>16</v>
      </c>
      <c r="H22" s="2"/>
      <c r="I22" s="2"/>
    </row>
    <row r="23" spans="1:9" ht="13.2" x14ac:dyDescent="0.25">
      <c r="A23" s="6" t="s">
        <v>24</v>
      </c>
      <c r="B23" s="7">
        <v>15</v>
      </c>
      <c r="C23" s="2" t="s">
        <v>5</v>
      </c>
      <c r="D23" s="3">
        <v>44361</v>
      </c>
      <c r="E23" s="2" t="s">
        <v>20</v>
      </c>
      <c r="F23" s="8" t="s">
        <v>25</v>
      </c>
      <c r="G23" s="2" t="s">
        <v>16</v>
      </c>
      <c r="H23" s="2"/>
      <c r="I23" s="2"/>
    </row>
    <row r="24" spans="1:9" ht="13.2" x14ac:dyDescent="0.25">
      <c r="B24" s="7">
        <v>16</v>
      </c>
      <c r="C24" s="2" t="s">
        <v>7</v>
      </c>
      <c r="D24" s="3">
        <v>44362</v>
      </c>
      <c r="E24" s="2" t="s">
        <v>20</v>
      </c>
      <c r="G24" s="2" t="s">
        <v>22</v>
      </c>
      <c r="H24" s="2"/>
      <c r="I24" s="2"/>
    </row>
    <row r="25" spans="1:9" ht="13.2" x14ac:dyDescent="0.25">
      <c r="B25" s="7">
        <v>17</v>
      </c>
      <c r="C25" s="2" t="s">
        <v>10</v>
      </c>
      <c r="D25" s="3">
        <v>44363</v>
      </c>
      <c r="E25" s="2" t="s">
        <v>20</v>
      </c>
      <c r="F25" s="2"/>
      <c r="G25" s="2" t="s">
        <v>16</v>
      </c>
      <c r="H25" s="2"/>
      <c r="I25" s="2"/>
    </row>
    <row r="26" spans="1:9" ht="13.2" x14ac:dyDescent="0.25">
      <c r="B26" s="7">
        <v>18</v>
      </c>
      <c r="C26" s="2" t="s">
        <v>11</v>
      </c>
      <c r="D26" s="3">
        <v>44364</v>
      </c>
      <c r="E26" s="2" t="s">
        <v>20</v>
      </c>
      <c r="F26" s="2"/>
      <c r="G26" s="2" t="s">
        <v>16</v>
      </c>
      <c r="H26" s="2"/>
      <c r="I26" s="2"/>
    </row>
    <row r="27" spans="1:9" ht="13.2" x14ac:dyDescent="0.25">
      <c r="B27" s="7">
        <v>19</v>
      </c>
      <c r="C27" s="2" t="s">
        <v>12</v>
      </c>
      <c r="D27" s="3">
        <v>44365</v>
      </c>
      <c r="E27" s="2" t="s">
        <v>20</v>
      </c>
      <c r="F27" s="2"/>
      <c r="G27" s="2" t="s">
        <v>9</v>
      </c>
      <c r="H27" s="2"/>
      <c r="I27" s="2"/>
    </row>
    <row r="28" spans="1:9" ht="13.2" x14ac:dyDescent="0.25">
      <c r="B28" s="7">
        <v>20</v>
      </c>
      <c r="C28" s="5" t="s">
        <v>13</v>
      </c>
      <c r="D28" s="3">
        <v>44366</v>
      </c>
      <c r="E28" s="5" t="s">
        <v>20</v>
      </c>
      <c r="F28" s="9"/>
      <c r="G28" s="2" t="s">
        <v>16</v>
      </c>
      <c r="H28" s="2"/>
      <c r="I28" s="2"/>
    </row>
    <row r="29" spans="1:9" ht="13.2" x14ac:dyDescent="0.25">
      <c r="B29" s="7">
        <v>21</v>
      </c>
      <c r="C29" s="5" t="s">
        <v>17</v>
      </c>
      <c r="D29" s="3">
        <v>44367</v>
      </c>
      <c r="E29" s="5" t="s">
        <v>20</v>
      </c>
      <c r="F29" s="9"/>
      <c r="G29" s="2" t="s">
        <v>16</v>
      </c>
      <c r="H29" s="2"/>
      <c r="I29" s="2"/>
    </row>
    <row r="30" spans="1:9" ht="13.2" x14ac:dyDescent="0.25">
      <c r="A30" s="6" t="s">
        <v>26</v>
      </c>
      <c r="B30" s="7">
        <v>22</v>
      </c>
      <c r="C30" s="2" t="s">
        <v>5</v>
      </c>
      <c r="D30" s="3">
        <v>44368</v>
      </c>
      <c r="E30" s="2" t="s">
        <v>20</v>
      </c>
      <c r="F30" s="2"/>
      <c r="G30" s="2" t="s">
        <v>9</v>
      </c>
      <c r="H30" s="2"/>
      <c r="I30" s="2"/>
    </row>
    <row r="31" spans="1:9" ht="13.2" x14ac:dyDescent="0.25">
      <c r="B31" s="7">
        <v>23</v>
      </c>
      <c r="C31" s="2" t="s">
        <v>7</v>
      </c>
      <c r="D31" s="3">
        <v>44369</v>
      </c>
      <c r="E31" s="2" t="s">
        <v>20</v>
      </c>
      <c r="F31" s="4" t="s">
        <v>27</v>
      </c>
      <c r="G31" s="2" t="s">
        <v>16</v>
      </c>
      <c r="H31" s="2"/>
      <c r="I31" s="2"/>
    </row>
    <row r="32" spans="1:9" ht="13.2" x14ac:dyDescent="0.25">
      <c r="B32" s="7">
        <v>24</v>
      </c>
      <c r="C32" s="2" t="s">
        <v>10</v>
      </c>
      <c r="D32" s="3">
        <v>44370</v>
      </c>
      <c r="E32" s="2" t="s">
        <v>20</v>
      </c>
      <c r="F32" s="4" t="s">
        <v>28</v>
      </c>
      <c r="G32" s="2" t="s">
        <v>16</v>
      </c>
      <c r="H32" s="2"/>
      <c r="I32" s="2"/>
    </row>
    <row r="33" spans="1:9" ht="13.2" x14ac:dyDescent="0.25">
      <c r="B33" s="7">
        <v>25</v>
      </c>
      <c r="C33" s="2" t="s">
        <v>11</v>
      </c>
      <c r="D33" s="3">
        <v>44371</v>
      </c>
      <c r="E33" s="2" t="s">
        <v>20</v>
      </c>
      <c r="F33" s="4" t="s">
        <v>29</v>
      </c>
      <c r="G33" s="2" t="s">
        <v>16</v>
      </c>
      <c r="H33" s="2"/>
      <c r="I33" s="2"/>
    </row>
    <row r="34" spans="1:9" ht="13.2" x14ac:dyDescent="0.25">
      <c r="B34" s="7">
        <v>26</v>
      </c>
      <c r="C34" s="2" t="s">
        <v>12</v>
      </c>
      <c r="D34" s="3">
        <v>44372</v>
      </c>
      <c r="E34" s="2" t="s">
        <v>20</v>
      </c>
      <c r="F34" s="4" t="s">
        <v>30</v>
      </c>
      <c r="G34" s="2" t="s">
        <v>16</v>
      </c>
      <c r="H34" s="2"/>
      <c r="I34" s="2"/>
    </row>
    <row r="35" spans="1:9" ht="13.2" x14ac:dyDescent="0.25">
      <c r="B35" s="7">
        <v>27</v>
      </c>
      <c r="C35" s="5" t="s">
        <v>13</v>
      </c>
      <c r="D35" s="3">
        <v>44373</v>
      </c>
      <c r="E35" s="5" t="s">
        <v>20</v>
      </c>
      <c r="F35" s="2"/>
      <c r="G35" s="2" t="s">
        <v>16</v>
      </c>
      <c r="H35" s="2"/>
      <c r="I35" s="2"/>
    </row>
    <row r="36" spans="1:9" ht="13.2" x14ac:dyDescent="0.25">
      <c r="B36" s="7">
        <v>28</v>
      </c>
      <c r="C36" s="5" t="s">
        <v>17</v>
      </c>
      <c r="D36" s="3">
        <v>44374</v>
      </c>
      <c r="E36" s="5" t="s">
        <v>20</v>
      </c>
      <c r="G36" s="2" t="s">
        <v>16</v>
      </c>
      <c r="H36" s="2"/>
      <c r="I36" s="2"/>
    </row>
    <row r="37" spans="1:9" ht="13.2" x14ac:dyDescent="0.25">
      <c r="A37" s="6" t="s">
        <v>31</v>
      </c>
      <c r="B37" s="7">
        <v>29</v>
      </c>
      <c r="C37" s="2" t="s">
        <v>5</v>
      </c>
      <c r="D37" s="3">
        <v>44375</v>
      </c>
      <c r="E37" s="5" t="s">
        <v>20</v>
      </c>
      <c r="F37" s="4" t="s">
        <v>32</v>
      </c>
      <c r="G37" s="2" t="s">
        <v>16</v>
      </c>
      <c r="H37" s="2"/>
      <c r="I37" s="2"/>
    </row>
    <row r="38" spans="1:9" ht="13.2" x14ac:dyDescent="0.25">
      <c r="B38" s="7">
        <v>30</v>
      </c>
      <c r="C38" s="2" t="s">
        <v>7</v>
      </c>
      <c r="D38" s="3">
        <v>44376</v>
      </c>
      <c r="E38" s="5" t="s">
        <v>33</v>
      </c>
      <c r="F38" s="4" t="s">
        <v>34</v>
      </c>
      <c r="G38" s="2" t="s">
        <v>16</v>
      </c>
      <c r="H38" s="2"/>
      <c r="I38" s="2"/>
    </row>
    <row r="39" spans="1:9" ht="13.2" x14ac:dyDescent="0.25">
      <c r="B39" s="7">
        <v>31</v>
      </c>
      <c r="C39" s="2" t="s">
        <v>10</v>
      </c>
      <c r="D39" s="3">
        <v>44377</v>
      </c>
      <c r="E39" s="5" t="s">
        <v>20</v>
      </c>
      <c r="F39" s="4" t="s">
        <v>35</v>
      </c>
      <c r="G39" s="2" t="s">
        <v>16</v>
      </c>
      <c r="H39" s="2"/>
      <c r="I39" s="2"/>
    </row>
    <row r="40" spans="1:9" ht="13.2" x14ac:dyDescent="0.25">
      <c r="B40" s="7">
        <v>32</v>
      </c>
      <c r="C40" s="2" t="s">
        <v>11</v>
      </c>
      <c r="D40" s="3">
        <v>44378</v>
      </c>
      <c r="E40" s="5" t="s">
        <v>20</v>
      </c>
      <c r="F40" s="4" t="s">
        <v>36</v>
      </c>
      <c r="G40" s="2" t="s">
        <v>16</v>
      </c>
      <c r="H40" s="2"/>
      <c r="I40" s="2"/>
    </row>
    <row r="41" spans="1:9" ht="13.2" x14ac:dyDescent="0.25">
      <c r="B41" s="7">
        <v>33</v>
      </c>
      <c r="C41" s="2" t="s">
        <v>12</v>
      </c>
      <c r="D41" s="3">
        <v>44379</v>
      </c>
      <c r="E41" s="5" t="s">
        <v>20</v>
      </c>
      <c r="F41" s="4" t="s">
        <v>37</v>
      </c>
      <c r="G41" s="2" t="s">
        <v>16</v>
      </c>
      <c r="H41" s="2"/>
      <c r="I41" s="2"/>
    </row>
    <row r="42" spans="1:9" ht="13.2" x14ac:dyDescent="0.25">
      <c r="B42" s="7">
        <v>34</v>
      </c>
      <c r="C42" s="5" t="s">
        <v>13</v>
      </c>
      <c r="D42" s="3">
        <v>44380</v>
      </c>
      <c r="E42" s="5" t="s">
        <v>20</v>
      </c>
      <c r="F42" s="4" t="s">
        <v>38</v>
      </c>
      <c r="G42" s="2" t="s">
        <v>16</v>
      </c>
      <c r="H42" s="2"/>
      <c r="I42" s="2"/>
    </row>
    <row r="43" spans="1:9" ht="13.2" x14ac:dyDescent="0.25">
      <c r="B43" s="7">
        <v>35</v>
      </c>
      <c r="C43" s="5" t="s">
        <v>17</v>
      </c>
      <c r="D43" s="3">
        <v>44381</v>
      </c>
      <c r="E43" s="5" t="s">
        <v>20</v>
      </c>
      <c r="F43" s="2"/>
      <c r="G43" s="2"/>
      <c r="H43" s="2"/>
      <c r="I43" s="2"/>
    </row>
    <row r="44" spans="1:9" ht="13.2" x14ac:dyDescent="0.25">
      <c r="B44" s="10"/>
      <c r="C44" s="11"/>
      <c r="F44" s="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54"/>
  <sheetViews>
    <sheetView topLeftCell="A28" workbookViewId="0">
      <pane xSplit="1" topLeftCell="U1" activePane="topRight" state="frozen"/>
      <selection pane="topRight" activeCell="AD49" sqref="AD49"/>
    </sheetView>
  </sheetViews>
  <sheetFormatPr defaultColWidth="12.5546875" defaultRowHeight="15.75" customHeight="1" x14ac:dyDescent="0.25"/>
  <sheetData>
    <row r="1" spans="1:44" ht="15.75" customHeight="1" x14ac:dyDescent="0.25">
      <c r="B1" s="12"/>
      <c r="C1" s="12"/>
      <c r="D1" s="12"/>
      <c r="E1" s="12"/>
      <c r="F1" s="12"/>
      <c r="G1" s="12"/>
      <c r="H1" s="12"/>
      <c r="I1" s="12"/>
      <c r="J1" s="6" t="s">
        <v>21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6" t="s">
        <v>41</v>
      </c>
      <c r="AN1" s="12"/>
      <c r="AO1" s="12"/>
      <c r="AP1" s="12"/>
      <c r="AQ1" s="12"/>
      <c r="AR1" s="12"/>
    </row>
    <row r="2" spans="1:44" ht="15.75" customHeight="1" x14ac:dyDescent="0.25">
      <c r="B2" s="12"/>
      <c r="C2" s="12">
        <v>44340</v>
      </c>
      <c r="D2" s="12">
        <v>44341</v>
      </c>
      <c r="E2" s="12">
        <v>44342</v>
      </c>
      <c r="F2" s="12">
        <v>44343</v>
      </c>
      <c r="G2" s="12">
        <v>44344</v>
      </c>
      <c r="H2" s="12">
        <v>44345</v>
      </c>
      <c r="I2" s="12">
        <v>44346</v>
      </c>
      <c r="J2" s="12">
        <v>44347</v>
      </c>
      <c r="K2" s="12">
        <v>44348</v>
      </c>
      <c r="L2" s="12">
        <v>44349</v>
      </c>
      <c r="M2" s="12">
        <v>44350</v>
      </c>
      <c r="N2" s="12">
        <v>44351</v>
      </c>
      <c r="O2" s="12">
        <v>44352</v>
      </c>
      <c r="P2" s="12">
        <v>44353</v>
      </c>
      <c r="Q2" s="12">
        <v>44354</v>
      </c>
      <c r="R2" s="12">
        <v>44355</v>
      </c>
      <c r="S2" s="12">
        <v>44356</v>
      </c>
      <c r="T2" s="12">
        <v>44357</v>
      </c>
      <c r="U2" s="12">
        <v>44358</v>
      </c>
      <c r="V2" s="12">
        <v>44359</v>
      </c>
      <c r="W2" s="12">
        <v>44360</v>
      </c>
      <c r="X2" s="12">
        <v>44361</v>
      </c>
      <c r="Y2" s="12">
        <v>44362</v>
      </c>
      <c r="Z2" s="12">
        <v>44363</v>
      </c>
      <c r="AA2" s="12">
        <v>44364</v>
      </c>
      <c r="AB2" s="12">
        <v>44365</v>
      </c>
      <c r="AC2" s="12">
        <v>44366</v>
      </c>
      <c r="AD2" s="12">
        <v>44367</v>
      </c>
      <c r="AE2" s="12">
        <v>44368</v>
      </c>
      <c r="AF2" s="12">
        <v>44369</v>
      </c>
      <c r="AG2" s="12">
        <v>44370</v>
      </c>
      <c r="AH2" s="12">
        <v>44371</v>
      </c>
      <c r="AI2" s="12">
        <v>44372</v>
      </c>
      <c r="AJ2" s="12">
        <v>44373</v>
      </c>
      <c r="AK2" s="12">
        <v>44374</v>
      </c>
      <c r="AL2" s="12">
        <v>44375</v>
      </c>
      <c r="AM2" s="12">
        <v>44376</v>
      </c>
      <c r="AN2" s="12">
        <v>44377</v>
      </c>
      <c r="AO2" s="12">
        <v>44378</v>
      </c>
      <c r="AP2" s="12">
        <v>44379</v>
      </c>
      <c r="AQ2" s="12">
        <v>44380</v>
      </c>
      <c r="AR2" s="12">
        <v>44381</v>
      </c>
    </row>
    <row r="3" spans="1:44" ht="15.75" customHeight="1" x14ac:dyDescent="0.25">
      <c r="A3" s="6" t="s">
        <v>143</v>
      </c>
      <c r="B3" s="6" t="s">
        <v>144</v>
      </c>
      <c r="C3" s="6" t="s">
        <v>50</v>
      </c>
      <c r="D3" s="6" t="s">
        <v>50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 t="s">
        <v>50</v>
      </c>
      <c r="K3" s="6" t="s">
        <v>50</v>
      </c>
      <c r="L3" s="6" t="s">
        <v>50</v>
      </c>
      <c r="M3" s="6" t="s">
        <v>50</v>
      </c>
      <c r="N3" s="6" t="s">
        <v>50</v>
      </c>
      <c r="O3" s="6" t="s">
        <v>50</v>
      </c>
      <c r="P3" s="6" t="s">
        <v>50</v>
      </c>
      <c r="Q3" s="6" t="s">
        <v>50</v>
      </c>
      <c r="R3" s="6" t="s">
        <v>50</v>
      </c>
      <c r="S3" s="6" t="s">
        <v>50</v>
      </c>
      <c r="T3" s="6" t="s">
        <v>50</v>
      </c>
      <c r="U3" s="6" t="s">
        <v>50</v>
      </c>
      <c r="V3" s="6" t="s">
        <v>50</v>
      </c>
      <c r="W3" s="6" t="s">
        <v>50</v>
      </c>
      <c r="X3" s="6" t="s">
        <v>50</v>
      </c>
      <c r="Y3" s="6" t="s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 t="s">
        <v>50</v>
      </c>
      <c r="AE3" s="6" t="s">
        <v>50</v>
      </c>
      <c r="AF3" s="6" t="s">
        <v>50</v>
      </c>
      <c r="AG3" s="6" t="s">
        <v>50</v>
      </c>
      <c r="AH3" s="6" t="s">
        <v>50</v>
      </c>
      <c r="AI3" s="6" t="s">
        <v>50</v>
      </c>
      <c r="AJ3" s="6" t="s">
        <v>50</v>
      </c>
      <c r="AK3" s="6" t="s">
        <v>50</v>
      </c>
      <c r="AL3" s="6" t="s">
        <v>50</v>
      </c>
      <c r="AM3" s="6" t="s">
        <v>50</v>
      </c>
      <c r="AN3" s="6" t="s">
        <v>50</v>
      </c>
      <c r="AO3" s="6" t="s">
        <v>50</v>
      </c>
      <c r="AP3" s="6" t="s">
        <v>50</v>
      </c>
      <c r="AQ3" s="6" t="s">
        <v>50</v>
      </c>
    </row>
    <row r="4" spans="1:44" ht="15.75" customHeight="1" x14ac:dyDescent="0.25">
      <c r="A4" s="6">
        <v>1</v>
      </c>
      <c r="B4" s="6" t="s">
        <v>44</v>
      </c>
      <c r="F4" s="17">
        <v>572.4</v>
      </c>
      <c r="G4" s="6">
        <v>533.70000000000005</v>
      </c>
      <c r="H4" s="6">
        <v>502.6</v>
      </c>
      <c r="I4" s="6">
        <v>455.4</v>
      </c>
      <c r="J4" s="6">
        <v>427.3</v>
      </c>
      <c r="K4" s="6">
        <v>399.6</v>
      </c>
      <c r="L4" s="6">
        <v>364.8</v>
      </c>
      <c r="M4" s="6">
        <v>331.8</v>
      </c>
      <c r="N4" s="6">
        <v>585.70000000000005</v>
      </c>
      <c r="O4" s="6">
        <v>548.70000000000005</v>
      </c>
      <c r="P4" s="6">
        <v>518.70000000000005</v>
      </c>
      <c r="Q4" s="6">
        <v>484</v>
      </c>
      <c r="R4" s="6">
        <v>449.5</v>
      </c>
      <c r="S4" s="6">
        <v>413.8</v>
      </c>
      <c r="T4" s="6">
        <v>679.2</v>
      </c>
      <c r="U4" s="6">
        <v>643.1</v>
      </c>
      <c r="V4" s="6">
        <v>607.5</v>
      </c>
      <c r="W4" s="6">
        <v>578.20000000000005</v>
      </c>
      <c r="Y4" s="6">
        <v>518.6</v>
      </c>
      <c r="Z4" s="6">
        <v>480.4</v>
      </c>
      <c r="AA4" s="6">
        <v>439.2</v>
      </c>
      <c r="AB4" s="6">
        <v>412.6</v>
      </c>
      <c r="AC4" s="6">
        <v>534.6</v>
      </c>
      <c r="AD4" s="6">
        <v>497.4</v>
      </c>
      <c r="AE4" s="6">
        <v>471.6</v>
      </c>
      <c r="AF4" s="6">
        <v>437.2</v>
      </c>
      <c r="AG4" s="6">
        <v>410.2</v>
      </c>
      <c r="AH4" s="6">
        <v>378.7</v>
      </c>
      <c r="AI4" s="6">
        <v>351.1</v>
      </c>
      <c r="AJ4" s="6">
        <v>318.89999999999998</v>
      </c>
      <c r="AK4" s="6">
        <v>446</v>
      </c>
      <c r="AL4" s="6">
        <v>419.3</v>
      </c>
      <c r="AM4" s="6">
        <v>393.1</v>
      </c>
      <c r="AN4" s="6">
        <v>362.8</v>
      </c>
    </row>
    <row r="5" spans="1:44" ht="15.75" customHeight="1" x14ac:dyDescent="0.25">
      <c r="A5" s="6">
        <v>2</v>
      </c>
      <c r="B5" s="6" t="s">
        <v>44</v>
      </c>
      <c r="F5" s="17">
        <v>565.4</v>
      </c>
      <c r="G5" s="6">
        <v>540.5</v>
      </c>
      <c r="H5" s="6">
        <v>514.1</v>
      </c>
      <c r="I5" s="6">
        <v>475.1</v>
      </c>
      <c r="J5" s="6">
        <v>446.3</v>
      </c>
      <c r="K5" s="6">
        <v>418.6</v>
      </c>
      <c r="L5" s="6">
        <v>386.9</v>
      </c>
      <c r="M5" s="6">
        <v>356.1</v>
      </c>
      <c r="N5" s="6">
        <v>549.6</v>
      </c>
      <c r="O5" s="6">
        <v>519.1</v>
      </c>
      <c r="P5" s="6">
        <v>490.1</v>
      </c>
      <c r="Q5" s="6">
        <v>461.1</v>
      </c>
      <c r="R5" s="6">
        <v>430.9</v>
      </c>
      <c r="S5" s="6">
        <v>397.6</v>
      </c>
      <c r="T5" s="6">
        <v>637.20000000000005</v>
      </c>
      <c r="U5" s="6">
        <v>607</v>
      </c>
      <c r="V5" s="6">
        <v>576</v>
      </c>
      <c r="W5" s="6">
        <v>544.29999999999995</v>
      </c>
      <c r="Y5" s="6">
        <v>489.1</v>
      </c>
      <c r="Z5" s="6">
        <v>458.6</v>
      </c>
      <c r="AA5" s="6">
        <v>426.9</v>
      </c>
      <c r="AB5" s="20">
        <v>339.8</v>
      </c>
      <c r="AC5" s="6">
        <v>554.5</v>
      </c>
      <c r="AD5" s="6">
        <v>526.29999999999995</v>
      </c>
      <c r="AE5" s="6">
        <v>498.7</v>
      </c>
      <c r="AF5" s="6">
        <v>464.3</v>
      </c>
      <c r="AG5" s="6">
        <v>435</v>
      </c>
      <c r="AH5" s="6">
        <v>407.5</v>
      </c>
      <c r="AI5" s="6">
        <v>386</v>
      </c>
      <c r="AJ5" s="6">
        <v>358</v>
      </c>
      <c r="AK5" s="6">
        <v>330.6</v>
      </c>
      <c r="AL5" s="6">
        <v>463.2</v>
      </c>
      <c r="AM5" s="6">
        <v>438</v>
      </c>
      <c r="AN5" s="6">
        <v>405.2</v>
      </c>
    </row>
    <row r="6" spans="1:44" ht="15.75" customHeight="1" x14ac:dyDescent="0.25">
      <c r="A6" s="6">
        <v>3</v>
      </c>
      <c r="B6" s="6" t="s">
        <v>44</v>
      </c>
      <c r="F6" s="17">
        <v>576.4</v>
      </c>
      <c r="G6" s="6">
        <v>541.6</v>
      </c>
      <c r="H6" s="6">
        <v>509.8</v>
      </c>
      <c r="I6" s="6">
        <v>467.8</v>
      </c>
      <c r="J6" s="6">
        <v>439.8</v>
      </c>
      <c r="K6" s="6">
        <v>409.9</v>
      </c>
      <c r="L6" s="6">
        <v>376.8</v>
      </c>
      <c r="M6" s="6">
        <v>531.1</v>
      </c>
      <c r="N6" s="6">
        <v>502</v>
      </c>
      <c r="O6" s="6">
        <v>465.9</v>
      </c>
      <c r="P6" s="6">
        <v>436.7</v>
      </c>
      <c r="Q6" s="6">
        <v>406.5</v>
      </c>
      <c r="R6" s="6">
        <v>377.2</v>
      </c>
      <c r="S6" s="6">
        <v>680.8</v>
      </c>
      <c r="T6" s="6">
        <v>648.79999999999995</v>
      </c>
      <c r="U6" s="6">
        <v>618.4</v>
      </c>
      <c r="V6" s="6">
        <v>587.6</v>
      </c>
      <c r="W6" s="6">
        <v>556.20000000000005</v>
      </c>
      <c r="Y6" s="6">
        <v>491.3</v>
      </c>
      <c r="Z6" s="6">
        <v>455.1</v>
      </c>
      <c r="AA6" s="6">
        <v>419.4</v>
      </c>
      <c r="AB6" s="6">
        <v>393.1</v>
      </c>
      <c r="AC6" s="6">
        <v>644.29999999999995</v>
      </c>
      <c r="AD6" s="6">
        <v>614.1</v>
      </c>
      <c r="AE6" s="6">
        <v>587.5</v>
      </c>
      <c r="AF6" s="6">
        <v>549.6</v>
      </c>
      <c r="AG6" s="6">
        <v>516.79999999999995</v>
      </c>
      <c r="AH6" s="6">
        <v>486.6</v>
      </c>
      <c r="AI6" s="6">
        <v>459.2</v>
      </c>
      <c r="AJ6" s="6">
        <v>430.8</v>
      </c>
      <c r="AK6" s="6">
        <v>403.1</v>
      </c>
      <c r="AL6" s="6">
        <v>375.3</v>
      </c>
      <c r="AM6" s="6">
        <v>347.9</v>
      </c>
      <c r="AN6" s="6">
        <v>321.10000000000002</v>
      </c>
    </row>
    <row r="7" spans="1:44" ht="15.75" customHeight="1" x14ac:dyDescent="0.25">
      <c r="A7" s="6">
        <v>4</v>
      </c>
      <c r="B7" s="6" t="s">
        <v>44</v>
      </c>
      <c r="F7" s="17">
        <v>632.5</v>
      </c>
      <c r="G7" s="6">
        <v>593.6</v>
      </c>
      <c r="H7" s="6">
        <v>555.5</v>
      </c>
      <c r="I7" s="6">
        <v>512</v>
      </c>
      <c r="J7" s="6">
        <v>482.9</v>
      </c>
      <c r="K7" s="6">
        <v>448.6</v>
      </c>
      <c r="L7" s="6">
        <v>414.2</v>
      </c>
      <c r="M7" s="6">
        <v>377</v>
      </c>
      <c r="N7" s="6">
        <v>625.9</v>
      </c>
      <c r="O7" s="6">
        <v>589.1</v>
      </c>
      <c r="P7" s="6">
        <v>555.70000000000005</v>
      </c>
      <c r="Q7" s="6">
        <v>518.79999999999995</v>
      </c>
      <c r="R7" s="6">
        <v>482.8</v>
      </c>
      <c r="S7" s="6">
        <v>448.8</v>
      </c>
      <c r="T7" s="6">
        <v>654.29999999999995</v>
      </c>
      <c r="U7" s="6">
        <v>622</v>
      </c>
      <c r="V7" s="6">
        <v>584.1</v>
      </c>
      <c r="W7" s="6">
        <v>550</v>
      </c>
      <c r="Y7" s="6">
        <v>477.4</v>
      </c>
      <c r="Z7" s="6">
        <v>441.6</v>
      </c>
      <c r="AA7" s="6">
        <v>399</v>
      </c>
      <c r="AB7" s="6">
        <v>369</v>
      </c>
      <c r="AC7" s="6">
        <v>636.5</v>
      </c>
      <c r="AD7" s="6">
        <v>606.6</v>
      </c>
      <c r="AE7" s="6">
        <v>580.70000000000005</v>
      </c>
      <c r="AF7" s="6">
        <v>546</v>
      </c>
      <c r="AG7" s="6">
        <v>510.3</v>
      </c>
      <c r="AH7" s="6">
        <v>479</v>
      </c>
      <c r="AI7" s="6">
        <v>444.4</v>
      </c>
      <c r="AJ7" s="6">
        <v>407.2</v>
      </c>
      <c r="AK7" s="6">
        <v>378.9</v>
      </c>
      <c r="AL7" s="6">
        <v>352.9</v>
      </c>
      <c r="AM7" s="6">
        <v>322.60000000000002</v>
      </c>
      <c r="AN7" s="6">
        <v>444.9</v>
      </c>
    </row>
    <row r="8" spans="1:44" ht="15.75" customHeight="1" x14ac:dyDescent="0.25">
      <c r="A8" s="6">
        <v>5</v>
      </c>
      <c r="B8" s="6" t="s">
        <v>45</v>
      </c>
      <c r="F8" s="17">
        <v>577.70000000000005</v>
      </c>
      <c r="G8" s="6">
        <v>534.70000000000005</v>
      </c>
      <c r="H8" s="6">
        <v>500.9</v>
      </c>
      <c r="I8" s="6">
        <v>448</v>
      </c>
      <c r="J8" s="6">
        <v>417.7</v>
      </c>
      <c r="K8" s="6">
        <v>109.5</v>
      </c>
      <c r="L8" s="6">
        <v>80.7</v>
      </c>
      <c r="M8" s="6">
        <v>102.2</v>
      </c>
      <c r="N8" s="6">
        <v>75.7</v>
      </c>
      <c r="O8" s="6">
        <v>126.1</v>
      </c>
      <c r="P8" s="6">
        <v>101.9</v>
      </c>
      <c r="Q8" s="6">
        <v>77.3</v>
      </c>
      <c r="R8" s="6">
        <v>123.7</v>
      </c>
      <c r="S8" s="6">
        <v>98.8</v>
      </c>
      <c r="T8" s="6">
        <v>74.5</v>
      </c>
      <c r="U8" s="6">
        <v>126.5</v>
      </c>
      <c r="V8" s="6">
        <v>111.4</v>
      </c>
      <c r="W8" s="6">
        <v>89.5</v>
      </c>
      <c r="Y8" s="6">
        <v>54.9</v>
      </c>
      <c r="Z8" s="6">
        <v>113.9</v>
      </c>
      <c r="AA8" s="6">
        <v>86.2</v>
      </c>
      <c r="AB8" s="6">
        <v>64.099999999999994</v>
      </c>
      <c r="AC8" s="6">
        <v>121.9</v>
      </c>
      <c r="AD8" s="6">
        <v>103.4</v>
      </c>
      <c r="AE8" s="6">
        <v>83.8</v>
      </c>
      <c r="AF8" s="6">
        <v>135.1</v>
      </c>
      <c r="AG8" s="6">
        <v>116.3</v>
      </c>
      <c r="AH8" s="6">
        <v>95.4</v>
      </c>
      <c r="AI8" s="6">
        <v>74.2</v>
      </c>
      <c r="AJ8" s="6">
        <v>90.1</v>
      </c>
      <c r="AK8" s="6">
        <v>70.2</v>
      </c>
      <c r="AL8" s="6">
        <v>95.5</v>
      </c>
      <c r="AM8" s="6">
        <v>76.900000000000006</v>
      </c>
      <c r="AN8" s="6">
        <v>83</v>
      </c>
    </row>
    <row r="9" spans="1:44" ht="15.75" customHeight="1" x14ac:dyDescent="0.25">
      <c r="A9" s="6">
        <v>6</v>
      </c>
      <c r="B9" s="6" t="s">
        <v>45</v>
      </c>
      <c r="F9" s="17">
        <v>606.20000000000005</v>
      </c>
      <c r="G9" s="6">
        <v>573.6</v>
      </c>
      <c r="H9" s="6">
        <v>550.70000000000005</v>
      </c>
      <c r="I9" s="6">
        <v>508.2</v>
      </c>
      <c r="J9" s="6">
        <v>485</v>
      </c>
      <c r="K9" s="6">
        <v>120.9</v>
      </c>
      <c r="L9" s="6">
        <v>97</v>
      </c>
      <c r="M9" s="6">
        <v>86.9</v>
      </c>
      <c r="N9" s="6">
        <v>63.5</v>
      </c>
      <c r="O9" s="6">
        <v>129.1</v>
      </c>
      <c r="P9" s="6">
        <v>106</v>
      </c>
      <c r="Q9" s="6">
        <v>81.8</v>
      </c>
      <c r="R9" s="6">
        <v>62.8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 ht="15.75" customHeight="1" x14ac:dyDescent="0.25">
      <c r="A10" s="6">
        <v>7</v>
      </c>
      <c r="B10" s="6" t="s">
        <v>45</v>
      </c>
      <c r="F10" s="17">
        <v>641.5</v>
      </c>
      <c r="G10" s="6">
        <v>605.70000000000005</v>
      </c>
      <c r="H10" s="6">
        <v>573.20000000000005</v>
      </c>
      <c r="I10" s="6">
        <v>534.70000000000005</v>
      </c>
      <c r="J10" s="6">
        <v>506.4</v>
      </c>
      <c r="K10" s="6">
        <v>107.6</v>
      </c>
      <c r="L10" s="6">
        <v>82.8</v>
      </c>
      <c r="M10" s="6">
        <v>71.5</v>
      </c>
      <c r="N10" s="6">
        <v>50.5</v>
      </c>
      <c r="O10" s="6">
        <v>115.1</v>
      </c>
      <c r="P10" s="6">
        <v>90.6</v>
      </c>
      <c r="Q10" s="6">
        <v>64.099999999999994</v>
      </c>
      <c r="R10" s="6">
        <v>110.5</v>
      </c>
      <c r="S10" s="6">
        <v>86.1</v>
      </c>
      <c r="T10" s="6">
        <v>61.2</v>
      </c>
      <c r="U10" s="6">
        <v>119.5</v>
      </c>
      <c r="V10" s="6">
        <v>99.6</v>
      </c>
      <c r="W10" s="6">
        <v>77.900000000000006</v>
      </c>
      <c r="Y10" s="6">
        <v>50.6</v>
      </c>
      <c r="Z10" s="6">
        <v>100.6</v>
      </c>
      <c r="AA10" s="6">
        <v>73.599999999999994</v>
      </c>
      <c r="AB10" s="6">
        <v>50.6</v>
      </c>
      <c r="AC10" s="6">
        <v>104.9</v>
      </c>
      <c r="AD10" s="6">
        <v>82.7</v>
      </c>
      <c r="AE10" s="6">
        <v>62.1</v>
      </c>
      <c r="AF10" s="6">
        <v>126</v>
      </c>
      <c r="AG10" s="6">
        <v>105</v>
      </c>
      <c r="AH10" s="6">
        <v>85.5</v>
      </c>
      <c r="AI10" s="6">
        <v>67.5</v>
      </c>
      <c r="AJ10" s="6">
        <v>86.1</v>
      </c>
      <c r="AK10" s="6">
        <v>73.099999999999994</v>
      </c>
      <c r="AL10" s="6">
        <v>88.9</v>
      </c>
      <c r="AM10" s="6">
        <v>72.900000000000006</v>
      </c>
      <c r="AN10" s="6">
        <v>81.7</v>
      </c>
    </row>
    <row r="11" spans="1:44" ht="15.75" customHeight="1" x14ac:dyDescent="0.25">
      <c r="A11" s="6">
        <v>8</v>
      </c>
      <c r="B11" s="6" t="s">
        <v>46</v>
      </c>
      <c r="F11" s="17">
        <v>680.6</v>
      </c>
      <c r="G11" s="6">
        <v>656.2</v>
      </c>
      <c r="H11" s="6">
        <v>616.6</v>
      </c>
      <c r="I11" s="6">
        <v>576.20000000000005</v>
      </c>
      <c r="J11" s="6">
        <v>549.1</v>
      </c>
      <c r="K11" s="6">
        <v>121.4</v>
      </c>
      <c r="L11" s="6">
        <v>110.9</v>
      </c>
      <c r="M11" s="6">
        <v>95.3</v>
      </c>
      <c r="N11" s="6">
        <v>79.400000000000006</v>
      </c>
      <c r="O11" s="6">
        <v>116.3</v>
      </c>
      <c r="P11" s="6">
        <v>97.2</v>
      </c>
      <c r="Q11" s="6">
        <v>80.400000000000006</v>
      </c>
      <c r="R11" s="6">
        <v>126.1</v>
      </c>
      <c r="S11" s="6">
        <v>107.4</v>
      </c>
      <c r="T11" s="6">
        <v>91.7</v>
      </c>
      <c r="U11" s="6">
        <v>72.099999999999994</v>
      </c>
      <c r="V11" s="6">
        <v>101.5</v>
      </c>
      <c r="W11" s="6">
        <v>79.900000000000006</v>
      </c>
      <c r="Y11" s="6">
        <v>73.599999999999994</v>
      </c>
      <c r="Z11" s="6">
        <v>107.4</v>
      </c>
      <c r="AA11" s="6">
        <v>87.8</v>
      </c>
      <c r="AB11" s="6">
        <v>65.5</v>
      </c>
      <c r="AC11" s="6">
        <v>68.599999999999994</v>
      </c>
      <c r="AD11" s="6">
        <v>54.2</v>
      </c>
      <c r="AE11" s="6">
        <v>82.3</v>
      </c>
      <c r="AF11" s="6">
        <v>117.8</v>
      </c>
      <c r="AG11" s="6">
        <v>100.1</v>
      </c>
      <c r="AH11" s="6">
        <v>83.8</v>
      </c>
      <c r="AI11" s="6">
        <v>68.900000000000006</v>
      </c>
      <c r="AJ11" s="6">
        <v>89.9</v>
      </c>
      <c r="AK11" s="6">
        <v>74.099999999999994</v>
      </c>
      <c r="AL11" s="6">
        <v>81.900000000000006</v>
      </c>
      <c r="AM11" s="6">
        <v>68.2</v>
      </c>
      <c r="AN11" s="6">
        <v>83.3</v>
      </c>
    </row>
    <row r="12" spans="1:44" ht="15.75" customHeight="1" x14ac:dyDescent="0.25">
      <c r="A12" s="6">
        <v>9</v>
      </c>
      <c r="B12" s="6" t="s">
        <v>45</v>
      </c>
      <c r="F12" s="17">
        <v>562.70000000000005</v>
      </c>
      <c r="G12" s="6">
        <v>530.29999999999995</v>
      </c>
      <c r="H12" s="6">
        <v>503.9</v>
      </c>
      <c r="I12" s="6">
        <v>465.8</v>
      </c>
      <c r="J12" s="6">
        <v>438</v>
      </c>
      <c r="K12" s="6">
        <v>117</v>
      </c>
      <c r="L12" s="6">
        <v>90.5</v>
      </c>
      <c r="M12" s="6">
        <v>74</v>
      </c>
      <c r="N12" s="6">
        <v>51.3</v>
      </c>
      <c r="O12" s="6">
        <v>107.2</v>
      </c>
      <c r="P12" s="6">
        <v>85</v>
      </c>
      <c r="Q12" s="6">
        <v>64.5</v>
      </c>
      <c r="R12" s="6">
        <v>118.1</v>
      </c>
      <c r="S12" s="6">
        <v>94.8</v>
      </c>
      <c r="T12" s="6">
        <v>73.7</v>
      </c>
      <c r="U12" s="6">
        <v>116.9</v>
      </c>
      <c r="V12" s="6">
        <v>109.8</v>
      </c>
      <c r="W12" s="6">
        <v>89</v>
      </c>
      <c r="Y12" s="6">
        <v>51.2</v>
      </c>
      <c r="Z12" s="6">
        <v>97.6</v>
      </c>
      <c r="AA12" s="6">
        <v>72.7</v>
      </c>
      <c r="AB12" s="6">
        <v>51.3</v>
      </c>
      <c r="AC12" s="6">
        <v>109.8</v>
      </c>
      <c r="AD12" s="6">
        <v>91.6</v>
      </c>
      <c r="AE12" s="6">
        <v>73.7</v>
      </c>
      <c r="AF12" s="6">
        <v>117.6</v>
      </c>
      <c r="AG12" s="6">
        <v>100.6</v>
      </c>
      <c r="AH12" s="6">
        <v>82.7</v>
      </c>
      <c r="AI12" s="6">
        <v>63.4</v>
      </c>
      <c r="AJ12" s="6">
        <v>89.4</v>
      </c>
      <c r="AK12" s="6">
        <v>74.900000000000006</v>
      </c>
      <c r="AL12" s="6">
        <v>89.1</v>
      </c>
      <c r="AM12" s="6">
        <v>72.8</v>
      </c>
      <c r="AN12" s="6">
        <v>90.3</v>
      </c>
    </row>
    <row r="13" spans="1:44" ht="15.75" customHeight="1" x14ac:dyDescent="0.25">
      <c r="A13" s="6">
        <v>10</v>
      </c>
      <c r="B13" s="6" t="s">
        <v>44</v>
      </c>
      <c r="F13" s="17">
        <v>595.20000000000005</v>
      </c>
      <c r="G13" s="6">
        <v>567.70000000000005</v>
      </c>
      <c r="H13" s="6">
        <v>537.9</v>
      </c>
      <c r="I13" s="6">
        <v>506.2</v>
      </c>
      <c r="J13" s="6">
        <v>485.7</v>
      </c>
      <c r="K13" s="6">
        <v>462.2</v>
      </c>
      <c r="L13" s="6">
        <v>437</v>
      </c>
      <c r="M13" s="6">
        <v>547.29999999999995</v>
      </c>
      <c r="N13" s="6">
        <v>525.1</v>
      </c>
      <c r="O13" s="6">
        <v>497.8</v>
      </c>
      <c r="P13" s="6">
        <v>473.8</v>
      </c>
      <c r="Q13" s="6">
        <v>447.8</v>
      </c>
      <c r="R13" s="6">
        <v>424.1</v>
      </c>
      <c r="S13" s="6">
        <v>665.9</v>
      </c>
      <c r="T13" s="6">
        <v>637.70000000000005</v>
      </c>
      <c r="U13" s="6">
        <v>611.9</v>
      </c>
      <c r="V13" s="6">
        <v>583</v>
      </c>
      <c r="W13" s="6">
        <v>557.6</v>
      </c>
      <c r="Y13" s="6">
        <v>506.1</v>
      </c>
      <c r="Z13" s="6">
        <v>477.5</v>
      </c>
      <c r="AA13" s="6">
        <v>446.8</v>
      </c>
      <c r="AB13" s="6">
        <v>421.9</v>
      </c>
      <c r="AC13" s="6">
        <v>693</v>
      </c>
      <c r="AD13" s="6">
        <v>665.7</v>
      </c>
      <c r="AE13" s="6">
        <v>642.5</v>
      </c>
      <c r="AF13" s="6">
        <v>613.1</v>
      </c>
      <c r="AG13" s="6">
        <v>598.4</v>
      </c>
      <c r="AH13" s="6">
        <v>565.29999999999995</v>
      </c>
      <c r="AI13" s="6">
        <v>540.4</v>
      </c>
      <c r="AJ13" s="6">
        <v>511</v>
      </c>
      <c r="AK13" s="6">
        <v>489.6</v>
      </c>
      <c r="AL13" s="6">
        <v>459.2</v>
      </c>
      <c r="AM13" s="6">
        <v>438</v>
      </c>
      <c r="AN13" s="6">
        <v>410.5</v>
      </c>
    </row>
    <row r="14" spans="1:44" ht="15.75" customHeight="1" x14ac:dyDescent="0.25">
      <c r="A14" s="6">
        <v>11</v>
      </c>
      <c r="B14" s="6" t="s">
        <v>46</v>
      </c>
      <c r="F14" s="17">
        <v>591.4</v>
      </c>
      <c r="G14" s="6">
        <v>554.9</v>
      </c>
      <c r="H14" s="6">
        <v>521.79999999999995</v>
      </c>
      <c r="I14" s="6">
        <v>476.5</v>
      </c>
      <c r="J14" s="6">
        <v>448</v>
      </c>
      <c r="K14" s="6">
        <v>118.2</v>
      </c>
      <c r="L14" s="6">
        <v>104</v>
      </c>
      <c r="M14" s="6">
        <v>84</v>
      </c>
      <c r="N14" s="6">
        <v>65.5</v>
      </c>
      <c r="O14" s="6">
        <v>116.9</v>
      </c>
      <c r="P14" s="6">
        <v>101</v>
      </c>
      <c r="Q14" s="6">
        <v>82.6</v>
      </c>
      <c r="R14" s="6">
        <v>62</v>
      </c>
      <c r="S14" s="6">
        <v>114.7</v>
      </c>
      <c r="T14" s="6">
        <v>103.7</v>
      </c>
      <c r="U14" s="6">
        <v>81.7</v>
      </c>
      <c r="V14" s="6">
        <v>107.1</v>
      </c>
      <c r="W14" s="6">
        <v>84.4</v>
      </c>
      <c r="Y14" s="6">
        <v>47.6</v>
      </c>
      <c r="Z14" s="6">
        <v>111.2</v>
      </c>
      <c r="AA14" s="6">
        <v>87.2</v>
      </c>
      <c r="AB14" s="6">
        <v>69.5</v>
      </c>
      <c r="AC14" s="6">
        <v>105.9</v>
      </c>
      <c r="AD14" s="6">
        <v>83.8</v>
      </c>
      <c r="AE14" s="6">
        <v>67</v>
      </c>
      <c r="AF14" s="6">
        <v>119.5</v>
      </c>
      <c r="AG14" s="6">
        <v>100.9</v>
      </c>
      <c r="AH14" s="6">
        <v>97.2</v>
      </c>
      <c r="AI14" s="6">
        <v>75.3</v>
      </c>
      <c r="AJ14" s="6">
        <v>98</v>
      </c>
      <c r="AK14" s="6">
        <v>80.099999999999994</v>
      </c>
      <c r="AL14" s="6">
        <v>59.7</v>
      </c>
      <c r="AM14" s="6">
        <v>76.900000000000006</v>
      </c>
      <c r="AN14" s="6">
        <v>88.8</v>
      </c>
    </row>
    <row r="15" spans="1:44" ht="15.75" customHeight="1" x14ac:dyDescent="0.25">
      <c r="A15" s="6">
        <v>12</v>
      </c>
      <c r="B15" s="6" t="s">
        <v>46</v>
      </c>
      <c r="F15" s="17">
        <v>518.9</v>
      </c>
      <c r="G15" s="6">
        <v>485.1</v>
      </c>
      <c r="H15" s="6">
        <v>454.8</v>
      </c>
      <c r="I15" s="6">
        <v>412.6</v>
      </c>
      <c r="J15" s="6">
        <v>391.8</v>
      </c>
      <c r="K15" s="6">
        <v>116.2</v>
      </c>
      <c r="L15" s="6">
        <v>104.1</v>
      </c>
      <c r="M15" s="6">
        <v>87.5</v>
      </c>
      <c r="N15" s="6">
        <v>70</v>
      </c>
      <c r="O15" s="6">
        <v>116.4</v>
      </c>
      <c r="P15" s="6">
        <v>97.9</v>
      </c>
      <c r="Q15" s="6">
        <v>84.5</v>
      </c>
      <c r="R15" s="6">
        <v>67</v>
      </c>
      <c r="S15" s="6">
        <v>122.2</v>
      </c>
      <c r="T15" s="6">
        <v>103.6</v>
      </c>
      <c r="U15" s="6">
        <v>83.2</v>
      </c>
      <c r="V15" s="6">
        <v>118.7</v>
      </c>
      <c r="W15" s="6">
        <v>99.7</v>
      </c>
      <c r="Y15" s="6">
        <v>58.5</v>
      </c>
      <c r="Z15" s="6">
        <v>118.2</v>
      </c>
      <c r="AA15" s="6">
        <v>94.9</v>
      </c>
      <c r="AB15" s="6">
        <v>77.5</v>
      </c>
      <c r="AC15" s="6">
        <v>111.3</v>
      </c>
      <c r="AD15" s="6">
        <v>93.4</v>
      </c>
      <c r="AE15" s="6">
        <v>79.8</v>
      </c>
      <c r="AF15" s="6">
        <v>123.3</v>
      </c>
      <c r="AG15" s="6">
        <v>107.2</v>
      </c>
      <c r="AH15" s="6">
        <v>84.2</v>
      </c>
      <c r="AI15" s="6">
        <v>65.599999999999994</v>
      </c>
      <c r="AJ15" s="6">
        <v>85.2</v>
      </c>
      <c r="AK15" s="6">
        <v>68.7</v>
      </c>
      <c r="AL15" s="6">
        <v>91.5</v>
      </c>
      <c r="AM15" s="6">
        <v>73.8</v>
      </c>
      <c r="AN15" s="6">
        <v>88.6</v>
      </c>
    </row>
    <row r="16" spans="1:44" ht="13.2" x14ac:dyDescent="0.25">
      <c r="A16" s="6">
        <v>13</v>
      </c>
      <c r="B16" s="6" t="s">
        <v>46</v>
      </c>
      <c r="F16" s="17">
        <v>544.1</v>
      </c>
      <c r="G16" s="6">
        <v>511.9</v>
      </c>
      <c r="H16" s="6">
        <v>479.2</v>
      </c>
      <c r="I16" s="6">
        <v>432.2</v>
      </c>
      <c r="J16" s="6">
        <v>402.5</v>
      </c>
      <c r="K16" s="6">
        <v>118.5</v>
      </c>
      <c r="L16" s="6">
        <v>101.9</v>
      </c>
      <c r="M16" s="6">
        <v>83</v>
      </c>
      <c r="N16" s="6">
        <v>65.099999999999994</v>
      </c>
      <c r="O16" s="6">
        <v>110.7</v>
      </c>
      <c r="P16" s="6">
        <v>94.1</v>
      </c>
      <c r="Q16" s="6">
        <v>78.8</v>
      </c>
      <c r="R16" s="6">
        <v>60</v>
      </c>
      <c r="S16" s="6">
        <v>107.6</v>
      </c>
      <c r="T16" s="6">
        <v>85.1</v>
      </c>
      <c r="U16" s="6">
        <v>109.9</v>
      </c>
      <c r="V16" s="6">
        <v>105.4</v>
      </c>
      <c r="W16" s="6">
        <v>88.4</v>
      </c>
      <c r="Y16" s="6">
        <v>78.5</v>
      </c>
      <c r="Z16" s="6">
        <v>109.4</v>
      </c>
      <c r="AA16" s="6">
        <v>90.7</v>
      </c>
      <c r="AB16" s="6">
        <v>73.400000000000006</v>
      </c>
      <c r="AC16" s="6">
        <v>108.5</v>
      </c>
      <c r="AD16" s="6">
        <v>90.6</v>
      </c>
      <c r="AE16" s="6">
        <v>72.400000000000006</v>
      </c>
      <c r="AF16" s="6">
        <v>116.9</v>
      </c>
      <c r="AG16" s="6">
        <v>98.2</v>
      </c>
      <c r="AH16" s="6">
        <v>82.9</v>
      </c>
      <c r="AI16" s="6">
        <v>63.9</v>
      </c>
      <c r="AJ16" s="6">
        <v>79.3</v>
      </c>
      <c r="AK16" s="6">
        <v>59.9</v>
      </c>
      <c r="AL16" s="6">
        <v>82.4</v>
      </c>
      <c r="AM16" s="6">
        <v>65.599999999999994</v>
      </c>
      <c r="AN16" s="6">
        <v>92.1</v>
      </c>
    </row>
    <row r="17" spans="1:40" ht="13.2" x14ac:dyDescent="0.25">
      <c r="A17" s="6">
        <v>14</v>
      </c>
      <c r="B17" s="6" t="s">
        <v>46</v>
      </c>
      <c r="F17" s="17">
        <v>539.1</v>
      </c>
      <c r="G17" s="6">
        <v>506</v>
      </c>
      <c r="H17" s="6">
        <v>470.3</v>
      </c>
      <c r="I17" s="6">
        <v>429.3</v>
      </c>
      <c r="J17" s="6">
        <v>406.5</v>
      </c>
      <c r="K17" s="6">
        <v>119</v>
      </c>
      <c r="L17" s="6">
        <v>102.8</v>
      </c>
      <c r="M17" s="6">
        <v>84.9</v>
      </c>
      <c r="N17" s="6">
        <v>65.2</v>
      </c>
      <c r="O17" s="6">
        <v>106</v>
      </c>
      <c r="P17" s="6">
        <v>89.7</v>
      </c>
      <c r="Q17" s="6">
        <v>71.8</v>
      </c>
      <c r="R17" s="6">
        <v>54.9</v>
      </c>
      <c r="S17" s="6">
        <v>113.8</v>
      </c>
      <c r="T17" s="6">
        <v>97.3</v>
      </c>
      <c r="U17" s="6">
        <v>80.599999999999994</v>
      </c>
      <c r="V17" s="6">
        <v>99.2</v>
      </c>
      <c r="W17" s="6">
        <v>81.900000000000006</v>
      </c>
      <c r="Y17" s="6">
        <v>50</v>
      </c>
      <c r="Z17" s="6">
        <v>94.7</v>
      </c>
      <c r="AA17" s="6">
        <v>72.2</v>
      </c>
      <c r="AB17" s="6">
        <v>56.2</v>
      </c>
      <c r="AC17" s="6">
        <v>106.2</v>
      </c>
      <c r="AD17" s="6">
        <v>90.8</v>
      </c>
      <c r="AE17" s="6">
        <v>77.7</v>
      </c>
      <c r="AF17" s="6">
        <v>116.7</v>
      </c>
      <c r="AG17" s="6">
        <v>102.7</v>
      </c>
      <c r="AH17" s="6">
        <v>87.9</v>
      </c>
      <c r="AI17" s="6">
        <v>73.400000000000006</v>
      </c>
      <c r="AJ17" s="6">
        <v>83.9</v>
      </c>
      <c r="AK17" s="6">
        <v>70.900000000000006</v>
      </c>
      <c r="AL17" s="6">
        <v>96.1</v>
      </c>
      <c r="AM17" s="6">
        <v>83.2</v>
      </c>
      <c r="AN17" s="6">
        <v>66.2</v>
      </c>
    </row>
    <row r="18" spans="1:40" ht="13.2" x14ac:dyDescent="0.25">
      <c r="A18" s="6">
        <v>15</v>
      </c>
      <c r="B18" s="6" t="s">
        <v>44</v>
      </c>
      <c r="F18" s="17">
        <v>643.79999999999995</v>
      </c>
      <c r="G18" s="6">
        <v>613</v>
      </c>
      <c r="H18" s="6">
        <v>579.79999999999995</v>
      </c>
      <c r="I18" s="6">
        <v>538.20000000000005</v>
      </c>
      <c r="J18" s="6">
        <v>511</v>
      </c>
      <c r="K18" s="6">
        <v>481</v>
      </c>
      <c r="L18" s="6">
        <v>447.9</v>
      </c>
      <c r="M18" s="6">
        <v>498.7</v>
      </c>
      <c r="N18" s="6">
        <v>463.4</v>
      </c>
      <c r="O18" s="6">
        <v>427.8</v>
      </c>
      <c r="P18" s="6">
        <v>397.8</v>
      </c>
      <c r="Q18" s="6">
        <v>361.9</v>
      </c>
      <c r="R18" s="6">
        <v>325.10000000000002</v>
      </c>
      <c r="S18" s="6">
        <v>624.5</v>
      </c>
      <c r="T18" s="6">
        <v>590.29999999999995</v>
      </c>
      <c r="U18" s="6">
        <v>556.29999999999995</v>
      </c>
      <c r="V18" s="6">
        <v>524.79999999999995</v>
      </c>
      <c r="W18" s="6">
        <v>490.7</v>
      </c>
      <c r="Y18" s="6">
        <v>422.2</v>
      </c>
      <c r="Z18" s="6">
        <v>390.1</v>
      </c>
      <c r="AA18" s="6">
        <v>353.2</v>
      </c>
      <c r="AB18" s="6">
        <v>326.2</v>
      </c>
      <c r="AC18" s="6">
        <v>703.1</v>
      </c>
      <c r="AD18" s="6">
        <v>670.2</v>
      </c>
      <c r="AE18" s="6">
        <v>645.6</v>
      </c>
      <c r="AF18" s="6">
        <v>610.5</v>
      </c>
      <c r="AG18" s="6">
        <v>585.79999999999995</v>
      </c>
      <c r="AH18" s="6">
        <v>560.1</v>
      </c>
      <c r="AI18" s="6">
        <v>529.1</v>
      </c>
      <c r="AJ18" s="6">
        <v>497.7</v>
      </c>
      <c r="AK18" s="6">
        <v>466.4</v>
      </c>
      <c r="AL18" s="6">
        <v>434.8</v>
      </c>
      <c r="AM18" s="6">
        <v>404.1</v>
      </c>
      <c r="AN18" s="6">
        <v>369</v>
      </c>
    </row>
    <row r="19" spans="1:40" ht="13.2" x14ac:dyDescent="0.25">
      <c r="A19" s="6">
        <v>16</v>
      </c>
      <c r="B19" s="6" t="s">
        <v>45</v>
      </c>
      <c r="F19" s="17">
        <v>598.6</v>
      </c>
      <c r="G19" s="6">
        <v>564.79999999999995</v>
      </c>
      <c r="H19" s="6">
        <v>536</v>
      </c>
      <c r="I19" s="6">
        <v>497.3</v>
      </c>
      <c r="J19" s="6">
        <v>471.1</v>
      </c>
      <c r="K19" s="6">
        <v>129.69999999999999</v>
      </c>
      <c r="L19" s="6">
        <v>102.8</v>
      </c>
      <c r="M19" s="6">
        <v>95.6</v>
      </c>
      <c r="N19" s="6">
        <v>70.099999999999994</v>
      </c>
      <c r="O19" s="6">
        <v>120.1</v>
      </c>
      <c r="P19" s="6">
        <v>97.1</v>
      </c>
      <c r="Q19" s="6">
        <v>73.7</v>
      </c>
      <c r="R19" s="6">
        <v>127</v>
      </c>
      <c r="S19" s="6">
        <v>103.8</v>
      </c>
      <c r="T19" s="6">
        <v>82.4</v>
      </c>
      <c r="U19" s="6">
        <v>128.6</v>
      </c>
      <c r="V19" s="6">
        <v>109.8</v>
      </c>
      <c r="W19" s="6">
        <v>89.6</v>
      </c>
      <c r="Y19" s="6">
        <v>60.6</v>
      </c>
      <c r="Z19" s="6">
        <v>115.1</v>
      </c>
      <c r="AA19" s="6">
        <v>90.5</v>
      </c>
      <c r="AB19" s="6">
        <v>71.599999999999994</v>
      </c>
      <c r="AC19" s="6">
        <v>132.30000000000001</v>
      </c>
      <c r="AD19" s="6">
        <v>111.7</v>
      </c>
      <c r="AE19" s="6">
        <v>95.9</v>
      </c>
      <c r="AF19" s="6">
        <v>73.900000000000006</v>
      </c>
      <c r="AG19" s="6">
        <v>99.2</v>
      </c>
      <c r="AH19" s="6">
        <v>81.3</v>
      </c>
      <c r="AI19" s="6">
        <v>103.5</v>
      </c>
      <c r="AJ19" s="6">
        <v>85.1</v>
      </c>
      <c r="AK19" s="6">
        <v>76.900000000000006</v>
      </c>
      <c r="AL19" s="6">
        <v>91.8</v>
      </c>
      <c r="AM19" s="6">
        <v>77.900000000000006</v>
      </c>
      <c r="AN19" s="6">
        <v>99</v>
      </c>
    </row>
    <row r="20" spans="1:40" ht="13.2" x14ac:dyDescent="0.25">
      <c r="A20" s="6">
        <v>17</v>
      </c>
      <c r="B20" s="6" t="s">
        <v>44</v>
      </c>
      <c r="F20" s="17">
        <v>606.9</v>
      </c>
      <c r="G20" s="6">
        <v>576.9</v>
      </c>
      <c r="H20" s="6">
        <v>544.70000000000005</v>
      </c>
      <c r="I20" s="6">
        <v>513.29999999999995</v>
      </c>
      <c r="J20" s="6">
        <v>485.8</v>
      </c>
      <c r="K20" s="6">
        <v>459.3</v>
      </c>
      <c r="L20" s="6">
        <v>427.5</v>
      </c>
      <c r="M20" s="6">
        <v>476.4</v>
      </c>
      <c r="N20" s="6">
        <v>446.3</v>
      </c>
      <c r="O20" s="6">
        <v>416.9</v>
      </c>
      <c r="P20" s="6">
        <v>388.4</v>
      </c>
      <c r="Q20" s="6">
        <v>359.3</v>
      </c>
      <c r="R20" s="6">
        <v>328.7</v>
      </c>
      <c r="S20" s="6">
        <v>614.29999999999995</v>
      </c>
      <c r="T20" s="6">
        <v>587.5</v>
      </c>
      <c r="U20" s="6">
        <v>558.79999999999995</v>
      </c>
      <c r="V20" s="6">
        <v>531.1</v>
      </c>
      <c r="W20" s="6">
        <v>497.9</v>
      </c>
      <c r="Y20" s="6">
        <v>434.9</v>
      </c>
      <c r="Z20" s="6">
        <v>405.5</v>
      </c>
      <c r="AA20" s="6">
        <v>372.9</v>
      </c>
      <c r="AB20" s="6">
        <v>344.7</v>
      </c>
      <c r="AC20" s="6">
        <v>677.8</v>
      </c>
      <c r="AD20" s="6">
        <v>648.29999999999995</v>
      </c>
      <c r="AE20" s="6">
        <v>623.5</v>
      </c>
      <c r="AF20" s="6">
        <v>593.79999999999995</v>
      </c>
      <c r="AG20" s="6">
        <v>566.79999999999995</v>
      </c>
      <c r="AH20" s="6">
        <v>540.6</v>
      </c>
      <c r="AI20" s="6">
        <v>512.4</v>
      </c>
      <c r="AJ20" s="6">
        <v>483.7</v>
      </c>
      <c r="AK20" s="6">
        <v>454</v>
      </c>
      <c r="AL20" s="6">
        <v>423.9</v>
      </c>
      <c r="AM20" s="6">
        <v>397.3</v>
      </c>
      <c r="AN20" s="6">
        <v>375.4</v>
      </c>
    </row>
    <row r="21" spans="1:40" ht="13.2" x14ac:dyDescent="0.25">
      <c r="A21" s="6">
        <v>18</v>
      </c>
      <c r="B21" s="6" t="s">
        <v>45</v>
      </c>
      <c r="F21" s="17">
        <v>664.5</v>
      </c>
      <c r="G21" s="6">
        <v>627</v>
      </c>
      <c r="H21" s="6">
        <v>588.70000000000005</v>
      </c>
      <c r="I21" s="6">
        <v>546.29999999999995</v>
      </c>
      <c r="J21" s="6">
        <v>516.29999999999995</v>
      </c>
      <c r="K21" s="6">
        <v>112.4</v>
      </c>
      <c r="L21" s="6">
        <v>88.6</v>
      </c>
      <c r="M21" s="6">
        <v>69.7</v>
      </c>
      <c r="N21" s="6">
        <v>127.4</v>
      </c>
      <c r="O21" s="6">
        <v>101.4</v>
      </c>
      <c r="P21" s="6">
        <v>81</v>
      </c>
      <c r="Q21" s="6">
        <v>61.2</v>
      </c>
      <c r="R21" s="6">
        <v>136.6</v>
      </c>
      <c r="S21" s="6">
        <v>124.7</v>
      </c>
      <c r="T21" s="6">
        <v>104.8</v>
      </c>
      <c r="U21" s="6">
        <v>80.400000000000006</v>
      </c>
      <c r="V21" s="6">
        <v>113.3</v>
      </c>
      <c r="W21" s="6">
        <v>93.2</v>
      </c>
      <c r="Y21" s="6">
        <v>53</v>
      </c>
      <c r="Z21" s="6">
        <v>107.8</v>
      </c>
      <c r="AA21" s="6">
        <v>85.4</v>
      </c>
      <c r="AB21" s="6">
        <v>68.5</v>
      </c>
      <c r="AC21" s="6">
        <v>116</v>
      </c>
      <c r="AD21" s="6">
        <v>95.1</v>
      </c>
      <c r="AE21" s="6">
        <v>78.8</v>
      </c>
      <c r="AF21" s="6">
        <v>132.69999999999999</v>
      </c>
      <c r="AG21" s="6">
        <v>113.2</v>
      </c>
      <c r="AH21" s="6">
        <v>94.7</v>
      </c>
      <c r="AI21" s="6">
        <v>79.400000000000006</v>
      </c>
      <c r="AJ21" s="6">
        <v>61.9</v>
      </c>
      <c r="AK21" s="6">
        <v>87.1</v>
      </c>
      <c r="AL21" s="6">
        <v>67.900000000000006</v>
      </c>
      <c r="AM21" s="6">
        <v>91.7</v>
      </c>
      <c r="AN21" s="6">
        <v>74.8</v>
      </c>
    </row>
    <row r="22" spans="1:40" ht="13.2" x14ac:dyDescent="0.25">
      <c r="A22" s="6">
        <v>19</v>
      </c>
      <c r="B22" s="6" t="s">
        <v>46</v>
      </c>
      <c r="F22" s="17">
        <v>643.9</v>
      </c>
      <c r="G22" s="6">
        <v>607.70000000000005</v>
      </c>
      <c r="H22" s="6">
        <v>571.1</v>
      </c>
      <c r="I22" s="6">
        <v>528.4</v>
      </c>
      <c r="J22" s="6">
        <v>496.3</v>
      </c>
      <c r="K22" s="6">
        <v>120.7</v>
      </c>
      <c r="L22" s="6">
        <v>104.5</v>
      </c>
      <c r="M22" s="6">
        <v>85.9</v>
      </c>
      <c r="N22" s="6">
        <v>68.400000000000006</v>
      </c>
      <c r="O22" s="6">
        <v>123.6</v>
      </c>
      <c r="P22" s="6">
        <v>104.4</v>
      </c>
      <c r="Q22" s="6">
        <v>82.7</v>
      </c>
      <c r="R22" s="6">
        <v>62.1</v>
      </c>
      <c r="S22" s="6">
        <v>118.4</v>
      </c>
      <c r="T22" s="6">
        <v>98.3</v>
      </c>
      <c r="U22" s="6">
        <v>78.099999999999994</v>
      </c>
      <c r="V22" s="6">
        <v>111.2</v>
      </c>
      <c r="W22" s="6">
        <v>89.1</v>
      </c>
      <c r="Y22" s="6">
        <v>51.1</v>
      </c>
      <c r="Z22" s="6">
        <v>96.1</v>
      </c>
      <c r="AA22" s="6">
        <v>75.8</v>
      </c>
      <c r="AB22" s="6">
        <v>55.1</v>
      </c>
      <c r="AC22" s="6">
        <v>113.2</v>
      </c>
      <c r="AD22" s="6">
        <v>96.4</v>
      </c>
      <c r="AE22" s="6">
        <v>80.8</v>
      </c>
      <c r="AF22" s="6">
        <v>128.5</v>
      </c>
      <c r="AG22" s="6">
        <v>111</v>
      </c>
      <c r="AH22" s="6">
        <v>93.1</v>
      </c>
      <c r="AI22" s="6">
        <v>76.400000000000006</v>
      </c>
      <c r="AJ22" s="6">
        <v>92.1</v>
      </c>
      <c r="AK22" s="6">
        <v>74.8</v>
      </c>
      <c r="AL22" s="6">
        <v>89.6</v>
      </c>
      <c r="AM22" s="6">
        <v>74</v>
      </c>
      <c r="AN22" s="6">
        <v>82.2</v>
      </c>
    </row>
    <row r="23" spans="1:40" ht="13.2" x14ac:dyDescent="0.25">
      <c r="A23" s="6">
        <v>20</v>
      </c>
      <c r="B23" s="6" t="s">
        <v>45</v>
      </c>
      <c r="F23" s="17">
        <v>598.5</v>
      </c>
      <c r="G23" s="6">
        <v>563.20000000000005</v>
      </c>
      <c r="H23" s="6">
        <v>529.6</v>
      </c>
      <c r="I23" s="6">
        <v>492.7</v>
      </c>
      <c r="J23" s="6">
        <v>461</v>
      </c>
      <c r="K23" s="6">
        <v>121.2</v>
      </c>
      <c r="L23" s="6">
        <v>98.1</v>
      </c>
      <c r="M23" s="6">
        <v>109.1</v>
      </c>
      <c r="N23" s="6">
        <v>84.8</v>
      </c>
      <c r="O23" s="6">
        <v>116.4</v>
      </c>
      <c r="P23" s="6">
        <v>83.2</v>
      </c>
      <c r="Q23" s="6">
        <v>55.2</v>
      </c>
      <c r="R23" s="6">
        <v>113.5</v>
      </c>
      <c r="S23" s="6">
        <v>90.8</v>
      </c>
      <c r="T23" s="6">
        <v>76.3</v>
      </c>
      <c r="U23" s="6">
        <v>105.9</v>
      </c>
      <c r="V23" s="6">
        <v>122.6</v>
      </c>
      <c r="W23" s="6">
        <v>83.9</v>
      </c>
      <c r="Y23" s="6">
        <v>55.2</v>
      </c>
      <c r="Z23" s="6">
        <v>97.6</v>
      </c>
      <c r="AA23" s="6">
        <v>60.5</v>
      </c>
      <c r="AB23" s="6">
        <v>102.4</v>
      </c>
      <c r="AC23" s="6">
        <v>77.099999999999994</v>
      </c>
      <c r="AD23" s="6">
        <v>55.2</v>
      </c>
      <c r="AE23" s="6">
        <v>109.8</v>
      </c>
      <c r="AF23" s="6">
        <v>84.4</v>
      </c>
      <c r="AG23" s="6">
        <v>61.3</v>
      </c>
      <c r="AH23" s="6">
        <v>90.8</v>
      </c>
      <c r="AI23" s="6">
        <v>73.3</v>
      </c>
      <c r="AJ23" s="6">
        <v>102.3</v>
      </c>
      <c r="AK23" s="6">
        <v>82.2</v>
      </c>
      <c r="AL23" s="6">
        <v>56.7</v>
      </c>
      <c r="AM23" s="6">
        <v>73.900000000000006</v>
      </c>
      <c r="AN23" s="6">
        <v>79.900000000000006</v>
      </c>
    </row>
    <row r="24" spans="1:40" ht="13.2" x14ac:dyDescent="0.25">
      <c r="A24" s="6">
        <v>21</v>
      </c>
      <c r="B24" s="6" t="s">
        <v>46</v>
      </c>
      <c r="F24" s="17">
        <v>590.9</v>
      </c>
      <c r="G24" s="6">
        <v>551.5</v>
      </c>
      <c r="H24" s="6">
        <v>520.1</v>
      </c>
      <c r="I24" s="6">
        <v>479</v>
      </c>
      <c r="J24" s="6">
        <v>447.5</v>
      </c>
      <c r="K24" s="6">
        <v>127</v>
      </c>
      <c r="L24" s="6">
        <v>112.3</v>
      </c>
      <c r="M24" s="6">
        <v>90.6</v>
      </c>
      <c r="N24" s="6">
        <v>70.599999999999994</v>
      </c>
      <c r="O24" s="6">
        <v>142.5</v>
      </c>
      <c r="P24" s="6">
        <v>128.30000000000001</v>
      </c>
      <c r="Q24" s="6">
        <v>110.9</v>
      </c>
      <c r="R24" s="6">
        <v>96.3</v>
      </c>
      <c r="S24" s="6">
        <v>74.2</v>
      </c>
      <c r="T24" s="6">
        <v>112.9</v>
      </c>
      <c r="U24" s="6">
        <v>78.8</v>
      </c>
      <c r="V24" s="6">
        <v>106.1</v>
      </c>
      <c r="W24" s="6">
        <v>80.2</v>
      </c>
      <c r="Y24" s="6">
        <v>60.4</v>
      </c>
      <c r="Z24" s="6">
        <v>92.1</v>
      </c>
      <c r="AA24" s="6">
        <v>62.6</v>
      </c>
      <c r="AB24" s="6">
        <v>87.1</v>
      </c>
      <c r="AC24" s="6">
        <v>65.400000000000006</v>
      </c>
      <c r="AD24" s="6">
        <v>53.1</v>
      </c>
      <c r="AE24" s="6">
        <v>54.5</v>
      </c>
      <c r="AF24" s="6">
        <v>111.6</v>
      </c>
      <c r="AG24" s="6">
        <v>90.2</v>
      </c>
      <c r="AH24" s="6">
        <v>67</v>
      </c>
      <c r="AI24" s="6">
        <v>83.8</v>
      </c>
      <c r="AJ24" s="6">
        <v>65.5</v>
      </c>
      <c r="AK24" s="6">
        <v>77.5</v>
      </c>
      <c r="AL24" s="6">
        <v>88.7</v>
      </c>
      <c r="AM24" s="6">
        <v>67.5</v>
      </c>
      <c r="AN24" s="6">
        <v>76</v>
      </c>
    </row>
    <row r="25" spans="1:40" ht="13.2" x14ac:dyDescent="0.25">
      <c r="A25" s="6">
        <v>22</v>
      </c>
      <c r="B25" s="6" t="s">
        <v>45</v>
      </c>
      <c r="F25" s="17">
        <v>553.29999999999995</v>
      </c>
      <c r="G25" s="6">
        <v>518.4</v>
      </c>
      <c r="H25" s="6">
        <v>485.1</v>
      </c>
      <c r="I25" s="6">
        <v>440.4</v>
      </c>
      <c r="J25" s="6">
        <v>409.8</v>
      </c>
      <c r="K25" s="6">
        <v>113.9</v>
      </c>
      <c r="L25" s="6">
        <v>88.7</v>
      </c>
      <c r="M25" s="6">
        <v>96.7</v>
      </c>
      <c r="N25" s="6">
        <v>68.400000000000006</v>
      </c>
      <c r="O25" s="6">
        <v>128.19999999999999</v>
      </c>
      <c r="P25" s="6">
        <v>103.1</v>
      </c>
      <c r="Q25" s="6">
        <v>78.2</v>
      </c>
      <c r="R25" s="6">
        <v>133.19999999999999</v>
      </c>
      <c r="S25" s="6">
        <v>106.4</v>
      </c>
      <c r="T25" s="6">
        <v>80.099999999999994</v>
      </c>
      <c r="U25" s="6">
        <v>121.2</v>
      </c>
      <c r="V25" s="6">
        <v>116.6</v>
      </c>
      <c r="W25" s="6">
        <v>90.9</v>
      </c>
      <c r="Y25" s="6">
        <v>62</v>
      </c>
      <c r="Z25" s="6">
        <v>99.5</v>
      </c>
      <c r="AA25" s="6">
        <v>66.5</v>
      </c>
      <c r="AB25" s="6">
        <v>91.9</v>
      </c>
      <c r="AC25" s="6">
        <v>62.5</v>
      </c>
      <c r="AD25" s="6">
        <v>118.6</v>
      </c>
      <c r="AE25" s="6">
        <v>100.5</v>
      </c>
      <c r="AF25" s="6">
        <v>77.7</v>
      </c>
      <c r="AG25" s="6">
        <v>106.9</v>
      </c>
      <c r="AH25" s="6">
        <v>85</v>
      </c>
      <c r="AI25" s="6">
        <v>105.4</v>
      </c>
      <c r="AJ25" s="6">
        <v>79.599999999999994</v>
      </c>
      <c r="AK25" s="6">
        <v>84.7</v>
      </c>
      <c r="AL25" s="6">
        <v>108.4</v>
      </c>
      <c r="AM25" s="6">
        <v>88.8</v>
      </c>
      <c r="AN25" s="6">
        <v>69.099999999999994</v>
      </c>
    </row>
    <row r="26" spans="1:40" ht="13.2" x14ac:dyDescent="0.25">
      <c r="A26" s="6">
        <v>23</v>
      </c>
      <c r="B26" s="6" t="s">
        <v>46</v>
      </c>
      <c r="F26" s="17">
        <v>508.7</v>
      </c>
      <c r="G26" s="6">
        <v>470.1</v>
      </c>
      <c r="H26" s="6">
        <v>438.5</v>
      </c>
      <c r="I26" s="6">
        <v>395.5</v>
      </c>
      <c r="J26" s="6">
        <v>366.1</v>
      </c>
      <c r="K26" s="6">
        <v>117</v>
      </c>
      <c r="L26" s="6">
        <v>102.1</v>
      </c>
      <c r="M26" s="6">
        <v>80.400000000000006</v>
      </c>
      <c r="N26" s="6">
        <v>59.4</v>
      </c>
      <c r="O26" s="6">
        <v>112.7</v>
      </c>
      <c r="P26" s="6">
        <v>92.1</v>
      </c>
      <c r="Q26" s="6">
        <v>70.400000000000006</v>
      </c>
      <c r="R26" s="6">
        <v>119.6</v>
      </c>
      <c r="S26" s="6">
        <v>99.2</v>
      </c>
      <c r="T26" s="6">
        <v>79.400000000000006</v>
      </c>
      <c r="U26" s="6">
        <v>113.7</v>
      </c>
      <c r="V26" s="6">
        <v>126.8</v>
      </c>
      <c r="W26" s="6">
        <v>105.1</v>
      </c>
      <c r="Y26" s="6">
        <v>62.7</v>
      </c>
      <c r="Z26" s="6">
        <v>89.3</v>
      </c>
      <c r="AA26" s="6">
        <v>63.6</v>
      </c>
      <c r="AB26" s="6">
        <v>80.3</v>
      </c>
      <c r="AC26" s="6">
        <v>110.1</v>
      </c>
      <c r="AD26" s="6">
        <v>91.1</v>
      </c>
      <c r="AE26" s="6">
        <v>74.599999999999994</v>
      </c>
      <c r="AF26" s="6">
        <v>127.9</v>
      </c>
      <c r="AG26" s="6">
        <v>109.5</v>
      </c>
      <c r="AH26" s="6">
        <v>91.4</v>
      </c>
      <c r="AI26" s="6">
        <v>70.400000000000006</v>
      </c>
      <c r="AJ26" s="6">
        <v>92.6</v>
      </c>
      <c r="AK26" s="6">
        <v>72.7</v>
      </c>
      <c r="AL26" s="6">
        <v>93</v>
      </c>
      <c r="AM26" s="6">
        <v>76.2</v>
      </c>
      <c r="AN26" s="6">
        <v>92.4</v>
      </c>
    </row>
    <row r="27" spans="1:40" ht="13.2" x14ac:dyDescent="0.25">
      <c r="A27" s="6">
        <v>24</v>
      </c>
      <c r="B27" s="6" t="s">
        <v>44</v>
      </c>
      <c r="F27" s="17">
        <v>602.70000000000005</v>
      </c>
      <c r="G27" s="6">
        <v>569</v>
      </c>
      <c r="H27" s="6">
        <v>533.79999999999995</v>
      </c>
      <c r="I27" s="6">
        <v>500</v>
      </c>
      <c r="J27" s="6">
        <v>473.8</v>
      </c>
      <c r="K27" s="6">
        <v>444.2</v>
      </c>
      <c r="L27" s="6">
        <v>414.8</v>
      </c>
      <c r="M27" s="6">
        <v>479</v>
      </c>
      <c r="N27" s="6">
        <v>446.7</v>
      </c>
      <c r="O27" s="6">
        <v>414</v>
      </c>
      <c r="P27" s="6">
        <v>384.6</v>
      </c>
      <c r="Q27" s="6">
        <v>356.9</v>
      </c>
      <c r="R27" s="6">
        <v>329.7</v>
      </c>
      <c r="S27" s="6">
        <v>617.6</v>
      </c>
      <c r="T27" s="6">
        <v>583.70000000000005</v>
      </c>
      <c r="U27" s="6">
        <v>553.29999999999995</v>
      </c>
      <c r="V27" s="6">
        <v>523.20000000000005</v>
      </c>
      <c r="W27" s="6">
        <v>494</v>
      </c>
      <c r="Y27" s="6">
        <v>436.9</v>
      </c>
      <c r="Z27" s="6">
        <v>402.7</v>
      </c>
      <c r="AA27" s="6">
        <v>368.3</v>
      </c>
      <c r="AB27" s="6">
        <v>341.1</v>
      </c>
      <c r="AC27" s="6">
        <v>621.5</v>
      </c>
      <c r="AD27" s="6">
        <v>591.4</v>
      </c>
      <c r="AE27" s="6">
        <v>560</v>
      </c>
      <c r="AF27" s="6">
        <v>530.6</v>
      </c>
      <c r="AG27" s="6">
        <v>501.7</v>
      </c>
      <c r="AH27" s="6">
        <v>472.6</v>
      </c>
      <c r="AI27" s="6">
        <v>446</v>
      </c>
      <c r="AJ27" s="6">
        <v>412.3</v>
      </c>
      <c r="AK27" s="6">
        <v>387.4</v>
      </c>
      <c r="AL27" s="6">
        <v>354.8</v>
      </c>
      <c r="AM27" s="6">
        <v>327.3</v>
      </c>
      <c r="AN27" s="6">
        <v>457.8</v>
      </c>
    </row>
    <row r="28" spans="1:40" ht="13.2" x14ac:dyDescent="0.25">
      <c r="A28" s="6">
        <v>25</v>
      </c>
      <c r="B28" s="6" t="s">
        <v>45</v>
      </c>
      <c r="F28" s="17">
        <v>591</v>
      </c>
      <c r="G28" s="6">
        <v>566.6</v>
      </c>
      <c r="H28" s="6">
        <v>534.1</v>
      </c>
      <c r="I28" s="6">
        <v>506.4</v>
      </c>
      <c r="J28" s="6">
        <v>486.2</v>
      </c>
      <c r="K28" s="6">
        <v>119.6</v>
      </c>
      <c r="L28" s="6">
        <v>103.4</v>
      </c>
      <c r="M28" s="6">
        <v>109.6</v>
      </c>
      <c r="N28" s="6">
        <v>95.5</v>
      </c>
      <c r="O28" s="6">
        <v>82.9</v>
      </c>
      <c r="P28" s="6">
        <v>69.900000000000006</v>
      </c>
      <c r="Q28" s="6">
        <v>54.7</v>
      </c>
      <c r="R28" s="6">
        <v>124.4</v>
      </c>
      <c r="S28" s="6">
        <v>109.8</v>
      </c>
      <c r="T28" s="6">
        <v>98.7</v>
      </c>
      <c r="U28" s="6">
        <v>86.2</v>
      </c>
      <c r="V28" s="6">
        <v>108.1</v>
      </c>
      <c r="W28" s="6">
        <v>92.1</v>
      </c>
      <c r="Y28" s="6">
        <v>64.599999999999994</v>
      </c>
      <c r="Z28" s="6">
        <v>119.1</v>
      </c>
      <c r="AA28" s="6">
        <v>102.4</v>
      </c>
      <c r="AB28" s="6">
        <v>89.3</v>
      </c>
      <c r="AC28" s="6">
        <v>73.3</v>
      </c>
      <c r="AD28" s="6">
        <v>62.9</v>
      </c>
      <c r="AE28" s="6">
        <v>112</v>
      </c>
      <c r="AF28" s="6">
        <v>99.8</v>
      </c>
      <c r="AG28" s="6">
        <v>86.1</v>
      </c>
      <c r="AH28" s="6">
        <v>72.900000000000006</v>
      </c>
      <c r="AI28" s="6">
        <v>65.2</v>
      </c>
      <c r="AJ28" s="6">
        <v>93.3</v>
      </c>
      <c r="AK28" s="6">
        <v>83.8</v>
      </c>
      <c r="AL28" s="6">
        <v>72</v>
      </c>
      <c r="AM28" s="6">
        <v>91.6</v>
      </c>
      <c r="AN28" s="6">
        <v>82.2</v>
      </c>
    </row>
    <row r="29" spans="1:40" ht="13.2" x14ac:dyDescent="0.25">
      <c r="A29" s="6">
        <v>26</v>
      </c>
      <c r="B29" s="6" t="s">
        <v>44</v>
      </c>
      <c r="F29" s="17">
        <v>584</v>
      </c>
      <c r="G29" s="6">
        <v>561.70000000000005</v>
      </c>
      <c r="H29" s="6">
        <v>542</v>
      </c>
      <c r="I29" s="6">
        <v>519.29999999999995</v>
      </c>
      <c r="J29" s="6">
        <v>501.4</v>
      </c>
      <c r="K29" s="6">
        <v>480.4</v>
      </c>
      <c r="L29" s="6">
        <v>459.8</v>
      </c>
      <c r="M29" s="6">
        <v>438.7</v>
      </c>
      <c r="N29" s="6">
        <v>420.8</v>
      </c>
      <c r="O29" s="6">
        <v>398.4</v>
      </c>
      <c r="P29" s="6">
        <v>380.4</v>
      </c>
      <c r="Q29" s="6">
        <v>360.6</v>
      </c>
      <c r="R29" s="6">
        <v>344.2</v>
      </c>
      <c r="S29" s="6">
        <v>663.4</v>
      </c>
      <c r="T29" s="6">
        <v>643.20000000000005</v>
      </c>
      <c r="U29" s="6">
        <v>624.6</v>
      </c>
      <c r="V29" s="6">
        <v>604.5</v>
      </c>
      <c r="W29" s="6">
        <v>587.1</v>
      </c>
      <c r="Y29" s="6">
        <v>546.20000000000005</v>
      </c>
      <c r="Z29" s="6">
        <v>527.29999999999995</v>
      </c>
      <c r="AA29" s="6">
        <v>507.7</v>
      </c>
      <c r="AB29" s="6">
        <v>488.3</v>
      </c>
      <c r="AC29" s="6">
        <v>468.5</v>
      </c>
      <c r="AD29" s="6">
        <v>449.8</v>
      </c>
      <c r="AE29" s="6">
        <v>433.3</v>
      </c>
      <c r="AF29" s="6">
        <v>415.3</v>
      </c>
      <c r="AG29" s="6">
        <v>395.9</v>
      </c>
      <c r="AH29" s="6">
        <v>377.5</v>
      </c>
      <c r="AI29" s="6">
        <v>360.6</v>
      </c>
      <c r="AJ29" s="6">
        <v>344.2</v>
      </c>
      <c r="AK29" s="6">
        <v>480.1</v>
      </c>
      <c r="AL29" s="6">
        <v>462.3</v>
      </c>
      <c r="AM29" s="6">
        <v>446.2</v>
      </c>
      <c r="AN29" s="6">
        <v>427.8</v>
      </c>
    </row>
    <row r="30" spans="1:40" ht="13.2" x14ac:dyDescent="0.25">
      <c r="A30" s="6">
        <v>27</v>
      </c>
      <c r="B30" s="6" t="s">
        <v>44</v>
      </c>
      <c r="F30" s="17">
        <v>582.6</v>
      </c>
      <c r="G30" s="6">
        <v>561.20000000000005</v>
      </c>
      <c r="H30" s="6">
        <v>542.29999999999995</v>
      </c>
      <c r="I30" s="6">
        <v>521.29999999999995</v>
      </c>
      <c r="J30" s="6">
        <v>505.3</v>
      </c>
      <c r="K30" s="6">
        <v>487.5</v>
      </c>
      <c r="L30" s="6">
        <v>468.2</v>
      </c>
      <c r="M30" s="6">
        <v>449.1</v>
      </c>
      <c r="N30" s="6">
        <v>428.4</v>
      </c>
      <c r="O30" s="6">
        <v>409.6</v>
      </c>
      <c r="P30" s="6">
        <v>389.8</v>
      </c>
      <c r="Q30" s="6">
        <v>369.8</v>
      </c>
      <c r="R30" s="6">
        <v>350.7</v>
      </c>
      <c r="S30" s="6">
        <v>715.8</v>
      </c>
      <c r="T30" s="6">
        <v>697.8</v>
      </c>
      <c r="U30" s="6">
        <v>676.8</v>
      </c>
      <c r="V30" s="6">
        <v>650.79999999999995</v>
      </c>
      <c r="W30" s="6">
        <v>629.20000000000005</v>
      </c>
      <c r="Y30" s="6">
        <v>590.6</v>
      </c>
      <c r="Z30" s="6">
        <v>576.5</v>
      </c>
      <c r="AA30" s="6">
        <v>547.20000000000005</v>
      </c>
      <c r="AB30" s="6">
        <v>527</v>
      </c>
      <c r="AC30" s="6">
        <v>506.8</v>
      </c>
      <c r="AD30" s="6">
        <v>492.5</v>
      </c>
      <c r="AE30" s="6">
        <v>476</v>
      </c>
      <c r="AF30" s="6">
        <v>455.2</v>
      </c>
      <c r="AG30" s="6">
        <v>433.5</v>
      </c>
      <c r="AH30" s="6">
        <v>418.6</v>
      </c>
      <c r="AI30" s="6">
        <v>396.5</v>
      </c>
      <c r="AJ30" s="6">
        <v>375.2</v>
      </c>
      <c r="AK30" s="6">
        <v>357.6</v>
      </c>
      <c r="AL30" s="6">
        <v>529.20000000000005</v>
      </c>
      <c r="AM30" s="6">
        <v>513.5</v>
      </c>
      <c r="AN30" s="6">
        <v>497.8</v>
      </c>
    </row>
    <row r="31" spans="1:40" ht="13.2" x14ac:dyDescent="0.25">
      <c r="A31" s="6">
        <v>28</v>
      </c>
      <c r="B31" s="6" t="s">
        <v>44</v>
      </c>
      <c r="F31" s="17">
        <v>601.9</v>
      </c>
      <c r="G31" s="6">
        <v>579.20000000000005</v>
      </c>
      <c r="H31" s="6">
        <v>555.20000000000005</v>
      </c>
      <c r="I31" s="6">
        <v>531.5</v>
      </c>
      <c r="J31" s="6">
        <v>516.29999999999995</v>
      </c>
      <c r="K31" s="6">
        <v>497.2</v>
      </c>
      <c r="L31" s="6">
        <v>475.4</v>
      </c>
      <c r="M31" s="6">
        <v>457.6</v>
      </c>
      <c r="N31" s="6">
        <v>441.2</v>
      </c>
      <c r="O31" s="6">
        <v>420.2</v>
      </c>
      <c r="P31" s="6">
        <v>402.1</v>
      </c>
      <c r="Q31" s="6">
        <v>384.1</v>
      </c>
      <c r="R31" s="6">
        <v>366.5</v>
      </c>
      <c r="S31" s="6">
        <v>690.3</v>
      </c>
      <c r="T31" s="6">
        <v>668.9</v>
      </c>
      <c r="U31" s="6">
        <v>647.20000000000005</v>
      </c>
      <c r="V31" s="6">
        <v>623.29999999999995</v>
      </c>
      <c r="W31" s="6">
        <v>603.20000000000005</v>
      </c>
      <c r="Y31" s="6">
        <v>558.79999999999995</v>
      </c>
      <c r="Z31" s="6">
        <v>536.29999999999995</v>
      </c>
      <c r="AA31" s="6">
        <v>510</v>
      </c>
      <c r="AB31" s="6">
        <v>489.7</v>
      </c>
      <c r="AC31" s="6">
        <v>466.5</v>
      </c>
      <c r="AD31" s="6">
        <v>446.4</v>
      </c>
      <c r="AE31" s="6">
        <v>430.8</v>
      </c>
      <c r="AF31" s="6">
        <v>412.1</v>
      </c>
      <c r="AG31" s="6">
        <v>395.5</v>
      </c>
      <c r="AH31" s="6">
        <v>375.2</v>
      </c>
      <c r="AI31" s="6">
        <v>356.8</v>
      </c>
      <c r="AJ31" s="6">
        <v>341.1</v>
      </c>
      <c r="AK31" s="6">
        <v>424.2</v>
      </c>
      <c r="AL31" s="6">
        <v>404.8</v>
      </c>
      <c r="AM31" s="6">
        <v>388.7</v>
      </c>
      <c r="AN31" s="6">
        <v>370.9</v>
      </c>
    </row>
    <row r="32" spans="1:40" ht="13.2" x14ac:dyDescent="0.25">
      <c r="A32" s="6">
        <v>29</v>
      </c>
      <c r="B32" s="6" t="s">
        <v>46</v>
      </c>
      <c r="F32" s="17">
        <v>567.6</v>
      </c>
      <c r="G32" s="6">
        <v>546.20000000000005</v>
      </c>
      <c r="H32" s="6">
        <v>523.70000000000005</v>
      </c>
      <c r="I32" s="6">
        <v>501</v>
      </c>
      <c r="J32" s="6">
        <v>483</v>
      </c>
      <c r="K32" s="6">
        <v>133.6</v>
      </c>
      <c r="L32" s="6">
        <v>125.8</v>
      </c>
      <c r="M32" s="6">
        <v>113.9</v>
      </c>
      <c r="N32" s="6">
        <v>98.7</v>
      </c>
      <c r="O32" s="6">
        <v>83.5</v>
      </c>
      <c r="P32" s="6">
        <v>69.3</v>
      </c>
      <c r="Q32" s="6">
        <v>111.8</v>
      </c>
      <c r="R32" s="6">
        <v>95.6</v>
      </c>
      <c r="S32" s="6">
        <v>83.4</v>
      </c>
      <c r="T32" s="6">
        <v>134</v>
      </c>
      <c r="U32" s="6">
        <v>122.6</v>
      </c>
      <c r="V32" s="6">
        <v>119.2</v>
      </c>
      <c r="W32" s="6">
        <v>106.8</v>
      </c>
      <c r="Y32" s="6">
        <v>81.900000000000006</v>
      </c>
      <c r="Z32" s="6">
        <v>94.5</v>
      </c>
      <c r="AA32" s="6">
        <v>77.099999999999994</v>
      </c>
      <c r="AB32" s="6">
        <v>66.900000000000006</v>
      </c>
      <c r="AC32" s="6">
        <v>118.4</v>
      </c>
      <c r="AD32" s="6">
        <v>108.2</v>
      </c>
      <c r="AE32" s="6">
        <v>99</v>
      </c>
      <c r="AF32" s="6">
        <v>86.9</v>
      </c>
      <c r="AG32" s="6">
        <v>79.099999999999994</v>
      </c>
      <c r="AH32" s="6">
        <v>108.9</v>
      </c>
      <c r="AI32" s="6">
        <v>99.6</v>
      </c>
      <c r="AJ32" s="6">
        <v>88.5</v>
      </c>
      <c r="AK32" s="6">
        <v>80.2</v>
      </c>
      <c r="AL32" s="6">
        <v>71.7</v>
      </c>
      <c r="AM32" s="6">
        <v>93.3</v>
      </c>
      <c r="AN32" s="6">
        <v>83.8</v>
      </c>
    </row>
    <row r="33" spans="1:40" ht="13.2" x14ac:dyDescent="0.25">
      <c r="A33" s="6">
        <v>30</v>
      </c>
      <c r="B33" s="6" t="s">
        <v>44</v>
      </c>
      <c r="F33" s="17">
        <v>586.6</v>
      </c>
      <c r="G33" s="6">
        <v>557.29999999999995</v>
      </c>
      <c r="H33" s="6">
        <v>530.70000000000005</v>
      </c>
      <c r="I33" s="6">
        <v>498.3</v>
      </c>
      <c r="J33" s="6">
        <v>477.8</v>
      </c>
      <c r="K33" s="6">
        <v>451.5</v>
      </c>
      <c r="L33" s="6">
        <v>427.5</v>
      </c>
      <c r="M33" s="6">
        <v>401.9</v>
      </c>
      <c r="N33" s="6">
        <v>380</v>
      </c>
      <c r="O33" s="6">
        <v>593.5</v>
      </c>
      <c r="P33" s="6">
        <v>571</v>
      </c>
      <c r="Q33" s="6">
        <v>544.4</v>
      </c>
      <c r="R33" s="6">
        <v>518</v>
      </c>
      <c r="S33" s="6">
        <v>492</v>
      </c>
      <c r="T33" s="6">
        <v>462.8</v>
      </c>
      <c r="U33" s="6">
        <v>436.7</v>
      </c>
      <c r="V33" s="6">
        <v>414.8</v>
      </c>
      <c r="W33" s="6">
        <v>389.9</v>
      </c>
      <c r="Y33" s="6">
        <v>338.2</v>
      </c>
      <c r="Z33" s="6">
        <v>313</v>
      </c>
      <c r="AA33" s="6">
        <v>504.1</v>
      </c>
      <c r="AB33" s="6">
        <v>485.7</v>
      </c>
      <c r="AC33" s="6">
        <v>456.6</v>
      </c>
      <c r="AD33" s="6">
        <v>433.6</v>
      </c>
      <c r="AE33" s="6">
        <v>414.8</v>
      </c>
      <c r="AF33" s="6">
        <v>390.9</v>
      </c>
      <c r="AG33" s="6">
        <v>371</v>
      </c>
      <c r="AH33" s="6">
        <v>349.5</v>
      </c>
      <c r="AI33" s="6">
        <v>565</v>
      </c>
      <c r="AJ33" s="6">
        <v>544.20000000000005</v>
      </c>
      <c r="AK33" s="6">
        <v>529.1</v>
      </c>
      <c r="AL33" s="6">
        <v>507.6</v>
      </c>
      <c r="AM33" s="6">
        <v>490.9</v>
      </c>
      <c r="AN33" s="6">
        <v>467.7</v>
      </c>
    </row>
    <row r="34" spans="1:40" ht="13.2" x14ac:dyDescent="0.25">
      <c r="A34" s="6">
        <v>31</v>
      </c>
      <c r="B34" s="6" t="s">
        <v>46</v>
      </c>
      <c r="F34" s="17">
        <v>576.79999999999995</v>
      </c>
      <c r="G34" s="6">
        <v>553.6</v>
      </c>
      <c r="H34" s="6">
        <v>529.9</v>
      </c>
      <c r="I34" s="6">
        <v>507.6</v>
      </c>
      <c r="J34" s="6">
        <v>493.1</v>
      </c>
      <c r="K34" s="6">
        <v>137.69999999999999</v>
      </c>
      <c r="L34" s="6">
        <v>132.19999999999999</v>
      </c>
      <c r="M34" s="6">
        <v>122.3</v>
      </c>
      <c r="N34" s="6">
        <v>109.6</v>
      </c>
      <c r="O34" s="6">
        <v>96.1</v>
      </c>
      <c r="P34" s="6">
        <v>82</v>
      </c>
      <c r="Q34" s="6">
        <v>67.8</v>
      </c>
      <c r="R34" s="6">
        <v>124</v>
      </c>
      <c r="S34" s="6">
        <v>111.3</v>
      </c>
      <c r="T34" s="6">
        <v>100.3</v>
      </c>
      <c r="U34" s="6">
        <v>88.1</v>
      </c>
      <c r="V34" s="6">
        <v>115.7</v>
      </c>
      <c r="W34" s="6">
        <v>101.7</v>
      </c>
      <c r="Y34" s="6">
        <v>79.400000000000006</v>
      </c>
      <c r="Z34" s="6">
        <v>94.7</v>
      </c>
      <c r="AA34" s="6">
        <v>81.2</v>
      </c>
      <c r="AB34" s="6">
        <v>70</v>
      </c>
      <c r="AC34" s="6">
        <v>69.2</v>
      </c>
      <c r="AD34" s="6">
        <v>59.3</v>
      </c>
      <c r="AE34" s="6">
        <v>90.9</v>
      </c>
      <c r="AF34" s="6">
        <v>77.3</v>
      </c>
      <c r="AG34" s="6">
        <v>64.900000000000006</v>
      </c>
      <c r="AH34" s="6">
        <v>86</v>
      </c>
      <c r="AI34" s="6">
        <v>78.599999999999994</v>
      </c>
      <c r="AJ34" s="6">
        <v>67.599999999999994</v>
      </c>
      <c r="AK34" s="6">
        <v>96.4</v>
      </c>
      <c r="AL34" s="6">
        <v>82.6</v>
      </c>
      <c r="AM34" s="6">
        <v>71.400000000000006</v>
      </c>
      <c r="AN34" s="6">
        <v>95.3</v>
      </c>
    </row>
    <row r="35" spans="1:40" ht="13.2" x14ac:dyDescent="0.25">
      <c r="A35" s="6">
        <v>32</v>
      </c>
      <c r="B35" s="6" t="s">
        <v>45</v>
      </c>
      <c r="F35" s="17">
        <v>573.9</v>
      </c>
      <c r="G35" s="6">
        <v>544.9</v>
      </c>
      <c r="H35" s="6">
        <v>518.70000000000005</v>
      </c>
      <c r="I35" s="6">
        <v>499.1</v>
      </c>
      <c r="J35" s="6">
        <v>478.5</v>
      </c>
      <c r="K35" s="6">
        <v>118.4</v>
      </c>
      <c r="L35" s="6">
        <v>100.7</v>
      </c>
      <c r="M35" s="6">
        <v>105.9</v>
      </c>
      <c r="N35" s="6">
        <v>92.5</v>
      </c>
      <c r="O35" s="6">
        <v>130.1</v>
      </c>
      <c r="P35" s="6">
        <v>114.2</v>
      </c>
      <c r="Q35" s="6">
        <v>95.9</v>
      </c>
      <c r="R35" s="6">
        <v>85</v>
      </c>
      <c r="S35" s="6">
        <v>128.1</v>
      </c>
      <c r="T35" s="6">
        <v>111.1</v>
      </c>
      <c r="U35" s="6">
        <v>95.1</v>
      </c>
      <c r="V35" s="6">
        <v>112.7</v>
      </c>
      <c r="W35" s="6">
        <v>97.6</v>
      </c>
      <c r="Y35" s="6">
        <v>64.3</v>
      </c>
      <c r="Z35" s="6">
        <v>114</v>
      </c>
      <c r="AA35" s="6">
        <v>96.9</v>
      </c>
      <c r="AB35" s="6">
        <v>93.4</v>
      </c>
      <c r="AC35" s="6">
        <v>131.5</v>
      </c>
      <c r="AD35" s="6">
        <v>116.4</v>
      </c>
      <c r="AE35" s="6">
        <v>104.3</v>
      </c>
      <c r="AF35" s="6">
        <v>86</v>
      </c>
      <c r="AG35" s="6">
        <v>71.099999999999994</v>
      </c>
      <c r="AH35" s="6">
        <v>115.1</v>
      </c>
      <c r="AI35" s="6">
        <v>104.4</v>
      </c>
      <c r="AJ35" s="6">
        <v>89.5</v>
      </c>
      <c r="AK35" s="6">
        <v>76.3</v>
      </c>
      <c r="AL35" s="6">
        <v>101.9</v>
      </c>
      <c r="AM35" s="6">
        <v>95.7</v>
      </c>
      <c r="AN35" s="6">
        <v>83.7</v>
      </c>
    </row>
    <row r="36" spans="1:40" ht="13.2" x14ac:dyDescent="0.25">
      <c r="A36" s="6">
        <v>33</v>
      </c>
      <c r="B36" s="6" t="s">
        <v>45</v>
      </c>
      <c r="F36" s="17">
        <v>605.5</v>
      </c>
      <c r="G36" s="6">
        <v>578.4</v>
      </c>
      <c r="H36" s="6">
        <v>555.20000000000005</v>
      </c>
      <c r="I36" s="6">
        <v>525.29999999999995</v>
      </c>
      <c r="J36" s="6">
        <v>507.4</v>
      </c>
      <c r="K36" s="6">
        <v>117</v>
      </c>
      <c r="L36" s="6">
        <v>94.1</v>
      </c>
      <c r="M36" s="6">
        <v>101.9</v>
      </c>
      <c r="N36" s="6">
        <v>84.4</v>
      </c>
      <c r="O36" s="6">
        <v>127.9</v>
      </c>
      <c r="P36" s="6">
        <v>111.8</v>
      </c>
      <c r="Q36" s="6">
        <v>93.1</v>
      </c>
      <c r="R36" s="6">
        <v>74.8</v>
      </c>
      <c r="S36" s="6">
        <v>128.19999999999999</v>
      </c>
      <c r="T36" s="6">
        <v>112.3</v>
      </c>
      <c r="U36" s="6">
        <v>96</v>
      </c>
      <c r="V36" s="6">
        <v>126.4</v>
      </c>
      <c r="W36" s="6">
        <v>114.6</v>
      </c>
      <c r="Y36" s="6">
        <v>81.599999999999994</v>
      </c>
      <c r="Z36" s="6">
        <v>113</v>
      </c>
      <c r="AA36" s="6">
        <v>98.6</v>
      </c>
      <c r="AB36" s="6">
        <v>87.7</v>
      </c>
      <c r="AC36" s="6">
        <v>130.30000000000001</v>
      </c>
      <c r="AD36" s="6">
        <v>116</v>
      </c>
      <c r="AE36" s="6">
        <v>100.5</v>
      </c>
      <c r="AF36" s="6">
        <v>82.7</v>
      </c>
      <c r="AG36" s="6">
        <v>106.4</v>
      </c>
      <c r="AH36" s="6">
        <v>95</v>
      </c>
      <c r="AI36" s="6">
        <v>82.5</v>
      </c>
      <c r="AJ36" s="6">
        <v>102.4</v>
      </c>
      <c r="AK36" s="6">
        <v>90.5</v>
      </c>
      <c r="AL36" s="6">
        <v>81.8</v>
      </c>
      <c r="AM36" s="6">
        <v>97.5</v>
      </c>
      <c r="AN36" s="6">
        <v>85.4</v>
      </c>
    </row>
    <row r="37" spans="1:40" ht="13.2" x14ac:dyDescent="0.25">
      <c r="A37" s="6">
        <v>34</v>
      </c>
      <c r="B37" s="6" t="s">
        <v>46</v>
      </c>
      <c r="F37" s="17">
        <v>565.29999999999995</v>
      </c>
      <c r="G37" s="6">
        <v>580.4</v>
      </c>
      <c r="H37" s="6">
        <v>518.5</v>
      </c>
      <c r="I37" s="6">
        <v>493</v>
      </c>
      <c r="J37" s="6">
        <v>474.2</v>
      </c>
      <c r="K37" s="6">
        <v>123.8</v>
      </c>
      <c r="L37" s="6">
        <v>112.7</v>
      </c>
      <c r="M37" s="6">
        <v>101.9</v>
      </c>
      <c r="N37" s="6">
        <v>89.9</v>
      </c>
      <c r="O37" s="6">
        <v>77.5</v>
      </c>
      <c r="P37" s="6">
        <v>111.6</v>
      </c>
      <c r="Q37" s="6">
        <v>98.4</v>
      </c>
      <c r="R37" s="6">
        <v>86.4</v>
      </c>
      <c r="S37" s="6">
        <v>72.900000000000006</v>
      </c>
      <c r="T37" s="6">
        <v>120.9</v>
      </c>
      <c r="U37" s="6">
        <v>107.8</v>
      </c>
      <c r="V37" s="6">
        <v>117.2</v>
      </c>
      <c r="W37" s="6">
        <v>103.8</v>
      </c>
      <c r="Y37" s="6">
        <v>77.099999999999994</v>
      </c>
      <c r="Z37" s="6">
        <v>107.3</v>
      </c>
      <c r="AA37" s="6">
        <v>91</v>
      </c>
      <c r="AB37" s="6">
        <v>78</v>
      </c>
      <c r="AC37" s="6">
        <v>120.8</v>
      </c>
      <c r="AD37" s="6">
        <v>104.2</v>
      </c>
      <c r="AE37" s="6">
        <v>92.3</v>
      </c>
      <c r="AF37" s="6">
        <v>78.099999999999994</v>
      </c>
      <c r="AG37" s="6">
        <v>68</v>
      </c>
      <c r="AH37" s="6">
        <v>90</v>
      </c>
      <c r="AI37" s="6">
        <v>77</v>
      </c>
      <c r="AJ37" s="6">
        <v>94</v>
      </c>
      <c r="AK37" s="6">
        <v>83.5</v>
      </c>
      <c r="AL37" s="6">
        <v>65.900000000000006</v>
      </c>
      <c r="AM37" s="6">
        <v>87.7</v>
      </c>
      <c r="AN37" s="6">
        <v>76</v>
      </c>
    </row>
    <row r="38" spans="1:40" ht="13.2" x14ac:dyDescent="0.25">
      <c r="A38" s="6">
        <v>35</v>
      </c>
      <c r="B38" s="6" t="s">
        <v>44</v>
      </c>
      <c r="F38" s="17">
        <v>590.70000000000005</v>
      </c>
      <c r="G38" s="6">
        <v>541.9</v>
      </c>
      <c r="H38" s="6">
        <v>544.4</v>
      </c>
      <c r="I38" s="6">
        <v>518.6</v>
      </c>
      <c r="J38" s="6">
        <v>501.7</v>
      </c>
      <c r="K38" s="6">
        <v>480.5</v>
      </c>
      <c r="L38" s="6">
        <v>463.2</v>
      </c>
      <c r="M38" s="6">
        <v>441.4</v>
      </c>
      <c r="N38" s="6">
        <v>422.9</v>
      </c>
      <c r="O38" s="6">
        <v>401.4</v>
      </c>
      <c r="P38" s="6">
        <v>383.7</v>
      </c>
      <c r="Q38" s="6">
        <v>363.2</v>
      </c>
      <c r="R38" s="6">
        <v>345.4</v>
      </c>
      <c r="S38" s="6">
        <v>640.4</v>
      </c>
      <c r="T38" s="6">
        <v>619.5</v>
      </c>
      <c r="U38" s="6">
        <v>598.6</v>
      </c>
      <c r="V38" s="6">
        <v>575.79999999999995</v>
      </c>
      <c r="W38" s="6">
        <v>551.9</v>
      </c>
      <c r="Y38" s="6">
        <v>505.8</v>
      </c>
      <c r="Z38" s="6">
        <v>483.4</v>
      </c>
      <c r="AA38" s="6">
        <v>461.5</v>
      </c>
      <c r="AB38" s="6">
        <v>442.5</v>
      </c>
      <c r="AC38" s="6">
        <v>420.8</v>
      </c>
      <c r="AD38" s="6">
        <v>402.6</v>
      </c>
      <c r="AE38" s="6">
        <v>385.1</v>
      </c>
      <c r="AF38" s="6">
        <v>730.8</v>
      </c>
      <c r="AG38" s="6">
        <v>711.4</v>
      </c>
      <c r="AH38" s="6">
        <v>693.3</v>
      </c>
      <c r="AI38" s="6">
        <v>678.7</v>
      </c>
      <c r="AJ38" s="6">
        <v>657.8</v>
      </c>
      <c r="AK38" s="6">
        <v>642.20000000000005</v>
      </c>
      <c r="AL38" s="6">
        <v>623.6</v>
      </c>
      <c r="AM38" s="6">
        <v>606.6</v>
      </c>
      <c r="AN38" s="6">
        <v>586.5</v>
      </c>
    </row>
    <row r="39" spans="1:40" ht="13.2" x14ac:dyDescent="0.25">
      <c r="A39" s="6">
        <v>36</v>
      </c>
      <c r="B39" s="6" t="s">
        <v>45</v>
      </c>
      <c r="F39" s="17">
        <v>609.4</v>
      </c>
      <c r="G39" s="6">
        <v>566.70000000000005</v>
      </c>
      <c r="H39" s="6">
        <v>552.9</v>
      </c>
      <c r="I39" s="6">
        <v>523</v>
      </c>
      <c r="J39" s="6">
        <v>504</v>
      </c>
      <c r="K39" s="6">
        <v>108.8</v>
      </c>
      <c r="L39" s="6">
        <v>90.8</v>
      </c>
      <c r="M39" s="6">
        <v>102.8</v>
      </c>
      <c r="N39" s="6">
        <v>87.1</v>
      </c>
      <c r="O39" s="6">
        <v>125.5</v>
      </c>
      <c r="P39" s="6">
        <v>107.4</v>
      </c>
      <c r="Q39" s="6">
        <v>88.9</v>
      </c>
      <c r="R39" s="6">
        <v>125</v>
      </c>
      <c r="S39" s="6">
        <v>107.5</v>
      </c>
      <c r="T39" s="6">
        <v>90.3</v>
      </c>
      <c r="U39" s="6">
        <v>75.2</v>
      </c>
      <c r="V39" s="6">
        <v>115</v>
      </c>
      <c r="W39" s="6">
        <v>98.6</v>
      </c>
      <c r="Y39" s="6">
        <v>72.400000000000006</v>
      </c>
      <c r="Z39" s="6">
        <v>105.6</v>
      </c>
      <c r="AA39" s="6">
        <v>87.6</v>
      </c>
      <c r="AB39" s="6">
        <v>72</v>
      </c>
      <c r="AC39" s="6">
        <v>121.5</v>
      </c>
      <c r="AD39" s="6">
        <v>106.8</v>
      </c>
      <c r="AE39" s="6">
        <v>92.4</v>
      </c>
      <c r="AF39" s="6">
        <v>80.099999999999994</v>
      </c>
      <c r="AG39" s="6">
        <v>64</v>
      </c>
      <c r="AH39" s="6">
        <v>88.3</v>
      </c>
      <c r="AI39" s="6">
        <v>78</v>
      </c>
      <c r="AJ39" s="6">
        <v>99.9</v>
      </c>
      <c r="AK39" s="6">
        <v>88.4</v>
      </c>
      <c r="AL39" s="6">
        <v>75.099999999999994</v>
      </c>
      <c r="AM39" s="6">
        <v>63.3</v>
      </c>
      <c r="AN39" s="6">
        <v>91.6</v>
      </c>
    </row>
    <row r="40" spans="1:40" ht="13.2" x14ac:dyDescent="0.25">
      <c r="A40" s="6">
        <v>37</v>
      </c>
      <c r="B40" s="6" t="s">
        <v>45</v>
      </c>
      <c r="F40" s="17">
        <v>563.79999999999995</v>
      </c>
      <c r="G40" s="6">
        <v>582.29999999999995</v>
      </c>
      <c r="H40" s="6">
        <v>510.7</v>
      </c>
      <c r="I40" s="6">
        <v>485</v>
      </c>
      <c r="J40" s="6">
        <v>464.5</v>
      </c>
      <c r="K40" s="6">
        <v>126.6</v>
      </c>
      <c r="L40" s="6">
        <v>108.8</v>
      </c>
      <c r="M40" s="6">
        <v>115.3</v>
      </c>
      <c r="N40" s="6">
        <v>99.2</v>
      </c>
      <c r="O40" s="6">
        <v>82.7</v>
      </c>
      <c r="P40" s="6">
        <v>100.9</v>
      </c>
      <c r="Q40" s="6">
        <v>87</v>
      </c>
      <c r="R40" s="6">
        <v>131.30000000000001</v>
      </c>
      <c r="S40" s="6">
        <v>120.1</v>
      </c>
      <c r="T40" s="6">
        <v>105.3</v>
      </c>
      <c r="U40" s="6">
        <v>92.3</v>
      </c>
      <c r="V40" s="6">
        <v>125.6</v>
      </c>
      <c r="W40" s="6">
        <v>111.6</v>
      </c>
      <c r="Y40" s="6">
        <v>84.9</v>
      </c>
      <c r="Z40" s="6">
        <v>110.4</v>
      </c>
      <c r="AA40" s="6">
        <v>95.5</v>
      </c>
      <c r="AB40" s="6">
        <v>83.5</v>
      </c>
      <c r="AC40" s="6">
        <v>121.9</v>
      </c>
      <c r="AD40" s="6">
        <v>107.5</v>
      </c>
      <c r="AE40" s="6">
        <v>92.2</v>
      </c>
      <c r="AF40" s="6">
        <v>76.400000000000006</v>
      </c>
      <c r="AG40" s="6">
        <v>111.3</v>
      </c>
      <c r="AH40" s="6">
        <v>100.6</v>
      </c>
      <c r="AI40" s="6">
        <v>89.8</v>
      </c>
      <c r="AJ40" s="6">
        <v>75.099999999999994</v>
      </c>
      <c r="AK40" s="6">
        <v>99.8</v>
      </c>
      <c r="AL40" s="6">
        <v>86.5</v>
      </c>
      <c r="AM40" s="6">
        <v>73.8</v>
      </c>
      <c r="AN40" s="6">
        <v>91.1</v>
      </c>
    </row>
    <row r="41" spans="1:40" ht="13.2" x14ac:dyDescent="0.25">
      <c r="A41" s="6">
        <v>38</v>
      </c>
      <c r="B41" s="6" t="s">
        <v>46</v>
      </c>
      <c r="F41" s="17">
        <v>581.4</v>
      </c>
      <c r="G41" s="6">
        <v>538.70000000000005</v>
      </c>
      <c r="H41" s="6">
        <v>532.9</v>
      </c>
      <c r="I41" s="6">
        <v>508.9</v>
      </c>
      <c r="J41" s="6">
        <v>491.3</v>
      </c>
      <c r="K41" s="6">
        <v>128.9</v>
      </c>
      <c r="L41" s="6">
        <v>120.8</v>
      </c>
      <c r="M41" s="6">
        <v>104.5</v>
      </c>
      <c r="N41" s="6">
        <v>89.4</v>
      </c>
      <c r="O41" s="6">
        <v>77.7</v>
      </c>
      <c r="P41" s="6">
        <v>64.5</v>
      </c>
      <c r="Q41" s="6">
        <v>103.5</v>
      </c>
      <c r="R41" s="6">
        <v>92.1</v>
      </c>
      <c r="S41" s="6">
        <v>80.8</v>
      </c>
      <c r="T41" s="6">
        <v>119.3</v>
      </c>
      <c r="U41" s="6">
        <v>106.8</v>
      </c>
      <c r="V41" s="6">
        <v>122.1</v>
      </c>
      <c r="W41" s="6">
        <v>111.4</v>
      </c>
      <c r="Y41" s="6">
        <v>86.9</v>
      </c>
      <c r="Z41" s="6">
        <v>109</v>
      </c>
      <c r="AA41" s="6">
        <v>95.6</v>
      </c>
      <c r="AB41" s="6">
        <v>85.1</v>
      </c>
      <c r="AC41" s="6">
        <v>71.400000000000006</v>
      </c>
      <c r="AD41" s="6">
        <v>61.1</v>
      </c>
      <c r="AE41" s="6">
        <v>86.2</v>
      </c>
      <c r="AF41" s="6">
        <v>73.400000000000006</v>
      </c>
      <c r="AG41" s="6">
        <v>63.8</v>
      </c>
      <c r="AH41" s="6">
        <v>92.1</v>
      </c>
      <c r="AI41" s="6">
        <v>81.2</v>
      </c>
      <c r="AJ41" s="6">
        <v>70.900000000000006</v>
      </c>
      <c r="AK41" s="6">
        <v>88.8</v>
      </c>
      <c r="AL41" s="6">
        <v>80.599999999999994</v>
      </c>
      <c r="AM41" s="6">
        <v>68.900000000000006</v>
      </c>
      <c r="AN41" s="6">
        <v>88.1</v>
      </c>
    </row>
    <row r="42" spans="1:40" ht="13.2" x14ac:dyDescent="0.25">
      <c r="A42" s="6">
        <v>39</v>
      </c>
      <c r="B42" s="6" t="s">
        <v>46</v>
      </c>
      <c r="F42" s="17">
        <v>596.5</v>
      </c>
      <c r="G42" s="6">
        <v>567.29999999999995</v>
      </c>
      <c r="H42" s="6">
        <v>535</v>
      </c>
      <c r="I42" s="6">
        <v>508.6</v>
      </c>
      <c r="J42" s="6">
        <v>487.5</v>
      </c>
      <c r="K42" s="6">
        <v>127.8</v>
      </c>
      <c r="L42" s="6">
        <v>120.5</v>
      </c>
      <c r="M42" s="6">
        <v>105.6</v>
      </c>
      <c r="N42" s="6">
        <v>87.8</v>
      </c>
      <c r="O42" s="6">
        <v>73</v>
      </c>
      <c r="P42" s="6">
        <v>109.1</v>
      </c>
      <c r="Q42" s="6">
        <v>92.6</v>
      </c>
      <c r="R42" s="6">
        <v>79.7</v>
      </c>
      <c r="S42" s="6">
        <v>114.1</v>
      </c>
      <c r="T42" s="6">
        <v>100</v>
      </c>
      <c r="U42" s="6">
        <v>89</v>
      </c>
      <c r="V42" s="6">
        <v>120</v>
      </c>
      <c r="W42" s="6">
        <v>104.4</v>
      </c>
      <c r="Y42" s="6">
        <v>75.400000000000006</v>
      </c>
      <c r="Z42" s="6">
        <v>94.9</v>
      </c>
      <c r="AA42" s="6">
        <v>78</v>
      </c>
      <c r="AB42" s="6">
        <v>62.9</v>
      </c>
      <c r="AC42" s="6">
        <v>124.5</v>
      </c>
      <c r="AD42" s="6">
        <v>108.3</v>
      </c>
      <c r="AE42" s="6">
        <v>96</v>
      </c>
      <c r="AF42" s="6">
        <v>78.7</v>
      </c>
      <c r="AG42" s="6">
        <v>66.599999999999994</v>
      </c>
      <c r="AH42" s="6">
        <v>82.5</v>
      </c>
      <c r="AI42" s="6">
        <v>72.3</v>
      </c>
      <c r="AJ42" s="6">
        <v>90.5</v>
      </c>
      <c r="AK42" s="6">
        <v>80.3</v>
      </c>
      <c r="AL42" s="6">
        <v>67.7</v>
      </c>
      <c r="AM42" s="6">
        <v>80.099999999999994</v>
      </c>
      <c r="AN42" s="6">
        <v>66.099999999999994</v>
      </c>
    </row>
    <row r="43" spans="1:40" ht="13.2" x14ac:dyDescent="0.25">
      <c r="A43" s="6">
        <v>40</v>
      </c>
      <c r="B43" s="6" t="s">
        <v>45</v>
      </c>
      <c r="F43" s="17">
        <v>592.4</v>
      </c>
      <c r="G43" s="6">
        <v>570.5</v>
      </c>
      <c r="H43" s="6">
        <v>546</v>
      </c>
      <c r="I43" s="6">
        <v>520.5</v>
      </c>
      <c r="J43" s="6">
        <v>500</v>
      </c>
      <c r="K43" s="6">
        <v>121.7</v>
      </c>
      <c r="L43" s="6">
        <v>104.2</v>
      </c>
      <c r="M43" s="6">
        <v>106.8</v>
      </c>
      <c r="N43" s="6">
        <v>88</v>
      </c>
      <c r="O43" s="6">
        <v>128.6</v>
      </c>
      <c r="P43" s="6">
        <v>112.5</v>
      </c>
      <c r="Q43" s="6">
        <v>91.7</v>
      </c>
      <c r="R43" s="6">
        <v>73</v>
      </c>
      <c r="S43" s="6">
        <v>126.5</v>
      </c>
      <c r="T43" s="6">
        <v>110.9</v>
      </c>
      <c r="U43" s="6">
        <v>94</v>
      </c>
      <c r="V43" s="6">
        <v>121.3</v>
      </c>
      <c r="W43" s="6">
        <v>103.4</v>
      </c>
      <c r="Y43" s="6">
        <v>77.5</v>
      </c>
      <c r="Z43" s="6">
        <v>107.4</v>
      </c>
      <c r="AA43" s="6">
        <v>88.9</v>
      </c>
      <c r="AB43" s="6">
        <v>74.400000000000006</v>
      </c>
      <c r="AC43" s="6">
        <v>122.5</v>
      </c>
      <c r="AD43" s="6">
        <v>109.6</v>
      </c>
      <c r="AE43" s="6">
        <v>95.8</v>
      </c>
      <c r="AF43" s="6">
        <v>78.599999999999994</v>
      </c>
      <c r="AG43" s="6">
        <v>63.4</v>
      </c>
      <c r="AH43" s="6">
        <v>91</v>
      </c>
      <c r="AI43" s="6">
        <v>81.599999999999994</v>
      </c>
      <c r="AJ43" s="6">
        <v>68.5</v>
      </c>
      <c r="AK43" s="6">
        <v>92.1</v>
      </c>
      <c r="AL43" s="6">
        <v>75</v>
      </c>
      <c r="AM43" s="6">
        <v>65</v>
      </c>
      <c r="AN43" s="6">
        <v>85.9</v>
      </c>
    </row>
    <row r="44" spans="1:40" ht="13.2" x14ac:dyDescent="0.25">
      <c r="A44" s="6">
        <v>41</v>
      </c>
      <c r="B44" s="6" t="s">
        <v>45</v>
      </c>
      <c r="F44" s="17">
        <v>577.1</v>
      </c>
      <c r="G44" s="6">
        <v>555.70000000000005</v>
      </c>
      <c r="H44" s="6">
        <v>532.9</v>
      </c>
      <c r="I44" s="6">
        <v>510.4</v>
      </c>
      <c r="J44" s="6">
        <v>494.3</v>
      </c>
      <c r="K44" s="6">
        <v>122.7</v>
      </c>
      <c r="L44" s="6">
        <v>105.3</v>
      </c>
      <c r="M44" s="6">
        <v>114.1</v>
      </c>
      <c r="N44" s="6">
        <v>101.5</v>
      </c>
      <c r="O44" s="6">
        <v>85.9</v>
      </c>
      <c r="P44" s="6">
        <v>71.8</v>
      </c>
      <c r="Q44" s="6">
        <v>97.9</v>
      </c>
      <c r="R44" s="6">
        <v>86.7</v>
      </c>
      <c r="S44" s="6">
        <v>72</v>
      </c>
      <c r="T44" s="6">
        <v>126.9</v>
      </c>
      <c r="U44" s="6">
        <v>113.4</v>
      </c>
      <c r="V44" s="6">
        <v>115.1</v>
      </c>
      <c r="W44" s="6">
        <v>101</v>
      </c>
      <c r="Y44" s="6">
        <v>71.599999999999994</v>
      </c>
      <c r="Z44" s="6">
        <v>103.9</v>
      </c>
      <c r="AA44" s="6">
        <v>97.7</v>
      </c>
      <c r="AB44" s="6">
        <v>73.7</v>
      </c>
      <c r="AC44" s="6">
        <v>115.3</v>
      </c>
      <c r="AD44" s="6">
        <v>102.3</v>
      </c>
      <c r="AE44" s="6">
        <v>92.6</v>
      </c>
      <c r="AF44" s="6">
        <v>78.599999999999994</v>
      </c>
      <c r="AG44" s="6">
        <v>66.2</v>
      </c>
      <c r="AH44" s="6">
        <v>93.6</v>
      </c>
      <c r="AI44" s="6">
        <v>81.5</v>
      </c>
      <c r="AJ44" s="6">
        <v>70.400000000000006</v>
      </c>
      <c r="AK44" s="6">
        <v>89.6</v>
      </c>
      <c r="AL44" s="6">
        <v>79.8</v>
      </c>
      <c r="AM44" s="6">
        <v>69.900000000000006</v>
      </c>
      <c r="AN44" s="6">
        <v>98.3</v>
      </c>
    </row>
    <row r="45" spans="1:40" ht="13.2" x14ac:dyDescent="0.25">
      <c r="A45" s="6">
        <v>42</v>
      </c>
      <c r="B45" s="6" t="s">
        <v>46</v>
      </c>
      <c r="F45" s="17">
        <v>582.20000000000005</v>
      </c>
      <c r="G45" s="6">
        <v>559.9</v>
      </c>
      <c r="H45" s="6">
        <v>536.20000000000005</v>
      </c>
      <c r="I45" s="6">
        <v>512.70000000000005</v>
      </c>
      <c r="J45" s="6">
        <v>492.8</v>
      </c>
      <c r="K45" s="6">
        <v>119.2</v>
      </c>
      <c r="L45" s="6">
        <v>109.4</v>
      </c>
      <c r="M45" s="6">
        <v>99.8</v>
      </c>
      <c r="N45" s="6">
        <v>89.5</v>
      </c>
      <c r="O45" s="6">
        <v>76.7</v>
      </c>
      <c r="P45" s="6">
        <v>104.3</v>
      </c>
      <c r="Q45" s="6">
        <v>93.5</v>
      </c>
      <c r="R45" s="6">
        <v>82.4</v>
      </c>
      <c r="S45" s="6">
        <v>117</v>
      </c>
      <c r="T45" s="6">
        <v>107.1</v>
      </c>
      <c r="U45" s="6">
        <v>94.5</v>
      </c>
      <c r="V45" s="6">
        <v>113.7</v>
      </c>
      <c r="W45" s="6">
        <v>103.7</v>
      </c>
      <c r="Y45" s="6">
        <v>81.8</v>
      </c>
      <c r="Z45" s="6">
        <v>110.7</v>
      </c>
      <c r="AA45" s="6">
        <v>97.8</v>
      </c>
      <c r="AB45" s="6">
        <v>87.4</v>
      </c>
      <c r="AC45" s="6">
        <v>76.099999999999994</v>
      </c>
      <c r="AD45" s="6">
        <v>66</v>
      </c>
      <c r="AE45" s="6">
        <v>88</v>
      </c>
      <c r="AF45" s="6">
        <v>72.8</v>
      </c>
      <c r="AG45" s="6">
        <v>100.3</v>
      </c>
      <c r="AH45" s="6">
        <v>92.3</v>
      </c>
      <c r="AI45" s="6">
        <v>83.4</v>
      </c>
      <c r="AJ45" s="6">
        <v>68.599999999999994</v>
      </c>
      <c r="AK45" s="6">
        <v>90.4</v>
      </c>
      <c r="AL45" s="6">
        <v>79.7</v>
      </c>
      <c r="AM45" s="6">
        <v>70</v>
      </c>
      <c r="AN45" s="6">
        <v>90.5</v>
      </c>
    </row>
    <row r="46" spans="1:40" ht="13.2" x14ac:dyDescent="0.25">
      <c r="A46" s="6">
        <v>43</v>
      </c>
      <c r="B46" s="6" t="s">
        <v>44</v>
      </c>
      <c r="F46" s="17">
        <v>581.70000000000005</v>
      </c>
      <c r="G46" s="6">
        <v>561.70000000000005</v>
      </c>
      <c r="H46" s="6">
        <v>538.9</v>
      </c>
      <c r="I46" s="6">
        <v>513.9</v>
      </c>
      <c r="J46" s="6">
        <v>496.6</v>
      </c>
      <c r="K46" s="6">
        <v>479.3</v>
      </c>
      <c r="L46" s="6">
        <v>459.5</v>
      </c>
      <c r="M46" s="6">
        <v>439</v>
      </c>
      <c r="N46" s="6">
        <v>418.4</v>
      </c>
      <c r="O46" s="6">
        <v>398</v>
      </c>
      <c r="P46" s="6">
        <v>382</v>
      </c>
      <c r="Q46" s="6">
        <v>361</v>
      </c>
      <c r="R46" s="6">
        <v>339.6</v>
      </c>
      <c r="S46" s="6">
        <v>683.9</v>
      </c>
      <c r="T46" s="6">
        <v>662.6</v>
      </c>
      <c r="U46" s="6">
        <v>643.5</v>
      </c>
      <c r="V46" s="6">
        <v>623.1</v>
      </c>
      <c r="W46" s="6">
        <v>603.79999999999995</v>
      </c>
      <c r="Y46" s="6">
        <v>565.4</v>
      </c>
      <c r="Z46" s="6">
        <v>546.29999999999995</v>
      </c>
      <c r="AA46" s="6">
        <v>526.4</v>
      </c>
      <c r="AB46" s="6">
        <v>508.6</v>
      </c>
      <c r="AC46" s="6">
        <v>487.4</v>
      </c>
      <c r="AD46" s="6">
        <v>467.8</v>
      </c>
      <c r="AE46" s="6">
        <v>453.8</v>
      </c>
      <c r="AF46" s="6">
        <v>432.7</v>
      </c>
      <c r="AG46" s="6">
        <v>415.3</v>
      </c>
      <c r="AH46" s="6">
        <v>399</v>
      </c>
      <c r="AI46" s="6">
        <v>383.2</v>
      </c>
      <c r="AJ46" s="6">
        <v>366.6</v>
      </c>
      <c r="AK46" s="6">
        <v>350.3</v>
      </c>
      <c r="AL46" s="6">
        <v>449.5</v>
      </c>
      <c r="AM46" s="6">
        <v>432.9</v>
      </c>
      <c r="AN46" s="6">
        <v>415.1</v>
      </c>
    </row>
    <row r="47" spans="1:40" ht="13.2" x14ac:dyDescent="0.25">
      <c r="A47" s="6">
        <v>44</v>
      </c>
      <c r="B47" s="6" t="s">
        <v>44</v>
      </c>
      <c r="F47" s="17">
        <v>594.79999999999995</v>
      </c>
      <c r="G47" s="6">
        <v>574.29999999999995</v>
      </c>
      <c r="H47" s="6">
        <v>548.5</v>
      </c>
      <c r="I47" s="6">
        <v>525.9</v>
      </c>
      <c r="J47" s="6">
        <v>505.3</v>
      </c>
      <c r="K47" s="6">
        <v>485.1</v>
      </c>
      <c r="L47" s="6">
        <v>462.1</v>
      </c>
      <c r="M47" s="6">
        <v>438.8</v>
      </c>
      <c r="N47" s="6">
        <v>418.7</v>
      </c>
      <c r="O47" s="6">
        <v>397.4</v>
      </c>
      <c r="P47" s="6">
        <v>377.6</v>
      </c>
      <c r="Q47" s="6">
        <v>352.7</v>
      </c>
      <c r="R47" s="6">
        <v>335</v>
      </c>
      <c r="S47" s="6">
        <v>665.7</v>
      </c>
      <c r="T47" s="6">
        <v>643.4</v>
      </c>
      <c r="U47" s="6">
        <v>620.20000000000005</v>
      </c>
      <c r="V47" s="6">
        <v>599.4</v>
      </c>
      <c r="W47" s="6">
        <v>579.70000000000005</v>
      </c>
      <c r="Y47" s="6">
        <v>533.79999999999995</v>
      </c>
      <c r="Z47" s="6">
        <v>515.29999999999995</v>
      </c>
      <c r="AA47" s="6">
        <v>492.5</v>
      </c>
      <c r="AB47" s="6">
        <v>472.1</v>
      </c>
      <c r="AC47" s="6">
        <v>444.8</v>
      </c>
      <c r="AD47" s="6">
        <v>425.4</v>
      </c>
      <c r="AE47" s="6">
        <v>408.1</v>
      </c>
      <c r="AF47" s="6">
        <v>383.5</v>
      </c>
      <c r="AG47" s="6">
        <v>361.9</v>
      </c>
      <c r="AH47" s="6">
        <v>346.8</v>
      </c>
      <c r="AI47" s="6">
        <v>570.4</v>
      </c>
      <c r="AJ47" s="6">
        <v>549</v>
      </c>
      <c r="AK47" s="6">
        <v>534.9</v>
      </c>
      <c r="AL47" s="6">
        <v>514.6</v>
      </c>
      <c r="AM47" s="6">
        <v>500.4</v>
      </c>
      <c r="AN47" s="6">
        <v>484.7</v>
      </c>
    </row>
    <row r="48" spans="1:40" ht="13.2" x14ac:dyDescent="0.25">
      <c r="A48" s="6">
        <v>45</v>
      </c>
      <c r="B48" s="6" t="s">
        <v>45</v>
      </c>
      <c r="F48" s="17">
        <v>560.29999999999995</v>
      </c>
      <c r="G48" s="6">
        <v>536.79999999999995</v>
      </c>
      <c r="H48" s="6">
        <v>511.4</v>
      </c>
      <c r="I48" s="6">
        <v>486.2</v>
      </c>
      <c r="J48" s="6">
        <v>465.3</v>
      </c>
      <c r="K48" s="6">
        <v>126.8</v>
      </c>
      <c r="L48" s="6">
        <v>106.9</v>
      </c>
      <c r="M48" s="6">
        <v>108.5</v>
      </c>
      <c r="N48" s="6">
        <v>92</v>
      </c>
      <c r="O48" s="6">
        <v>123.8</v>
      </c>
      <c r="P48" s="6">
        <v>108.2</v>
      </c>
      <c r="Q48" s="6">
        <v>92.6</v>
      </c>
      <c r="R48" s="6">
        <v>79.8</v>
      </c>
      <c r="S48" s="6">
        <v>135.4</v>
      </c>
      <c r="T48" s="6">
        <v>120.2</v>
      </c>
      <c r="U48" s="6">
        <v>105.8</v>
      </c>
      <c r="V48" s="6">
        <v>117.9</v>
      </c>
      <c r="W48" s="6">
        <v>103.8</v>
      </c>
      <c r="Y48" s="6">
        <v>75.900000000000006</v>
      </c>
      <c r="Z48" s="6">
        <v>107.7</v>
      </c>
      <c r="AA48" s="6">
        <v>93.5</v>
      </c>
      <c r="AB48" s="6">
        <v>78</v>
      </c>
      <c r="AC48" s="6">
        <v>129.30000000000001</v>
      </c>
      <c r="AD48" s="6">
        <v>115.7</v>
      </c>
      <c r="AE48" s="6">
        <v>105.6</v>
      </c>
      <c r="AF48" s="6">
        <v>97.2</v>
      </c>
      <c r="AG48" s="6">
        <v>84.7</v>
      </c>
      <c r="AH48" s="6">
        <v>121.6</v>
      </c>
      <c r="AI48" s="6">
        <v>110.7</v>
      </c>
      <c r="AJ48" s="6">
        <v>100.4</v>
      </c>
      <c r="AK48" s="6">
        <v>93</v>
      </c>
      <c r="AL48" s="6">
        <v>82.4</v>
      </c>
      <c r="AM48" s="6">
        <v>70.599999999999994</v>
      </c>
      <c r="AN48" s="6">
        <v>105.5</v>
      </c>
    </row>
    <row r="49" spans="1:40" ht="13.2" x14ac:dyDescent="0.25">
      <c r="A49" s="6">
        <v>46</v>
      </c>
      <c r="B49" s="6" t="s">
        <v>46</v>
      </c>
      <c r="F49" s="17">
        <v>579.1</v>
      </c>
      <c r="G49" s="6">
        <v>553.4</v>
      </c>
      <c r="H49" s="6">
        <v>527.9</v>
      </c>
      <c r="I49" s="6">
        <v>506</v>
      </c>
      <c r="J49" s="6">
        <v>484.1</v>
      </c>
      <c r="K49" s="6">
        <v>123.6</v>
      </c>
      <c r="L49" s="6">
        <v>111.5</v>
      </c>
      <c r="M49" s="6">
        <v>98.2</v>
      </c>
      <c r="N49" s="6">
        <v>85.3</v>
      </c>
      <c r="O49" s="6">
        <v>74.099999999999994</v>
      </c>
      <c r="P49" s="6">
        <v>111.1</v>
      </c>
      <c r="Q49" s="6">
        <v>97.5</v>
      </c>
      <c r="R49" s="6">
        <v>85.6</v>
      </c>
      <c r="S49" s="6">
        <v>71.7</v>
      </c>
      <c r="T49" s="6">
        <v>119.8</v>
      </c>
      <c r="U49" s="6">
        <v>105.5</v>
      </c>
      <c r="V49" s="6">
        <v>111.5</v>
      </c>
      <c r="W49" s="6">
        <v>98.3</v>
      </c>
      <c r="Y49" s="6">
        <v>73.400000000000006</v>
      </c>
      <c r="Z49" s="6">
        <v>99.2</v>
      </c>
      <c r="AA49" s="6">
        <v>82.9</v>
      </c>
      <c r="AB49" s="6">
        <v>69.5</v>
      </c>
      <c r="AC49" s="6">
        <v>105.7</v>
      </c>
      <c r="AD49" s="31">
        <v>69.099999999999994</v>
      </c>
      <c r="AE49" s="6">
        <v>83.1</v>
      </c>
      <c r="AF49" s="6">
        <v>127.8</v>
      </c>
      <c r="AG49" s="6">
        <v>114.6</v>
      </c>
      <c r="AH49" s="6">
        <v>104.3</v>
      </c>
      <c r="AI49" s="6">
        <v>93.2</v>
      </c>
      <c r="AJ49" s="6">
        <v>80</v>
      </c>
      <c r="AK49" s="6">
        <v>66.3</v>
      </c>
      <c r="AL49" s="6">
        <v>95.9</v>
      </c>
      <c r="AM49" s="6">
        <v>85.3</v>
      </c>
      <c r="AN49" s="6">
        <v>76.400000000000006</v>
      </c>
    </row>
    <row r="50" spans="1:40" ht="13.2" x14ac:dyDescent="0.25">
      <c r="A50" s="6">
        <v>47</v>
      </c>
      <c r="B50" s="6" t="s">
        <v>44</v>
      </c>
      <c r="F50" s="17">
        <v>611.70000000000005</v>
      </c>
      <c r="G50" s="6">
        <v>585.9</v>
      </c>
      <c r="H50" s="6">
        <v>561.4</v>
      </c>
      <c r="I50" s="6">
        <v>536.1</v>
      </c>
      <c r="J50" s="6">
        <v>518.1</v>
      </c>
      <c r="K50" s="6">
        <v>495.2</v>
      </c>
      <c r="L50" s="6">
        <v>475.7</v>
      </c>
      <c r="M50" s="6">
        <v>450.3</v>
      </c>
      <c r="N50" s="6">
        <v>425.7</v>
      </c>
      <c r="O50" s="6">
        <v>403</v>
      </c>
      <c r="P50" s="6">
        <v>380</v>
      </c>
      <c r="Q50" s="6">
        <v>355.9</v>
      </c>
      <c r="R50" s="6">
        <v>332.5</v>
      </c>
      <c r="S50" s="6">
        <v>657.7</v>
      </c>
      <c r="T50" s="6">
        <v>635</v>
      </c>
      <c r="U50" s="6">
        <v>611.4</v>
      </c>
      <c r="V50" s="6">
        <v>586.1</v>
      </c>
      <c r="W50" s="6">
        <v>560.9</v>
      </c>
      <c r="Y50" s="6">
        <v>510</v>
      </c>
      <c r="Z50" s="6">
        <v>481.8</v>
      </c>
      <c r="AA50" s="6">
        <v>454</v>
      </c>
      <c r="AB50" s="6">
        <v>431.1</v>
      </c>
      <c r="AC50" s="6">
        <v>559.4</v>
      </c>
      <c r="AD50" s="6">
        <v>531.6</v>
      </c>
      <c r="AE50" s="6">
        <v>509.6</v>
      </c>
      <c r="AF50" s="6">
        <v>491.2</v>
      </c>
      <c r="AG50" s="6">
        <v>468.8</v>
      </c>
      <c r="AH50" s="6">
        <v>443.1</v>
      </c>
      <c r="AI50" s="6">
        <v>420.1</v>
      </c>
      <c r="AJ50" s="6">
        <v>396.7</v>
      </c>
      <c r="AK50" s="6">
        <v>376.2</v>
      </c>
      <c r="AL50" s="6">
        <v>354.9</v>
      </c>
      <c r="AM50" s="6">
        <v>330.8</v>
      </c>
      <c r="AN50" s="6">
        <v>305.7</v>
      </c>
    </row>
    <row r="51" spans="1:40" ht="13.2" x14ac:dyDescent="0.25">
      <c r="A51" s="6">
        <v>48</v>
      </c>
      <c r="B51" s="6" t="s">
        <v>46</v>
      </c>
      <c r="F51" s="17">
        <v>628.20000000000005</v>
      </c>
      <c r="G51" s="6">
        <v>569.79999999999995</v>
      </c>
      <c r="H51" s="6">
        <v>567.79999999999995</v>
      </c>
      <c r="I51" s="6">
        <v>544.6</v>
      </c>
      <c r="J51" s="6">
        <v>521.70000000000005</v>
      </c>
      <c r="K51" s="6">
        <v>127.8</v>
      </c>
      <c r="L51" s="6">
        <v>120.2</v>
      </c>
      <c r="M51" s="6">
        <v>104.8</v>
      </c>
      <c r="N51" s="6">
        <v>90.6</v>
      </c>
      <c r="O51" s="6">
        <v>73</v>
      </c>
      <c r="P51" s="6">
        <v>98.5</v>
      </c>
      <c r="Q51" s="6">
        <v>77.8</v>
      </c>
      <c r="R51" s="6">
        <v>117.2</v>
      </c>
      <c r="S51" s="6">
        <v>101</v>
      </c>
      <c r="T51" s="6">
        <v>82.9</v>
      </c>
      <c r="U51" s="6">
        <v>123.8</v>
      </c>
      <c r="V51" s="6">
        <v>117.5</v>
      </c>
      <c r="W51" s="6">
        <v>99.9</v>
      </c>
      <c r="Y51" s="6">
        <v>72.3</v>
      </c>
      <c r="Z51" s="6">
        <v>102.5</v>
      </c>
      <c r="AA51" s="6">
        <v>84.5</v>
      </c>
      <c r="AB51" s="6">
        <v>72.599999999999994</v>
      </c>
      <c r="AC51" s="6">
        <v>120</v>
      </c>
      <c r="AD51" s="6">
        <v>105.4</v>
      </c>
      <c r="AE51" s="6">
        <v>92.5</v>
      </c>
      <c r="AF51" s="6">
        <v>77.2</v>
      </c>
      <c r="AG51" s="6">
        <v>67</v>
      </c>
      <c r="AH51" s="6">
        <v>88.9</v>
      </c>
      <c r="AI51" s="6">
        <v>80</v>
      </c>
      <c r="AJ51" s="6">
        <v>64.2</v>
      </c>
      <c r="AK51" s="6">
        <v>79.7</v>
      </c>
      <c r="AL51" s="6">
        <v>64.599999999999994</v>
      </c>
      <c r="AM51" s="6">
        <v>78.5</v>
      </c>
      <c r="AN51" s="6">
        <v>93.8</v>
      </c>
    </row>
    <row r="53" spans="1:40" ht="13.2" x14ac:dyDescent="0.25">
      <c r="AB53" s="6"/>
    </row>
    <row r="54" spans="1:40" ht="13.2" x14ac:dyDescent="0.25">
      <c r="AB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51"/>
  <sheetViews>
    <sheetView topLeftCell="A34" workbookViewId="0">
      <pane xSplit="1" topLeftCell="V1" activePane="topRight" state="frozen"/>
      <selection pane="topRight" activeCell="AC49" sqref="AC49"/>
    </sheetView>
  </sheetViews>
  <sheetFormatPr defaultColWidth="12.5546875" defaultRowHeight="15.75" customHeight="1" x14ac:dyDescent="0.25"/>
  <sheetData>
    <row r="1" spans="1:44" ht="15.75" customHeight="1" x14ac:dyDescent="0.25">
      <c r="A1" s="6" t="s">
        <v>51</v>
      </c>
      <c r="B1" s="12"/>
      <c r="C1" s="12"/>
      <c r="D1" s="12"/>
      <c r="E1" s="12"/>
      <c r="F1" s="12"/>
      <c r="G1" s="12"/>
      <c r="H1" s="12"/>
      <c r="I1" s="12"/>
      <c r="J1" s="6" t="s">
        <v>21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6" t="s">
        <v>41</v>
      </c>
      <c r="AN1" s="12"/>
      <c r="AO1" s="12"/>
      <c r="AP1" s="12"/>
      <c r="AQ1" s="12"/>
      <c r="AR1" s="12"/>
    </row>
    <row r="2" spans="1:44" ht="15.75" customHeight="1" x14ac:dyDescent="0.25">
      <c r="B2" s="12"/>
      <c r="C2" s="12">
        <v>44340</v>
      </c>
      <c r="D2" s="12">
        <v>44341</v>
      </c>
      <c r="E2" s="12">
        <v>44342</v>
      </c>
      <c r="F2" s="12">
        <v>44343</v>
      </c>
      <c r="G2" s="12">
        <v>44344</v>
      </c>
      <c r="H2" s="12">
        <v>44345</v>
      </c>
      <c r="I2" s="12">
        <v>44346</v>
      </c>
      <c r="J2" s="12">
        <v>44347</v>
      </c>
      <c r="K2" s="12">
        <v>44348</v>
      </c>
      <c r="L2" s="12">
        <v>44349</v>
      </c>
      <c r="M2" s="12">
        <v>44350</v>
      </c>
      <c r="N2" s="12">
        <v>44351</v>
      </c>
      <c r="O2" s="12">
        <v>44352</v>
      </c>
      <c r="P2" s="12">
        <v>44353</v>
      </c>
      <c r="Q2" s="12">
        <v>44354</v>
      </c>
      <c r="R2" s="12">
        <v>44355</v>
      </c>
      <c r="S2" s="12">
        <v>44356</v>
      </c>
      <c r="T2" s="12">
        <v>44357</v>
      </c>
      <c r="U2" s="12">
        <v>44358</v>
      </c>
      <c r="V2" s="12">
        <v>44359</v>
      </c>
      <c r="W2" s="12">
        <v>44360</v>
      </c>
      <c r="X2" s="12">
        <v>44361</v>
      </c>
      <c r="Y2" s="12">
        <v>44362</v>
      </c>
      <c r="Z2" s="12">
        <v>44363</v>
      </c>
      <c r="AA2" s="12">
        <v>44364</v>
      </c>
      <c r="AB2" s="12">
        <v>44365</v>
      </c>
      <c r="AC2" s="12">
        <v>44366</v>
      </c>
      <c r="AD2" s="12">
        <v>44367</v>
      </c>
      <c r="AE2" s="12">
        <v>44368</v>
      </c>
      <c r="AF2" s="12">
        <v>44369</v>
      </c>
      <c r="AG2" s="12">
        <v>44370</v>
      </c>
      <c r="AH2" s="12">
        <v>44371</v>
      </c>
      <c r="AI2" s="12">
        <v>44372</v>
      </c>
      <c r="AJ2" s="12">
        <v>44373</v>
      </c>
      <c r="AK2" s="12">
        <v>44374</v>
      </c>
      <c r="AL2" s="12">
        <v>44375</v>
      </c>
      <c r="AM2" s="12">
        <v>44376</v>
      </c>
      <c r="AN2" s="12">
        <v>44377</v>
      </c>
      <c r="AO2" s="12">
        <v>44378</v>
      </c>
      <c r="AP2" s="12">
        <v>44379</v>
      </c>
      <c r="AQ2" s="12">
        <v>44380</v>
      </c>
      <c r="AR2" s="12">
        <v>44381</v>
      </c>
    </row>
    <row r="3" spans="1:44" ht="15.75" customHeight="1" x14ac:dyDescent="0.25">
      <c r="A3" s="6" t="s">
        <v>143</v>
      </c>
      <c r="B3" s="6" t="s">
        <v>144</v>
      </c>
      <c r="C3" s="6" t="s">
        <v>52</v>
      </c>
      <c r="D3" s="6" t="s">
        <v>52</v>
      </c>
      <c r="E3" s="6" t="s">
        <v>52</v>
      </c>
      <c r="F3" s="6" t="s">
        <v>52</v>
      </c>
      <c r="G3" s="6" t="s">
        <v>52</v>
      </c>
      <c r="H3" s="6" t="s">
        <v>52</v>
      </c>
      <c r="I3" s="6" t="s">
        <v>52</v>
      </c>
      <c r="J3" s="6" t="s">
        <v>52</v>
      </c>
      <c r="K3" s="6" t="s">
        <v>52</v>
      </c>
      <c r="L3" s="6" t="s">
        <v>52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6" t="s">
        <v>52</v>
      </c>
      <c r="S3" s="6" t="s">
        <v>52</v>
      </c>
      <c r="T3" s="6" t="s">
        <v>52</v>
      </c>
      <c r="U3" s="6" t="s">
        <v>52</v>
      </c>
      <c r="V3" s="6" t="s">
        <v>52</v>
      </c>
      <c r="W3" s="6" t="s">
        <v>52</v>
      </c>
      <c r="X3" s="6" t="s">
        <v>52</v>
      </c>
      <c r="Y3" s="6" t="s">
        <v>52</v>
      </c>
      <c r="Z3" s="6" t="s">
        <v>52</v>
      </c>
      <c r="AA3" s="6" t="s">
        <v>52</v>
      </c>
      <c r="AB3" s="6" t="s">
        <v>52</v>
      </c>
      <c r="AC3" s="6" t="s">
        <v>52</v>
      </c>
      <c r="AD3" s="6" t="s">
        <v>52</v>
      </c>
      <c r="AE3" s="6" t="s">
        <v>52</v>
      </c>
      <c r="AF3" s="6" t="s">
        <v>52</v>
      </c>
      <c r="AG3" s="6" t="s">
        <v>52</v>
      </c>
      <c r="AH3" s="6" t="s">
        <v>52</v>
      </c>
      <c r="AI3" s="6" t="s">
        <v>52</v>
      </c>
      <c r="AJ3" s="6" t="s">
        <v>52</v>
      </c>
      <c r="AK3" s="6" t="s">
        <v>52</v>
      </c>
      <c r="AL3" s="6" t="s">
        <v>52</v>
      </c>
      <c r="AM3" s="6" t="s">
        <v>52</v>
      </c>
      <c r="AN3" s="6" t="s">
        <v>52</v>
      </c>
      <c r="AO3" s="6" t="s">
        <v>52</v>
      </c>
      <c r="AP3" s="6" t="s">
        <v>52</v>
      </c>
      <c r="AQ3" s="6" t="s">
        <v>52</v>
      </c>
    </row>
    <row r="4" spans="1:44" ht="15.75" customHeight="1" x14ac:dyDescent="0.25">
      <c r="A4" s="6">
        <v>1</v>
      </c>
      <c r="B4" s="6" t="s">
        <v>44</v>
      </c>
      <c r="E4" s="17">
        <v>604.1</v>
      </c>
      <c r="G4" s="6">
        <v>533.1</v>
      </c>
      <c r="H4" s="6">
        <v>502.6</v>
      </c>
      <c r="I4" s="6">
        <v>455.4</v>
      </c>
      <c r="J4" s="6">
        <v>427.3</v>
      </c>
      <c r="K4" s="6">
        <v>399.6</v>
      </c>
      <c r="L4" s="6">
        <v>364.8</v>
      </c>
      <c r="M4" s="6">
        <v>617.1</v>
      </c>
      <c r="N4" s="6">
        <v>585.70000000000005</v>
      </c>
      <c r="O4" s="6">
        <v>548.70000000000005</v>
      </c>
      <c r="P4" s="6">
        <v>518.70000000000005</v>
      </c>
      <c r="Q4" s="6">
        <v>484</v>
      </c>
      <c r="R4" s="6">
        <v>449.5</v>
      </c>
      <c r="S4" s="6">
        <v>716.7</v>
      </c>
      <c r="T4" s="6">
        <v>679.2</v>
      </c>
      <c r="U4" s="6">
        <v>643.1</v>
      </c>
      <c r="V4" s="6">
        <v>607.5</v>
      </c>
      <c r="W4" s="6">
        <v>578.20000000000005</v>
      </c>
      <c r="Y4" s="6">
        <v>518.6</v>
      </c>
      <c r="Z4" s="6">
        <v>480.4</v>
      </c>
      <c r="AA4" s="6">
        <v>439.2</v>
      </c>
      <c r="AB4" s="1">
        <v>575.5</v>
      </c>
      <c r="AC4" s="6">
        <v>534.6</v>
      </c>
      <c r="AD4" s="6">
        <v>497.4</v>
      </c>
      <c r="AE4" s="6">
        <v>471.6</v>
      </c>
      <c r="AF4" s="6">
        <v>437.2</v>
      </c>
      <c r="AG4" s="6">
        <v>410.2</v>
      </c>
      <c r="AH4" s="6">
        <v>378.7</v>
      </c>
      <c r="AI4" s="6">
        <v>351.1</v>
      </c>
      <c r="AJ4" s="6">
        <v>472.3</v>
      </c>
      <c r="AK4" s="6">
        <v>446</v>
      </c>
      <c r="AL4" s="6">
        <v>419.3</v>
      </c>
      <c r="AM4" s="6">
        <v>393.1</v>
      </c>
      <c r="AN4" s="6">
        <v>0</v>
      </c>
    </row>
    <row r="5" spans="1:44" ht="15.75" customHeight="1" x14ac:dyDescent="0.25">
      <c r="A5" s="6">
        <v>2</v>
      </c>
      <c r="B5" s="6" t="s">
        <v>44</v>
      </c>
      <c r="E5" s="17">
        <v>597.4</v>
      </c>
      <c r="G5" s="6">
        <v>540.20000000000005</v>
      </c>
      <c r="H5" s="6">
        <v>514.1</v>
      </c>
      <c r="I5" s="6">
        <v>475.1</v>
      </c>
      <c r="J5" s="6">
        <v>446.3</v>
      </c>
      <c r="K5" s="6">
        <v>418.6</v>
      </c>
      <c r="L5" s="6">
        <v>386.9</v>
      </c>
      <c r="M5" s="6">
        <v>579.70000000000005</v>
      </c>
      <c r="N5" s="6">
        <v>549.6</v>
      </c>
      <c r="O5" s="6">
        <v>519.1</v>
      </c>
      <c r="P5" s="6">
        <v>490.1</v>
      </c>
      <c r="Q5" s="6">
        <v>461.1</v>
      </c>
      <c r="R5" s="6">
        <v>430.9</v>
      </c>
      <c r="S5" s="6">
        <v>665.7</v>
      </c>
      <c r="T5" s="6">
        <v>637.20000000000005</v>
      </c>
      <c r="U5" s="6">
        <v>607</v>
      </c>
      <c r="V5" s="6">
        <v>576</v>
      </c>
      <c r="W5" s="6">
        <v>544.29999999999995</v>
      </c>
      <c r="Y5" s="6">
        <v>489.1</v>
      </c>
      <c r="Z5" s="6">
        <v>458.6</v>
      </c>
      <c r="AA5" s="6">
        <v>426.9</v>
      </c>
      <c r="AB5" s="1">
        <v>586.20000000000005</v>
      </c>
      <c r="AC5" s="6">
        <v>554.5</v>
      </c>
      <c r="AD5" s="6">
        <v>526.29999999999995</v>
      </c>
      <c r="AE5" s="6">
        <v>498.7</v>
      </c>
      <c r="AF5" s="6">
        <v>464.3</v>
      </c>
      <c r="AG5" s="6">
        <v>435</v>
      </c>
      <c r="AH5" s="6">
        <v>407.5</v>
      </c>
      <c r="AI5" s="6">
        <v>386</v>
      </c>
      <c r="AJ5" s="6">
        <v>358</v>
      </c>
      <c r="AK5" s="6">
        <v>493.3</v>
      </c>
      <c r="AL5" s="6">
        <v>463.2</v>
      </c>
      <c r="AM5" s="6">
        <v>438</v>
      </c>
      <c r="AN5" s="6">
        <v>405.2</v>
      </c>
    </row>
    <row r="6" spans="1:44" ht="15.75" customHeight="1" x14ac:dyDescent="0.25">
      <c r="A6" s="6">
        <v>3</v>
      </c>
      <c r="B6" s="6" t="s">
        <v>44</v>
      </c>
      <c r="E6" s="17">
        <v>610.20000000000005</v>
      </c>
      <c r="G6" s="6">
        <v>539.1</v>
      </c>
      <c r="H6" s="6">
        <v>509.8</v>
      </c>
      <c r="I6" s="6">
        <v>467.8</v>
      </c>
      <c r="J6" s="6">
        <v>439.8</v>
      </c>
      <c r="K6" s="6">
        <v>409.9</v>
      </c>
      <c r="L6" s="6">
        <v>563.5</v>
      </c>
      <c r="M6" s="6">
        <v>531.1</v>
      </c>
      <c r="N6" s="6">
        <v>502</v>
      </c>
      <c r="O6" s="6">
        <v>465.9</v>
      </c>
      <c r="P6" s="6">
        <v>436.7</v>
      </c>
      <c r="Q6" s="6">
        <v>406.5</v>
      </c>
      <c r="R6" s="6">
        <v>713.4</v>
      </c>
      <c r="S6" s="6">
        <v>680.8</v>
      </c>
      <c r="T6" s="6">
        <v>648.79999999999995</v>
      </c>
      <c r="U6" s="6">
        <v>618.4</v>
      </c>
      <c r="V6" s="6">
        <v>587.6</v>
      </c>
      <c r="W6" s="6">
        <v>556.20000000000005</v>
      </c>
      <c r="Y6" s="6">
        <v>491.3</v>
      </c>
      <c r="Z6" s="6">
        <v>455.1</v>
      </c>
      <c r="AA6" s="6">
        <v>419.4</v>
      </c>
      <c r="AB6" s="1">
        <v>681.1</v>
      </c>
      <c r="AC6" s="6">
        <v>644.29999999999995</v>
      </c>
      <c r="AD6" s="6">
        <v>614.1</v>
      </c>
      <c r="AE6" s="6">
        <v>587.5</v>
      </c>
      <c r="AF6" s="6">
        <v>549.6</v>
      </c>
      <c r="AG6" s="6">
        <v>516.79999999999995</v>
      </c>
      <c r="AH6" s="6">
        <v>486.6</v>
      </c>
      <c r="AI6" s="6">
        <v>459.2</v>
      </c>
      <c r="AJ6" s="6">
        <v>430.8</v>
      </c>
      <c r="AK6" s="6">
        <v>403.1</v>
      </c>
      <c r="AL6" s="6">
        <v>375.3</v>
      </c>
      <c r="AM6" s="6">
        <v>347.9</v>
      </c>
      <c r="AN6" s="6">
        <v>464.6</v>
      </c>
    </row>
    <row r="7" spans="1:44" ht="15.75" customHeight="1" x14ac:dyDescent="0.25">
      <c r="A7" s="6">
        <v>4</v>
      </c>
      <c r="B7" s="6" t="s">
        <v>44</v>
      </c>
      <c r="E7" s="17">
        <v>668.8</v>
      </c>
      <c r="G7" s="6">
        <v>591</v>
      </c>
      <c r="H7" s="6">
        <v>555.5</v>
      </c>
      <c r="I7" s="6">
        <v>512</v>
      </c>
      <c r="J7" s="6">
        <v>482.9</v>
      </c>
      <c r="K7" s="6">
        <v>448.6</v>
      </c>
      <c r="L7" s="6">
        <v>414.2</v>
      </c>
      <c r="M7" s="6">
        <v>661</v>
      </c>
      <c r="N7" s="6">
        <v>625.9</v>
      </c>
      <c r="O7" s="6">
        <v>589.1</v>
      </c>
      <c r="P7" s="6">
        <v>555.70000000000005</v>
      </c>
      <c r="Q7" s="6">
        <v>518.79999999999995</v>
      </c>
      <c r="R7" s="6">
        <v>482.8</v>
      </c>
      <c r="S7" s="6">
        <v>693.5</v>
      </c>
      <c r="T7" s="6">
        <v>654.29999999999995</v>
      </c>
      <c r="U7" s="6">
        <v>622</v>
      </c>
      <c r="V7" s="6">
        <v>584.1</v>
      </c>
      <c r="W7" s="6">
        <v>550</v>
      </c>
      <c r="Y7" s="6">
        <v>477.4</v>
      </c>
      <c r="Z7" s="6">
        <v>441.6</v>
      </c>
      <c r="AA7" s="6">
        <v>399</v>
      </c>
      <c r="AB7" s="1">
        <v>674.3</v>
      </c>
      <c r="AC7" s="6">
        <v>636.5</v>
      </c>
      <c r="AD7" s="6">
        <v>606.6</v>
      </c>
      <c r="AE7" s="6">
        <v>580.70000000000005</v>
      </c>
      <c r="AF7" s="6">
        <v>546</v>
      </c>
      <c r="AG7" s="6">
        <v>510.3</v>
      </c>
      <c r="AH7" s="6">
        <v>479</v>
      </c>
      <c r="AI7" s="6">
        <v>444.4</v>
      </c>
      <c r="AJ7" s="6">
        <v>407.2</v>
      </c>
      <c r="AK7" s="6">
        <v>378.9</v>
      </c>
      <c r="AL7" s="6">
        <v>352.9</v>
      </c>
      <c r="AM7" s="6">
        <v>474.7</v>
      </c>
      <c r="AN7" s="6">
        <v>0</v>
      </c>
    </row>
    <row r="8" spans="1:44" ht="15.75" customHeight="1" x14ac:dyDescent="0.25">
      <c r="A8" s="6">
        <v>5</v>
      </c>
      <c r="B8" s="6" t="s">
        <v>45</v>
      </c>
      <c r="E8" s="17">
        <v>616.5</v>
      </c>
      <c r="G8" s="6">
        <v>534.20000000000005</v>
      </c>
      <c r="H8" s="6">
        <v>500.9</v>
      </c>
      <c r="I8" s="6">
        <v>448</v>
      </c>
      <c r="J8" s="6">
        <v>136</v>
      </c>
      <c r="K8" s="6">
        <v>109.5</v>
      </c>
      <c r="L8" s="6">
        <v>130.9</v>
      </c>
      <c r="M8" s="6">
        <v>102.2</v>
      </c>
      <c r="N8" s="6">
        <v>152.1</v>
      </c>
      <c r="O8" s="6">
        <v>126.1</v>
      </c>
      <c r="P8" s="6">
        <v>101.9</v>
      </c>
      <c r="Q8" s="6">
        <v>147</v>
      </c>
      <c r="R8" s="6">
        <v>123.7</v>
      </c>
      <c r="S8" s="6">
        <v>98.8</v>
      </c>
      <c r="T8" s="6">
        <v>153</v>
      </c>
      <c r="U8" s="6">
        <v>137.4</v>
      </c>
      <c r="V8" s="6">
        <v>111.4</v>
      </c>
      <c r="W8" s="6">
        <v>89.5</v>
      </c>
      <c r="Y8" s="6">
        <v>148.9</v>
      </c>
      <c r="Z8" s="6">
        <v>113.9</v>
      </c>
      <c r="AA8" s="6">
        <v>86.2</v>
      </c>
      <c r="AB8" s="1">
        <v>147.1</v>
      </c>
      <c r="AC8" s="6">
        <v>121.9</v>
      </c>
      <c r="AD8" s="6">
        <v>103.4</v>
      </c>
      <c r="AE8" s="6">
        <v>156.30000000000001</v>
      </c>
      <c r="AF8" s="6">
        <v>135.1</v>
      </c>
      <c r="AG8" s="6">
        <v>116.3</v>
      </c>
      <c r="AH8" s="6">
        <v>95.4</v>
      </c>
      <c r="AI8" s="6">
        <v>112.9</v>
      </c>
      <c r="AJ8" s="6">
        <v>90.1</v>
      </c>
      <c r="AK8" s="6">
        <v>113.7</v>
      </c>
      <c r="AL8" s="6">
        <v>95.5</v>
      </c>
      <c r="AM8" s="6">
        <v>107.8</v>
      </c>
      <c r="AN8" s="6">
        <v>0</v>
      </c>
    </row>
    <row r="9" spans="1:44" ht="15.75" customHeight="1" x14ac:dyDescent="0.25">
      <c r="A9" s="6">
        <v>6</v>
      </c>
      <c r="B9" s="6" t="s">
        <v>45</v>
      </c>
      <c r="E9" s="17">
        <v>636.1</v>
      </c>
      <c r="G9" s="6">
        <v>573.20000000000005</v>
      </c>
      <c r="H9" s="6">
        <v>550.70000000000005</v>
      </c>
      <c r="I9" s="6">
        <v>508.2</v>
      </c>
      <c r="J9" s="6">
        <v>144.80000000000001</v>
      </c>
      <c r="K9" s="6">
        <v>120.9</v>
      </c>
      <c r="L9" s="6">
        <v>110</v>
      </c>
      <c r="M9" s="6">
        <v>86.9</v>
      </c>
      <c r="N9" s="6">
        <v>153.9</v>
      </c>
      <c r="O9" s="6">
        <v>129.1</v>
      </c>
      <c r="P9" s="6">
        <v>106</v>
      </c>
      <c r="Q9" s="6">
        <v>81.8</v>
      </c>
      <c r="R9" s="6">
        <v>138.5</v>
      </c>
      <c r="S9" s="18"/>
      <c r="T9" s="18"/>
      <c r="U9" s="18"/>
      <c r="V9" s="18"/>
      <c r="W9" s="18"/>
      <c r="X9" s="18"/>
      <c r="Y9" s="18"/>
      <c r="Z9" s="18"/>
      <c r="AA9" s="18"/>
      <c r="AB9" s="21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 ht="15.75" customHeight="1" x14ac:dyDescent="0.25">
      <c r="A10" s="6">
        <v>7</v>
      </c>
      <c r="B10" s="6" t="s">
        <v>45</v>
      </c>
      <c r="E10" s="17">
        <v>673.4</v>
      </c>
      <c r="G10" s="6">
        <v>603.9</v>
      </c>
      <c r="H10" s="6">
        <v>573.20000000000005</v>
      </c>
      <c r="I10" s="6">
        <v>534.70000000000005</v>
      </c>
      <c r="J10" s="6">
        <v>131.6</v>
      </c>
      <c r="K10" s="6">
        <v>107.6</v>
      </c>
      <c r="L10" s="6">
        <v>94.6</v>
      </c>
      <c r="M10" s="6">
        <v>71.5</v>
      </c>
      <c r="N10" s="6">
        <v>142</v>
      </c>
      <c r="O10" s="6">
        <v>115.1</v>
      </c>
      <c r="P10" s="6">
        <v>90.6</v>
      </c>
      <c r="Q10" s="6">
        <v>134.4</v>
      </c>
      <c r="R10" s="6">
        <v>110.5</v>
      </c>
      <c r="S10" s="6">
        <v>86.1</v>
      </c>
      <c r="T10" s="6">
        <v>144.4</v>
      </c>
      <c r="U10" s="6">
        <v>125.1</v>
      </c>
      <c r="V10" s="6">
        <v>99.6</v>
      </c>
      <c r="W10" s="6">
        <v>77.900000000000006</v>
      </c>
      <c r="Y10" s="6">
        <v>132</v>
      </c>
      <c r="Z10" s="6">
        <v>100.6</v>
      </c>
      <c r="AA10" s="6">
        <v>73.599999999999994</v>
      </c>
      <c r="AB10" s="1">
        <v>133.1</v>
      </c>
      <c r="AC10" s="6">
        <v>104.9</v>
      </c>
      <c r="AD10" s="6">
        <v>82.7</v>
      </c>
      <c r="AE10" s="6">
        <v>148.30000000000001</v>
      </c>
      <c r="AF10" s="6">
        <v>126</v>
      </c>
      <c r="AG10" s="6">
        <v>105</v>
      </c>
      <c r="AH10" s="6">
        <v>85.5</v>
      </c>
      <c r="AI10" s="6">
        <v>109.6</v>
      </c>
      <c r="AJ10" s="6">
        <v>86.1</v>
      </c>
      <c r="AK10" s="6">
        <v>109.9</v>
      </c>
      <c r="AL10" s="6">
        <v>88.9</v>
      </c>
      <c r="AM10" s="6">
        <v>103.2</v>
      </c>
    </row>
    <row r="11" spans="1:44" ht="15.75" customHeight="1" x14ac:dyDescent="0.25">
      <c r="A11" s="6">
        <v>8</v>
      </c>
      <c r="B11" s="6" t="s">
        <v>46</v>
      </c>
      <c r="E11" s="17">
        <v>718</v>
      </c>
      <c r="G11" s="6">
        <v>646.6</v>
      </c>
      <c r="H11" s="6">
        <v>616.6</v>
      </c>
      <c r="I11" s="6">
        <v>576.20000000000005</v>
      </c>
      <c r="J11" s="6">
        <v>126.7</v>
      </c>
      <c r="K11" s="6">
        <v>121.4</v>
      </c>
      <c r="L11" s="6">
        <v>110.9</v>
      </c>
      <c r="M11" s="6">
        <v>95.3</v>
      </c>
      <c r="N11" s="6">
        <v>132.9</v>
      </c>
      <c r="O11" s="6">
        <v>116.3</v>
      </c>
      <c r="P11" s="6">
        <v>97.2</v>
      </c>
      <c r="Q11" s="6">
        <v>147.19999999999999</v>
      </c>
      <c r="R11" s="6">
        <v>126.1</v>
      </c>
      <c r="S11" s="6">
        <v>107.4</v>
      </c>
      <c r="T11" s="6">
        <v>91.7</v>
      </c>
      <c r="U11" s="6">
        <v>122.5</v>
      </c>
      <c r="V11" s="6">
        <v>101.5</v>
      </c>
      <c r="W11" s="6">
        <v>113.1</v>
      </c>
      <c r="Y11" s="6">
        <v>126.6</v>
      </c>
      <c r="Z11" s="6">
        <v>107.4</v>
      </c>
      <c r="AA11" s="6">
        <v>87.8</v>
      </c>
      <c r="AB11" s="30">
        <v>128.80000000000001</v>
      </c>
      <c r="AC11" s="6">
        <v>68.599999999999994</v>
      </c>
      <c r="AD11" s="6">
        <v>105.3</v>
      </c>
      <c r="AE11" s="6">
        <v>135.19999999999999</v>
      </c>
      <c r="AF11" s="6">
        <v>117.8</v>
      </c>
      <c r="AG11" s="6">
        <v>100.1</v>
      </c>
      <c r="AH11" s="6">
        <v>83.8</v>
      </c>
      <c r="AI11" s="6">
        <v>105.8</v>
      </c>
      <c r="AJ11" s="6">
        <v>89.9</v>
      </c>
      <c r="AK11" s="6">
        <v>100.2</v>
      </c>
      <c r="AL11" s="6">
        <v>81.900000000000006</v>
      </c>
      <c r="AM11" s="6">
        <v>101.3</v>
      </c>
      <c r="AN11" s="6">
        <v>0</v>
      </c>
    </row>
    <row r="12" spans="1:44" ht="15.75" customHeight="1" x14ac:dyDescent="0.25">
      <c r="A12" s="6">
        <v>9</v>
      </c>
      <c r="B12" s="6" t="s">
        <v>45</v>
      </c>
      <c r="E12" s="17">
        <v>596.1</v>
      </c>
      <c r="G12" s="6">
        <v>528.6</v>
      </c>
      <c r="H12" s="6">
        <v>503.9</v>
      </c>
      <c r="I12" s="6">
        <v>465.8</v>
      </c>
      <c r="J12" s="6">
        <v>140.1</v>
      </c>
      <c r="K12" s="6">
        <v>117</v>
      </c>
      <c r="L12" s="6">
        <v>97.1</v>
      </c>
      <c r="M12" s="6">
        <v>74</v>
      </c>
      <c r="N12" s="6">
        <v>131.4</v>
      </c>
      <c r="O12" s="6">
        <v>107.2</v>
      </c>
      <c r="P12" s="6">
        <v>85</v>
      </c>
      <c r="Q12" s="6">
        <v>141.69999999999999</v>
      </c>
      <c r="R12" s="6">
        <v>118.1</v>
      </c>
      <c r="S12" s="6">
        <v>94.8</v>
      </c>
      <c r="T12" s="6">
        <v>139.69999999999999</v>
      </c>
      <c r="U12" s="6">
        <v>131.9</v>
      </c>
      <c r="V12" s="6">
        <v>109.8</v>
      </c>
      <c r="W12" s="6">
        <v>89</v>
      </c>
      <c r="Y12" s="6">
        <v>123.1</v>
      </c>
      <c r="Z12" s="6">
        <v>97.6</v>
      </c>
      <c r="AA12" s="6">
        <v>72.7</v>
      </c>
      <c r="AB12" s="1">
        <v>136.4</v>
      </c>
      <c r="AC12" s="6">
        <v>109.8</v>
      </c>
      <c r="AD12" s="6">
        <v>91.6</v>
      </c>
      <c r="AE12" s="6">
        <v>141.4</v>
      </c>
      <c r="AF12" s="6">
        <v>117.6</v>
      </c>
      <c r="AG12" s="6">
        <v>100.6</v>
      </c>
      <c r="AH12" s="6">
        <v>82.7</v>
      </c>
      <c r="AI12" s="6">
        <v>109.4</v>
      </c>
      <c r="AJ12" s="6">
        <v>89.4</v>
      </c>
      <c r="AK12" s="6">
        <v>106.5</v>
      </c>
      <c r="AL12" s="6">
        <v>89.1</v>
      </c>
      <c r="AM12" s="6">
        <v>109.9</v>
      </c>
      <c r="AN12" s="6">
        <v>90.3</v>
      </c>
    </row>
    <row r="13" spans="1:44" ht="15.75" customHeight="1" x14ac:dyDescent="0.25">
      <c r="A13" s="6">
        <v>10</v>
      </c>
      <c r="B13" s="6" t="s">
        <v>44</v>
      </c>
      <c r="E13" s="17">
        <v>619.1</v>
      </c>
      <c r="G13" s="6">
        <v>565.29999999999995</v>
      </c>
      <c r="H13" s="6">
        <v>537.9</v>
      </c>
      <c r="I13" s="6">
        <v>506.2</v>
      </c>
      <c r="J13" s="6">
        <v>485.7</v>
      </c>
      <c r="K13" s="6">
        <v>462.2</v>
      </c>
      <c r="L13" s="6">
        <v>571.79999999999995</v>
      </c>
      <c r="M13" s="6">
        <v>547.29999999999995</v>
      </c>
      <c r="N13" s="6">
        <v>525.1</v>
      </c>
      <c r="O13" s="6">
        <v>497.8</v>
      </c>
      <c r="P13" s="6">
        <v>473.8</v>
      </c>
      <c r="Q13" s="6">
        <v>447.8</v>
      </c>
      <c r="R13" s="6">
        <v>691.8</v>
      </c>
      <c r="S13" s="6">
        <v>665.9</v>
      </c>
      <c r="T13" s="6">
        <v>637.70000000000005</v>
      </c>
      <c r="U13" s="6">
        <v>611.9</v>
      </c>
      <c r="V13" s="6">
        <v>583</v>
      </c>
      <c r="W13" s="6">
        <v>557.6</v>
      </c>
      <c r="Y13" s="6">
        <v>506.1</v>
      </c>
      <c r="Z13" s="6">
        <v>477.5</v>
      </c>
      <c r="AA13" s="6">
        <v>446.8</v>
      </c>
      <c r="AB13" s="1">
        <v>721.4</v>
      </c>
      <c r="AC13" s="6">
        <v>693</v>
      </c>
      <c r="AD13" s="6">
        <v>665.7</v>
      </c>
      <c r="AE13" s="6">
        <v>642.5</v>
      </c>
      <c r="AF13" s="6">
        <v>613.1</v>
      </c>
      <c r="AG13" s="6">
        <v>598.4</v>
      </c>
      <c r="AH13" s="6">
        <v>565.29999999999995</v>
      </c>
      <c r="AI13" s="6">
        <v>540.4</v>
      </c>
      <c r="AJ13" s="6">
        <v>511</v>
      </c>
      <c r="AK13" s="6">
        <v>489.6</v>
      </c>
      <c r="AL13" s="6">
        <v>459.2</v>
      </c>
      <c r="AM13" s="6">
        <v>438</v>
      </c>
      <c r="AN13" s="6">
        <v>410.5</v>
      </c>
    </row>
    <row r="14" spans="1:44" ht="15.75" customHeight="1" x14ac:dyDescent="0.25">
      <c r="A14" s="6">
        <v>11</v>
      </c>
      <c r="B14" s="6" t="s">
        <v>46</v>
      </c>
      <c r="E14" s="17">
        <v>626.9</v>
      </c>
      <c r="G14" s="6">
        <v>554.4</v>
      </c>
      <c r="H14" s="6">
        <v>521.79999999999995</v>
      </c>
      <c r="I14" s="6">
        <v>476.5</v>
      </c>
      <c r="J14" s="6">
        <v>128.4</v>
      </c>
      <c r="K14" s="6">
        <v>118.2</v>
      </c>
      <c r="L14" s="6">
        <v>104</v>
      </c>
      <c r="M14" s="6">
        <v>84</v>
      </c>
      <c r="N14" s="6">
        <v>134</v>
      </c>
      <c r="O14" s="6">
        <v>116.9</v>
      </c>
      <c r="P14" s="6">
        <v>101</v>
      </c>
      <c r="Q14" s="6">
        <v>82.6</v>
      </c>
      <c r="R14" s="6">
        <v>129.4</v>
      </c>
      <c r="S14" s="6">
        <v>114.7</v>
      </c>
      <c r="T14" s="6">
        <v>103.7</v>
      </c>
      <c r="U14" s="6">
        <v>124</v>
      </c>
      <c r="V14" s="6">
        <v>107.1</v>
      </c>
      <c r="W14" s="6">
        <v>84.4</v>
      </c>
      <c r="Y14" s="6">
        <v>131.9</v>
      </c>
      <c r="Z14" s="6">
        <v>111.2</v>
      </c>
      <c r="AA14" s="6">
        <v>87.2</v>
      </c>
      <c r="AB14" s="1">
        <v>128.80000000000001</v>
      </c>
      <c r="AC14" s="6">
        <v>105.9</v>
      </c>
      <c r="AD14" s="6">
        <v>83.8</v>
      </c>
      <c r="AE14" s="6">
        <v>137.5</v>
      </c>
      <c r="AF14" s="6">
        <v>119.5</v>
      </c>
      <c r="AG14" s="6">
        <v>100.9</v>
      </c>
      <c r="AH14" s="6">
        <v>97.2</v>
      </c>
      <c r="AI14" s="6">
        <v>116.3</v>
      </c>
      <c r="AJ14" s="6">
        <v>98</v>
      </c>
      <c r="AK14" s="6">
        <v>80.099999999999994</v>
      </c>
      <c r="AL14" s="6">
        <v>94.9</v>
      </c>
      <c r="AM14" s="6">
        <v>106.7</v>
      </c>
      <c r="AN14" s="6">
        <v>88.8</v>
      </c>
    </row>
    <row r="15" spans="1:44" ht="15.75" customHeight="1" x14ac:dyDescent="0.25">
      <c r="A15" s="6">
        <v>12</v>
      </c>
      <c r="B15" s="6" t="s">
        <v>46</v>
      </c>
      <c r="E15" s="17">
        <v>549.1</v>
      </c>
      <c r="G15" s="6">
        <v>484.1</v>
      </c>
      <c r="H15" s="6">
        <v>454.8</v>
      </c>
      <c r="I15" s="6">
        <v>412.6</v>
      </c>
      <c r="J15" s="6">
        <v>127.6</v>
      </c>
      <c r="K15" s="6">
        <v>116.2</v>
      </c>
      <c r="L15" s="6">
        <v>104.1</v>
      </c>
      <c r="M15" s="6">
        <v>87.5</v>
      </c>
      <c r="N15" s="6">
        <v>136.19999999999999</v>
      </c>
      <c r="O15" s="6">
        <v>116.4</v>
      </c>
      <c r="P15" s="6">
        <v>97.9</v>
      </c>
      <c r="Q15" s="6">
        <v>84.5</v>
      </c>
      <c r="R15" s="6">
        <v>141.80000000000001</v>
      </c>
      <c r="S15" s="6">
        <v>122.2</v>
      </c>
      <c r="T15" s="6">
        <v>103.6</v>
      </c>
      <c r="U15" s="6">
        <v>140.69999999999999</v>
      </c>
      <c r="V15" s="6">
        <v>118.7</v>
      </c>
      <c r="W15" s="6">
        <v>99.7</v>
      </c>
      <c r="Y15" s="6">
        <v>139.9</v>
      </c>
      <c r="Z15" s="6">
        <v>118.2</v>
      </c>
      <c r="AA15" s="6">
        <v>94.9</v>
      </c>
      <c r="AB15" s="1">
        <v>136.4</v>
      </c>
      <c r="AC15" s="6">
        <v>111.3</v>
      </c>
      <c r="AD15" s="6">
        <v>93.4</v>
      </c>
      <c r="AE15" s="6">
        <v>144</v>
      </c>
      <c r="AF15" s="6">
        <v>123.3</v>
      </c>
      <c r="AG15" s="6">
        <v>107.2</v>
      </c>
      <c r="AH15" s="6">
        <v>84.2</v>
      </c>
      <c r="AI15" s="6">
        <v>103.2</v>
      </c>
      <c r="AJ15" s="6">
        <v>85.2</v>
      </c>
      <c r="AK15" s="6">
        <v>107.3</v>
      </c>
      <c r="AL15" s="6">
        <v>91.5</v>
      </c>
      <c r="AM15" s="6">
        <v>107.3</v>
      </c>
      <c r="AN15" s="6">
        <v>0</v>
      </c>
    </row>
    <row r="16" spans="1:44" ht="13.2" x14ac:dyDescent="0.25">
      <c r="A16" s="6">
        <v>13</v>
      </c>
      <c r="B16" s="6" t="s">
        <v>46</v>
      </c>
      <c r="E16" s="17">
        <v>572.1</v>
      </c>
      <c r="G16" s="6">
        <v>511.6</v>
      </c>
      <c r="H16" s="6">
        <v>479.2</v>
      </c>
      <c r="I16" s="6">
        <v>432.2</v>
      </c>
      <c r="J16" s="6">
        <v>127.5</v>
      </c>
      <c r="K16" s="6">
        <v>118.5</v>
      </c>
      <c r="L16" s="6">
        <v>101.9</v>
      </c>
      <c r="M16" s="6">
        <v>83</v>
      </c>
      <c r="N16" s="20">
        <v>65.099999999999994</v>
      </c>
      <c r="O16" s="6">
        <v>110.7</v>
      </c>
      <c r="P16" s="6">
        <v>94.1</v>
      </c>
      <c r="Q16" s="6">
        <v>78.8</v>
      </c>
      <c r="R16" s="6">
        <v>128.4</v>
      </c>
      <c r="S16" s="6">
        <v>107.6</v>
      </c>
      <c r="T16" s="6">
        <v>127.8</v>
      </c>
      <c r="U16" s="6">
        <v>126.8</v>
      </c>
      <c r="V16" s="6">
        <v>105.4</v>
      </c>
      <c r="W16" s="6">
        <v>88.4</v>
      </c>
      <c r="Y16" s="6">
        <v>138.5</v>
      </c>
      <c r="Z16" s="6">
        <v>109.4</v>
      </c>
      <c r="AA16" s="6">
        <v>90.7</v>
      </c>
      <c r="AB16" s="1">
        <v>132.6</v>
      </c>
      <c r="AC16" s="6">
        <v>108.5</v>
      </c>
      <c r="AD16" s="6">
        <v>90.6</v>
      </c>
      <c r="AE16" s="6">
        <v>136.9</v>
      </c>
      <c r="AF16" s="6">
        <v>116.9</v>
      </c>
      <c r="AG16" s="6">
        <v>98.2</v>
      </c>
      <c r="AH16" s="6">
        <v>82.9</v>
      </c>
      <c r="AI16" s="6">
        <v>103.9</v>
      </c>
      <c r="AJ16" s="6">
        <v>79.3</v>
      </c>
      <c r="AK16" s="6">
        <v>104.3</v>
      </c>
      <c r="AL16" s="6">
        <v>82.4</v>
      </c>
      <c r="AM16" s="6">
        <v>109.7</v>
      </c>
      <c r="AN16" s="6">
        <v>0</v>
      </c>
    </row>
    <row r="17" spans="1:40" ht="13.2" x14ac:dyDescent="0.25">
      <c r="A17" s="6">
        <v>14</v>
      </c>
      <c r="B17" s="6" t="s">
        <v>46</v>
      </c>
      <c r="E17" s="17">
        <v>565.5</v>
      </c>
      <c r="G17" s="6">
        <v>502.9</v>
      </c>
      <c r="H17" s="6">
        <v>470.3</v>
      </c>
      <c r="I17" s="6">
        <v>429.3</v>
      </c>
      <c r="J17" s="6">
        <v>128.5</v>
      </c>
      <c r="K17" s="6">
        <v>119</v>
      </c>
      <c r="L17" s="6">
        <v>102.8</v>
      </c>
      <c r="M17" s="6">
        <v>84.9</v>
      </c>
      <c r="N17" s="20">
        <v>65.2</v>
      </c>
      <c r="O17" s="6">
        <v>106</v>
      </c>
      <c r="P17" s="6">
        <v>89.7</v>
      </c>
      <c r="Q17" s="6">
        <v>71.8</v>
      </c>
      <c r="R17" s="6">
        <v>131.69999999999999</v>
      </c>
      <c r="S17" s="6">
        <v>113.8</v>
      </c>
      <c r="T17" s="6">
        <v>97.3</v>
      </c>
      <c r="U17" s="6">
        <v>118.9</v>
      </c>
      <c r="V17" s="6">
        <v>99.2</v>
      </c>
      <c r="W17" s="6">
        <v>81.900000000000006</v>
      </c>
      <c r="Y17" s="6">
        <v>122.3</v>
      </c>
      <c r="Z17" s="6">
        <v>94.7</v>
      </c>
      <c r="AA17" s="6">
        <v>72.2</v>
      </c>
      <c r="AB17" s="1">
        <v>131.9</v>
      </c>
      <c r="AC17" s="6">
        <v>106.2</v>
      </c>
      <c r="AD17" s="6">
        <v>90.8</v>
      </c>
      <c r="AE17" s="6">
        <v>134.4</v>
      </c>
      <c r="AF17" s="6">
        <v>116.7</v>
      </c>
      <c r="AG17" s="6">
        <v>102.7</v>
      </c>
      <c r="AH17" s="6">
        <v>87.9</v>
      </c>
      <c r="AI17" s="6">
        <v>103.4</v>
      </c>
      <c r="AJ17" s="6">
        <v>83.9</v>
      </c>
      <c r="AK17" s="6">
        <v>109.5</v>
      </c>
      <c r="AL17" s="6">
        <v>96.1</v>
      </c>
      <c r="AM17" s="6">
        <v>83.2</v>
      </c>
      <c r="AN17" s="6">
        <v>0</v>
      </c>
    </row>
    <row r="18" spans="1:40" ht="13.2" x14ac:dyDescent="0.25">
      <c r="A18" s="6">
        <v>15</v>
      </c>
      <c r="B18" s="6" t="s">
        <v>44</v>
      </c>
      <c r="E18" s="17">
        <v>677.3</v>
      </c>
      <c r="G18" s="6">
        <v>611.20000000000005</v>
      </c>
      <c r="H18" s="6">
        <v>579.79999999999995</v>
      </c>
      <c r="I18" s="6">
        <v>538.20000000000005</v>
      </c>
      <c r="J18" s="6">
        <v>511</v>
      </c>
      <c r="K18" s="6">
        <v>481</v>
      </c>
      <c r="L18" s="6">
        <v>531.6</v>
      </c>
      <c r="M18" s="6">
        <v>498.7</v>
      </c>
      <c r="N18" s="6">
        <v>463.4</v>
      </c>
      <c r="O18" s="6">
        <v>427.8</v>
      </c>
      <c r="P18" s="6">
        <v>397.8</v>
      </c>
      <c r="Q18" s="6">
        <v>361.9</v>
      </c>
      <c r="R18" s="6">
        <v>658.3</v>
      </c>
      <c r="S18" s="6">
        <v>624.5</v>
      </c>
      <c r="T18" s="6">
        <v>590.29999999999995</v>
      </c>
      <c r="U18" s="6">
        <v>556.29999999999995</v>
      </c>
      <c r="V18" s="6">
        <v>524.79999999999995</v>
      </c>
      <c r="W18" s="6">
        <v>490.7</v>
      </c>
      <c r="Y18" s="6">
        <v>422.2</v>
      </c>
      <c r="Z18" s="6">
        <v>390.1</v>
      </c>
      <c r="AA18" s="6">
        <v>353.2</v>
      </c>
      <c r="AB18" s="1">
        <v>741.4</v>
      </c>
      <c r="AC18" s="6">
        <v>703.1</v>
      </c>
      <c r="AD18" s="6">
        <v>670.2</v>
      </c>
      <c r="AE18" s="6">
        <v>645.6</v>
      </c>
      <c r="AF18" s="6">
        <v>610.5</v>
      </c>
      <c r="AG18" s="6">
        <v>585.79999999999995</v>
      </c>
      <c r="AH18" s="6">
        <v>560.1</v>
      </c>
      <c r="AI18" s="6">
        <v>529.1</v>
      </c>
      <c r="AJ18" s="6">
        <v>497.7</v>
      </c>
      <c r="AK18" s="6">
        <v>466.4</v>
      </c>
      <c r="AL18" s="6">
        <v>434.8</v>
      </c>
      <c r="AM18" s="6">
        <v>404.1</v>
      </c>
      <c r="AN18" s="6">
        <v>369</v>
      </c>
    </row>
    <row r="19" spans="1:40" ht="13.2" x14ac:dyDescent="0.25">
      <c r="A19" s="6">
        <v>16</v>
      </c>
      <c r="B19" s="6" t="s">
        <v>45</v>
      </c>
      <c r="E19" s="17">
        <v>624.70000000000005</v>
      </c>
      <c r="G19" s="6">
        <v>561.9</v>
      </c>
      <c r="H19" s="6">
        <v>536</v>
      </c>
      <c r="I19" s="6">
        <v>497.3</v>
      </c>
      <c r="J19" s="6">
        <v>155.5</v>
      </c>
      <c r="K19" s="6">
        <v>129.69999999999999</v>
      </c>
      <c r="L19" s="6">
        <v>121.8</v>
      </c>
      <c r="M19" s="6">
        <v>95.6</v>
      </c>
      <c r="N19" s="6">
        <v>144.69999999999999</v>
      </c>
      <c r="O19" s="6">
        <v>120.1</v>
      </c>
      <c r="P19" s="6">
        <v>97.1</v>
      </c>
      <c r="Q19" s="6">
        <v>150</v>
      </c>
      <c r="R19" s="6">
        <v>127</v>
      </c>
      <c r="S19" s="6">
        <v>103.8</v>
      </c>
      <c r="T19" s="6">
        <v>150.80000000000001</v>
      </c>
      <c r="U19" s="6">
        <v>128.6</v>
      </c>
      <c r="V19" s="6">
        <v>109.8</v>
      </c>
      <c r="W19" s="6">
        <v>89.6</v>
      </c>
      <c r="Y19" s="6">
        <v>144</v>
      </c>
      <c r="Z19" s="6">
        <v>115.1</v>
      </c>
      <c r="AA19" s="6">
        <v>90.5</v>
      </c>
      <c r="AB19" s="1">
        <v>156</v>
      </c>
      <c r="AC19" s="6">
        <v>132.30000000000001</v>
      </c>
      <c r="AD19" s="6">
        <v>111.7</v>
      </c>
      <c r="AE19" s="6">
        <v>95.9</v>
      </c>
      <c r="AF19" s="6">
        <v>119.3</v>
      </c>
      <c r="AG19" s="6">
        <v>99.2</v>
      </c>
      <c r="AH19" s="6">
        <v>118.7</v>
      </c>
      <c r="AI19" s="6">
        <v>103.5</v>
      </c>
      <c r="AJ19" s="6">
        <v>85.1</v>
      </c>
      <c r="AK19" s="6">
        <v>117.3</v>
      </c>
      <c r="AL19" s="6">
        <v>91.8</v>
      </c>
      <c r="AM19" s="6">
        <v>117</v>
      </c>
      <c r="AN19" s="6">
        <v>99</v>
      </c>
    </row>
    <row r="20" spans="1:40" ht="13.2" x14ac:dyDescent="0.25">
      <c r="A20" s="6">
        <v>17</v>
      </c>
      <c r="B20" s="6" t="s">
        <v>44</v>
      </c>
      <c r="E20" s="17">
        <v>635.29999999999995</v>
      </c>
      <c r="G20" s="6">
        <v>572</v>
      </c>
      <c r="H20" s="6">
        <v>544.70000000000005</v>
      </c>
      <c r="I20" s="6">
        <v>513.29999999999995</v>
      </c>
      <c r="J20" s="6">
        <v>485.8</v>
      </c>
      <c r="K20" s="6">
        <v>459.3</v>
      </c>
      <c r="L20" s="6">
        <v>504.9</v>
      </c>
      <c r="M20" s="6">
        <v>476.4</v>
      </c>
      <c r="N20" s="6">
        <v>446.3</v>
      </c>
      <c r="O20" s="6">
        <v>416.9</v>
      </c>
      <c r="P20" s="6">
        <v>388.4</v>
      </c>
      <c r="Q20" s="6">
        <v>359.3</v>
      </c>
      <c r="R20" s="6">
        <v>647.79999999999995</v>
      </c>
      <c r="S20" s="6">
        <v>614.29999999999995</v>
      </c>
      <c r="T20" s="6">
        <v>587.5</v>
      </c>
      <c r="U20" s="6">
        <v>558.79999999999995</v>
      </c>
      <c r="V20" s="6">
        <v>531.1</v>
      </c>
      <c r="W20" s="6">
        <v>497.9</v>
      </c>
      <c r="Y20" s="6">
        <v>434.9</v>
      </c>
      <c r="Z20" s="6">
        <v>405.5</v>
      </c>
      <c r="AA20" s="6">
        <v>372.9</v>
      </c>
      <c r="AB20" s="1">
        <v>708.1</v>
      </c>
      <c r="AC20" s="6">
        <v>677.8</v>
      </c>
      <c r="AD20" s="6">
        <v>648.29999999999995</v>
      </c>
      <c r="AE20" s="6">
        <v>623.5</v>
      </c>
      <c r="AF20" s="6">
        <v>593.79999999999995</v>
      </c>
      <c r="AG20" s="6">
        <v>566.79999999999995</v>
      </c>
      <c r="AH20" s="6">
        <v>540.6</v>
      </c>
      <c r="AI20" s="6">
        <v>512.4</v>
      </c>
      <c r="AJ20" s="6">
        <v>483.7</v>
      </c>
      <c r="AK20" s="6">
        <v>454</v>
      </c>
      <c r="AL20" s="6">
        <v>423.9</v>
      </c>
      <c r="AM20" s="6">
        <v>397.3</v>
      </c>
      <c r="AN20" s="6">
        <v>375.4</v>
      </c>
    </row>
    <row r="21" spans="1:40" ht="13.2" x14ac:dyDescent="0.25">
      <c r="A21" s="6">
        <v>18</v>
      </c>
      <c r="B21" s="6" t="s">
        <v>45</v>
      </c>
      <c r="E21" s="17">
        <v>692.2</v>
      </c>
      <c r="G21" s="6">
        <v>621</v>
      </c>
      <c r="H21" s="6">
        <v>588.70000000000005</v>
      </c>
      <c r="I21" s="6">
        <v>546.29999999999995</v>
      </c>
      <c r="J21" s="6">
        <v>135.30000000000001</v>
      </c>
      <c r="K21" s="6">
        <v>112.4</v>
      </c>
      <c r="L21" s="6">
        <v>88.6</v>
      </c>
      <c r="M21" s="6">
        <v>141.5</v>
      </c>
      <c r="N21" s="6">
        <v>127.4</v>
      </c>
      <c r="O21" s="6">
        <v>101.4</v>
      </c>
      <c r="P21" s="6">
        <v>81</v>
      </c>
      <c r="Q21" s="6">
        <v>154.9</v>
      </c>
      <c r="R21" s="6">
        <v>136.6</v>
      </c>
      <c r="S21" s="6">
        <v>124.7</v>
      </c>
      <c r="T21" s="6">
        <v>104.8</v>
      </c>
      <c r="U21" s="6">
        <v>131.30000000000001</v>
      </c>
      <c r="V21" s="6">
        <v>113.3</v>
      </c>
      <c r="W21" s="6">
        <v>93.2</v>
      </c>
      <c r="Y21" s="6">
        <v>129.9</v>
      </c>
      <c r="Z21" s="6">
        <v>107.8</v>
      </c>
      <c r="AA21" s="6">
        <v>85.4</v>
      </c>
      <c r="AB21" s="1">
        <v>137.4</v>
      </c>
      <c r="AC21" s="6">
        <v>116</v>
      </c>
      <c r="AD21" s="6">
        <v>95.1</v>
      </c>
      <c r="AE21" s="6">
        <v>156.6</v>
      </c>
      <c r="AF21" s="6">
        <v>132.69999999999999</v>
      </c>
      <c r="AG21" s="6">
        <v>113.2</v>
      </c>
      <c r="AH21" s="6">
        <v>94.7</v>
      </c>
      <c r="AI21" s="6">
        <v>79.400000000000006</v>
      </c>
      <c r="AJ21" s="6">
        <v>103.4</v>
      </c>
      <c r="AK21" s="6">
        <v>87.1</v>
      </c>
      <c r="AL21" s="6">
        <v>107.7</v>
      </c>
      <c r="AM21" s="6">
        <v>91.7</v>
      </c>
      <c r="AN21" s="6">
        <v>74.8</v>
      </c>
    </row>
    <row r="22" spans="1:40" ht="13.2" x14ac:dyDescent="0.25">
      <c r="A22" s="6">
        <v>19</v>
      </c>
      <c r="B22" s="6" t="s">
        <v>46</v>
      </c>
      <c r="E22" s="17">
        <v>674.3</v>
      </c>
      <c r="G22" s="6">
        <v>604.70000000000005</v>
      </c>
      <c r="H22" s="6">
        <v>571.1</v>
      </c>
      <c r="I22" s="6">
        <v>528.4</v>
      </c>
      <c r="J22" s="6">
        <v>131</v>
      </c>
      <c r="K22" s="6">
        <v>120.7</v>
      </c>
      <c r="L22" s="6">
        <v>104.5</v>
      </c>
      <c r="M22" s="6">
        <v>85.9</v>
      </c>
      <c r="N22" s="22">
        <v>144</v>
      </c>
      <c r="O22" s="6">
        <v>123.6</v>
      </c>
      <c r="P22" s="6">
        <v>104.4</v>
      </c>
      <c r="Q22" s="6">
        <v>82.7</v>
      </c>
      <c r="R22" s="6">
        <v>139.4</v>
      </c>
      <c r="S22" s="6">
        <v>118.4</v>
      </c>
      <c r="T22" s="6">
        <v>98.3</v>
      </c>
      <c r="U22" s="6">
        <v>132.80000000000001</v>
      </c>
      <c r="V22" s="6">
        <v>111.2</v>
      </c>
      <c r="W22" s="6">
        <v>89.1</v>
      </c>
      <c r="Y22" s="6">
        <v>117.5</v>
      </c>
      <c r="Z22" s="6">
        <v>96.1</v>
      </c>
      <c r="AA22" s="6">
        <v>75.8</v>
      </c>
      <c r="AB22" s="1">
        <v>137.5</v>
      </c>
      <c r="AC22" s="6">
        <v>113.2</v>
      </c>
      <c r="AD22" s="6">
        <v>96.4</v>
      </c>
      <c r="AE22" s="6">
        <v>148.6</v>
      </c>
      <c r="AF22" s="6">
        <v>128.5</v>
      </c>
      <c r="AG22" s="6">
        <v>111</v>
      </c>
      <c r="AH22" s="6">
        <v>93.1</v>
      </c>
      <c r="AI22" s="6">
        <v>109.5</v>
      </c>
      <c r="AJ22" s="6">
        <v>92.1</v>
      </c>
      <c r="AK22" s="6">
        <v>110.5</v>
      </c>
      <c r="AL22" s="6">
        <v>89.6</v>
      </c>
      <c r="AM22" s="6">
        <v>99.2</v>
      </c>
      <c r="AN22" s="6">
        <v>82.2</v>
      </c>
    </row>
    <row r="23" spans="1:40" ht="13.2" x14ac:dyDescent="0.25">
      <c r="A23" s="6">
        <v>20</v>
      </c>
      <c r="B23" s="6" t="s">
        <v>45</v>
      </c>
      <c r="E23" s="17">
        <v>629.29999999999995</v>
      </c>
      <c r="G23" s="6">
        <v>501.3</v>
      </c>
      <c r="H23" s="6">
        <v>529.6</v>
      </c>
      <c r="I23" s="6">
        <v>492.7</v>
      </c>
      <c r="J23" s="6">
        <v>144.69999999999999</v>
      </c>
      <c r="K23" s="6">
        <v>121.2</v>
      </c>
      <c r="L23" s="6">
        <v>132.19999999999999</v>
      </c>
      <c r="M23" s="6">
        <v>109.1</v>
      </c>
      <c r="N23" s="6">
        <v>151.1</v>
      </c>
      <c r="O23" s="6">
        <v>116.4</v>
      </c>
      <c r="P23" s="6">
        <v>83.2</v>
      </c>
      <c r="Q23" s="6">
        <v>142.6</v>
      </c>
      <c r="R23" s="6">
        <v>113.5</v>
      </c>
      <c r="S23" s="6">
        <v>90.8</v>
      </c>
      <c r="T23" s="6">
        <v>138.19999999999999</v>
      </c>
      <c r="U23" s="6">
        <v>142.1</v>
      </c>
      <c r="V23" s="6">
        <v>122.6</v>
      </c>
      <c r="W23" s="6">
        <v>83.9</v>
      </c>
      <c r="Y23" s="6">
        <v>137.6</v>
      </c>
      <c r="Z23" s="6">
        <v>97.6</v>
      </c>
      <c r="AA23" s="6">
        <v>124.8</v>
      </c>
      <c r="AB23" s="17">
        <v>102.4</v>
      </c>
      <c r="AC23" s="6">
        <v>77.099999999999994</v>
      </c>
      <c r="AD23" s="6">
        <v>131.4</v>
      </c>
      <c r="AE23" s="6">
        <v>109.8</v>
      </c>
      <c r="AF23" s="6">
        <v>84.4</v>
      </c>
      <c r="AG23" s="6">
        <v>113.6</v>
      </c>
      <c r="AH23" s="6">
        <v>90.8</v>
      </c>
      <c r="AI23" s="6">
        <v>122.8</v>
      </c>
      <c r="AJ23" s="6">
        <v>102.3</v>
      </c>
      <c r="AK23" s="6">
        <v>82.2</v>
      </c>
      <c r="AL23" s="6">
        <v>95.7</v>
      </c>
      <c r="AM23" s="6">
        <v>108.1</v>
      </c>
      <c r="AN23" s="6">
        <v>79.900000000000006</v>
      </c>
    </row>
    <row r="24" spans="1:40" ht="13.2" x14ac:dyDescent="0.25">
      <c r="A24" s="6">
        <v>21</v>
      </c>
      <c r="B24" s="6" t="s">
        <v>46</v>
      </c>
      <c r="E24" s="17">
        <v>621.1</v>
      </c>
      <c r="G24" s="6">
        <v>550</v>
      </c>
      <c r="H24" s="6">
        <v>520.1</v>
      </c>
      <c r="I24" s="6">
        <v>479</v>
      </c>
      <c r="J24" s="6">
        <v>136.1</v>
      </c>
      <c r="K24" s="6">
        <v>127</v>
      </c>
      <c r="L24" s="6">
        <v>112.3</v>
      </c>
      <c r="M24" s="6">
        <v>90.6</v>
      </c>
      <c r="N24" s="6">
        <v>146.80000000000001</v>
      </c>
      <c r="O24" s="6">
        <v>142.5</v>
      </c>
      <c r="P24" s="6">
        <v>128.30000000000001</v>
      </c>
      <c r="Q24" s="6">
        <v>110.9</v>
      </c>
      <c r="R24" s="6">
        <v>96.3</v>
      </c>
      <c r="S24" s="6">
        <v>146.9</v>
      </c>
      <c r="T24" s="6">
        <v>112.9</v>
      </c>
      <c r="U24" s="6">
        <v>135.5</v>
      </c>
      <c r="V24" s="6">
        <v>106.1</v>
      </c>
      <c r="W24" s="6">
        <v>116.8</v>
      </c>
      <c r="Y24" s="6">
        <v>131.69999999999999</v>
      </c>
      <c r="Z24" s="6">
        <v>92.1</v>
      </c>
      <c r="AA24" s="6">
        <v>116.4</v>
      </c>
      <c r="AB24" s="17">
        <v>87.1</v>
      </c>
      <c r="AC24" s="6">
        <v>65.400000000000006</v>
      </c>
      <c r="AD24" s="6">
        <v>102.1</v>
      </c>
      <c r="AE24" s="6">
        <v>143.5</v>
      </c>
      <c r="AF24" s="6">
        <v>111.6</v>
      </c>
      <c r="AG24" s="6">
        <v>90.2</v>
      </c>
      <c r="AH24" s="6">
        <v>107.7</v>
      </c>
      <c r="AI24" s="6">
        <v>83.8</v>
      </c>
      <c r="AJ24" s="6">
        <v>106.1</v>
      </c>
      <c r="AK24" s="6">
        <v>110.6</v>
      </c>
      <c r="AL24" s="6">
        <v>88.7</v>
      </c>
      <c r="AM24" s="6">
        <v>103.2</v>
      </c>
      <c r="AN24" s="6">
        <v>76</v>
      </c>
    </row>
    <row r="25" spans="1:40" ht="13.2" x14ac:dyDescent="0.25">
      <c r="A25" s="6">
        <v>22</v>
      </c>
      <c r="B25" s="6" t="s">
        <v>45</v>
      </c>
      <c r="E25" s="17">
        <v>584.1</v>
      </c>
      <c r="G25" s="6">
        <v>515.29999999999995</v>
      </c>
      <c r="H25" s="6">
        <v>485.1</v>
      </c>
      <c r="I25" s="6">
        <v>440.4</v>
      </c>
      <c r="J25" s="6">
        <v>141.4</v>
      </c>
      <c r="K25" s="6">
        <v>113.9</v>
      </c>
      <c r="L25" s="6">
        <v>123.4</v>
      </c>
      <c r="M25" s="6">
        <v>96.7</v>
      </c>
      <c r="N25" s="6">
        <v>155.19999999999999</v>
      </c>
      <c r="O25" s="6">
        <v>128.19999999999999</v>
      </c>
      <c r="P25" s="6">
        <v>103.1</v>
      </c>
      <c r="Q25" s="6">
        <v>158.30000000000001</v>
      </c>
      <c r="R25" s="6">
        <v>133.19999999999999</v>
      </c>
      <c r="S25" s="6">
        <v>106.4</v>
      </c>
      <c r="T25" s="6">
        <v>147.1</v>
      </c>
      <c r="U25" s="6">
        <v>142.9</v>
      </c>
      <c r="V25" s="6">
        <v>116.6</v>
      </c>
      <c r="W25" s="6">
        <v>90.9</v>
      </c>
      <c r="Y25" s="6">
        <v>135.1</v>
      </c>
      <c r="Z25" s="6">
        <v>99.5</v>
      </c>
      <c r="AA25" s="6">
        <v>115.3</v>
      </c>
      <c r="AB25" s="17">
        <v>91.9</v>
      </c>
      <c r="AC25" s="6">
        <v>141.30000000000001</v>
      </c>
      <c r="AD25" s="6">
        <v>118.6</v>
      </c>
      <c r="AE25" s="6">
        <v>100.5</v>
      </c>
      <c r="AF25" s="6">
        <v>126.8</v>
      </c>
      <c r="AG25" s="6">
        <v>106.9</v>
      </c>
      <c r="AH25" s="6">
        <v>128.5</v>
      </c>
      <c r="AI25" s="6">
        <v>105.4</v>
      </c>
      <c r="AJ25" s="6">
        <v>105.5</v>
      </c>
      <c r="AK25" s="6">
        <v>124.2</v>
      </c>
      <c r="AL25" s="6">
        <v>108.4</v>
      </c>
      <c r="AM25" s="6">
        <v>88.8</v>
      </c>
      <c r="AN25" s="6">
        <v>0</v>
      </c>
    </row>
    <row r="26" spans="1:40" ht="13.2" x14ac:dyDescent="0.25">
      <c r="A26" s="6">
        <v>23</v>
      </c>
      <c r="B26" s="6" t="s">
        <v>46</v>
      </c>
      <c r="E26" s="17">
        <v>540.1</v>
      </c>
      <c r="G26" s="6">
        <v>469</v>
      </c>
      <c r="H26" s="6">
        <v>438.5</v>
      </c>
      <c r="I26" s="6">
        <v>395.5</v>
      </c>
      <c r="J26" s="6">
        <v>131.19999999999999</v>
      </c>
      <c r="K26" s="6">
        <v>117</v>
      </c>
      <c r="L26" s="6">
        <v>102.1</v>
      </c>
      <c r="M26" s="6">
        <v>80.400000000000006</v>
      </c>
      <c r="N26" s="6">
        <v>134.69999999999999</v>
      </c>
      <c r="O26" s="6">
        <v>112.7</v>
      </c>
      <c r="P26" s="6">
        <v>92.1</v>
      </c>
      <c r="Q26" s="6">
        <v>142.80000000000001</v>
      </c>
      <c r="R26" s="6">
        <v>119.6</v>
      </c>
      <c r="S26" s="6">
        <v>99.2</v>
      </c>
      <c r="T26" s="6">
        <v>136.1</v>
      </c>
      <c r="U26" s="6">
        <v>146.9</v>
      </c>
      <c r="V26" s="6">
        <v>126.8</v>
      </c>
      <c r="W26" s="6">
        <v>105.1</v>
      </c>
      <c r="Y26" s="6">
        <v>110.1</v>
      </c>
      <c r="Z26" s="6">
        <v>89.3</v>
      </c>
      <c r="AA26" s="6">
        <v>103.4</v>
      </c>
      <c r="AB26" s="1">
        <v>131.5</v>
      </c>
      <c r="AC26" s="6">
        <v>110.1</v>
      </c>
      <c r="AD26" s="6">
        <v>91.1</v>
      </c>
      <c r="AE26" s="6">
        <v>150.4</v>
      </c>
      <c r="AF26" s="6">
        <v>127.9</v>
      </c>
      <c r="AG26" s="6">
        <v>109.5</v>
      </c>
      <c r="AH26" s="6">
        <v>91.4</v>
      </c>
      <c r="AI26" s="6">
        <v>114.5</v>
      </c>
      <c r="AJ26" s="6">
        <v>92.6</v>
      </c>
      <c r="AK26" s="6">
        <v>109.6</v>
      </c>
      <c r="AL26" s="6">
        <v>93</v>
      </c>
      <c r="AM26" s="6">
        <v>115.2</v>
      </c>
      <c r="AN26" s="6">
        <v>92.4</v>
      </c>
    </row>
    <row r="27" spans="1:40" ht="13.2" x14ac:dyDescent="0.25">
      <c r="A27" s="6">
        <v>24</v>
      </c>
      <c r="B27" s="6" t="s">
        <v>44</v>
      </c>
      <c r="E27" s="17">
        <v>637.4</v>
      </c>
      <c r="G27" s="6">
        <v>567.29999999999995</v>
      </c>
      <c r="H27" s="6">
        <v>533.79999999999995</v>
      </c>
      <c r="I27" s="6">
        <v>500</v>
      </c>
      <c r="J27" s="6">
        <v>473.8</v>
      </c>
      <c r="K27" s="6">
        <v>444.2</v>
      </c>
      <c r="L27" s="6">
        <v>510.5</v>
      </c>
      <c r="M27" s="6">
        <v>479</v>
      </c>
      <c r="N27" s="6">
        <v>446.7</v>
      </c>
      <c r="O27" s="6">
        <v>414</v>
      </c>
      <c r="P27" s="6">
        <v>384.6</v>
      </c>
      <c r="Q27" s="6">
        <v>356.9</v>
      </c>
      <c r="R27" s="6">
        <v>650</v>
      </c>
      <c r="S27" s="6">
        <v>617.6</v>
      </c>
      <c r="T27" s="6">
        <v>583.70000000000005</v>
      </c>
      <c r="U27" s="6">
        <v>553.29999999999995</v>
      </c>
      <c r="V27" s="6">
        <v>523.20000000000005</v>
      </c>
      <c r="W27" s="6">
        <v>494</v>
      </c>
      <c r="Y27" s="6">
        <v>436.9</v>
      </c>
      <c r="Z27" s="6">
        <v>402.7</v>
      </c>
      <c r="AA27" s="6">
        <v>368.3</v>
      </c>
      <c r="AB27" s="1">
        <v>662.2</v>
      </c>
      <c r="AC27" s="6">
        <v>621.5</v>
      </c>
      <c r="AD27" s="6">
        <v>591.4</v>
      </c>
      <c r="AE27" s="6">
        <v>560</v>
      </c>
      <c r="AF27" s="6">
        <v>530.6</v>
      </c>
      <c r="AG27" s="6">
        <v>501.7</v>
      </c>
      <c r="AH27" s="6">
        <v>472.6</v>
      </c>
      <c r="AI27" s="6">
        <v>446</v>
      </c>
      <c r="AJ27" s="6">
        <v>412.3</v>
      </c>
      <c r="AK27" s="6">
        <v>387.4</v>
      </c>
      <c r="AL27" s="6">
        <v>354.8</v>
      </c>
      <c r="AM27" s="6">
        <v>477.8</v>
      </c>
      <c r="AN27" s="6">
        <v>457.8</v>
      </c>
    </row>
    <row r="28" spans="1:40" ht="13.2" x14ac:dyDescent="0.25">
      <c r="A28" s="6">
        <v>25</v>
      </c>
      <c r="B28" s="6" t="s">
        <v>45</v>
      </c>
      <c r="E28" s="17">
        <v>617.29999999999995</v>
      </c>
      <c r="G28" s="6">
        <v>557.29999999999995</v>
      </c>
      <c r="H28" s="6">
        <v>534.1</v>
      </c>
      <c r="I28" s="6">
        <v>506.4</v>
      </c>
      <c r="J28" s="6">
        <v>132.9</v>
      </c>
      <c r="K28" s="6">
        <v>119.6</v>
      </c>
      <c r="L28" s="6">
        <v>125.3</v>
      </c>
      <c r="M28" s="6">
        <v>109.6</v>
      </c>
      <c r="N28" s="6">
        <v>95.5</v>
      </c>
      <c r="O28" s="6">
        <v>82.9</v>
      </c>
      <c r="P28" s="6">
        <v>69.900000000000006</v>
      </c>
      <c r="Q28" s="6">
        <v>139</v>
      </c>
      <c r="R28" s="6">
        <v>124.4</v>
      </c>
      <c r="S28" s="6">
        <v>109.8</v>
      </c>
      <c r="T28" s="6">
        <v>98.7</v>
      </c>
      <c r="U28" s="6">
        <v>123.1</v>
      </c>
      <c r="V28" s="6">
        <v>108.1</v>
      </c>
      <c r="W28" s="6">
        <v>92.1</v>
      </c>
      <c r="Y28" s="6">
        <v>132.69999999999999</v>
      </c>
      <c r="Z28" s="6">
        <v>119.1</v>
      </c>
      <c r="AA28" s="6">
        <v>102.4</v>
      </c>
      <c r="AB28" s="17">
        <v>89.3</v>
      </c>
      <c r="AC28" s="6">
        <v>73.3</v>
      </c>
      <c r="AD28" s="6">
        <v>124.8</v>
      </c>
      <c r="AE28" s="6">
        <v>112</v>
      </c>
      <c r="AF28" s="6">
        <v>99.8</v>
      </c>
      <c r="AG28" s="6">
        <v>86.1</v>
      </c>
      <c r="AH28" s="6">
        <v>72.900000000000006</v>
      </c>
      <c r="AI28" s="6">
        <v>106.6</v>
      </c>
      <c r="AJ28" s="6">
        <v>93.3</v>
      </c>
      <c r="AK28" s="6">
        <v>83.8</v>
      </c>
      <c r="AL28" s="6">
        <v>103.6</v>
      </c>
      <c r="AM28" s="6">
        <v>91.6</v>
      </c>
      <c r="AN28" s="6">
        <v>0</v>
      </c>
    </row>
    <row r="29" spans="1:40" ht="13.2" x14ac:dyDescent="0.25">
      <c r="A29" s="6">
        <v>26</v>
      </c>
      <c r="B29" s="6" t="s">
        <v>44</v>
      </c>
      <c r="E29" s="17">
        <v>602.6</v>
      </c>
      <c r="G29" s="6">
        <v>561.29999999999995</v>
      </c>
      <c r="H29" s="6">
        <v>542</v>
      </c>
      <c r="I29" s="6">
        <v>519.29999999999995</v>
      </c>
      <c r="J29" s="6">
        <v>501.4</v>
      </c>
      <c r="K29" s="6">
        <v>480.4</v>
      </c>
      <c r="L29" s="6">
        <v>459.8</v>
      </c>
      <c r="M29" s="6">
        <v>438.7</v>
      </c>
      <c r="N29" s="6">
        <v>420.8</v>
      </c>
      <c r="O29" s="6">
        <v>398.4</v>
      </c>
      <c r="P29" s="6">
        <v>380.4</v>
      </c>
      <c r="Q29" s="6">
        <v>360.6</v>
      </c>
      <c r="R29" s="6">
        <v>683.7</v>
      </c>
      <c r="S29" s="6">
        <v>663.4</v>
      </c>
      <c r="T29" s="6">
        <v>643.20000000000005</v>
      </c>
      <c r="U29" s="6">
        <v>624.6</v>
      </c>
      <c r="V29" s="6">
        <v>604.5</v>
      </c>
      <c r="W29" s="6">
        <v>587.1</v>
      </c>
      <c r="Y29" s="6">
        <v>546.20000000000005</v>
      </c>
      <c r="Z29" s="6">
        <v>527.29999999999995</v>
      </c>
      <c r="AA29" s="6">
        <v>507.7</v>
      </c>
      <c r="AB29" s="17">
        <v>488.3</v>
      </c>
      <c r="AC29" s="6">
        <v>468.5</v>
      </c>
      <c r="AD29" s="6">
        <v>449.8</v>
      </c>
      <c r="AE29" s="6">
        <v>433.3</v>
      </c>
      <c r="AF29" s="6">
        <v>415.3</v>
      </c>
      <c r="AG29" s="6">
        <v>395.9</v>
      </c>
      <c r="AH29" s="6">
        <v>377.5</v>
      </c>
      <c r="AI29" s="6">
        <v>360.6</v>
      </c>
      <c r="AJ29" s="6">
        <v>495.5</v>
      </c>
      <c r="AK29" s="6">
        <v>480.1</v>
      </c>
      <c r="AL29" s="6">
        <v>462.3</v>
      </c>
      <c r="AM29" s="6">
        <v>446.2</v>
      </c>
      <c r="AN29" s="6">
        <v>0</v>
      </c>
    </row>
    <row r="30" spans="1:40" ht="13.2" x14ac:dyDescent="0.25">
      <c r="A30" s="6">
        <v>27</v>
      </c>
      <c r="B30" s="6" t="s">
        <v>44</v>
      </c>
      <c r="E30" s="17">
        <v>600.5</v>
      </c>
      <c r="G30" s="6">
        <v>560</v>
      </c>
      <c r="H30" s="6">
        <v>542.29999999999995</v>
      </c>
      <c r="I30" s="6">
        <v>521.29999999999995</v>
      </c>
      <c r="J30" s="6">
        <v>505.3</v>
      </c>
      <c r="K30" s="6">
        <v>487.5</v>
      </c>
      <c r="L30" s="6">
        <v>468.2</v>
      </c>
      <c r="M30" s="6">
        <v>449.1</v>
      </c>
      <c r="N30" s="6">
        <v>428.4</v>
      </c>
      <c r="O30" s="6">
        <v>409.6</v>
      </c>
      <c r="P30" s="6">
        <v>389.8</v>
      </c>
      <c r="Q30" s="6">
        <v>369.8</v>
      </c>
      <c r="R30" s="6">
        <v>737</v>
      </c>
      <c r="S30" s="6">
        <v>715.8</v>
      </c>
      <c r="T30" s="6">
        <v>697.8</v>
      </c>
      <c r="U30" s="6">
        <v>676.8</v>
      </c>
      <c r="V30" s="6">
        <v>650.79999999999995</v>
      </c>
      <c r="W30" s="6">
        <v>629.20000000000005</v>
      </c>
      <c r="Y30" s="6">
        <v>590.6</v>
      </c>
      <c r="Z30" s="6">
        <v>576.5</v>
      </c>
      <c r="AA30" s="6">
        <v>547.20000000000005</v>
      </c>
      <c r="AB30" s="17">
        <v>527</v>
      </c>
      <c r="AC30" s="6">
        <v>506.8</v>
      </c>
      <c r="AD30" s="6">
        <v>492.5</v>
      </c>
      <c r="AE30" s="6">
        <v>476</v>
      </c>
      <c r="AF30" s="6">
        <v>455.2</v>
      </c>
      <c r="AG30" s="6">
        <v>433.5</v>
      </c>
      <c r="AH30" s="6">
        <v>418.6</v>
      </c>
      <c r="AI30" s="6">
        <v>396.5</v>
      </c>
      <c r="AJ30" s="6">
        <v>375.2</v>
      </c>
      <c r="AK30" s="6">
        <v>546.5</v>
      </c>
      <c r="AL30" s="6">
        <v>529.20000000000005</v>
      </c>
      <c r="AM30" s="6">
        <v>513.5</v>
      </c>
      <c r="AN30" s="6">
        <v>0</v>
      </c>
    </row>
    <row r="31" spans="1:40" ht="13.2" x14ac:dyDescent="0.25">
      <c r="A31" s="6">
        <v>28</v>
      </c>
      <c r="B31" s="6" t="s">
        <v>44</v>
      </c>
      <c r="E31" s="17">
        <v>623.9</v>
      </c>
      <c r="G31" s="6">
        <v>577</v>
      </c>
      <c r="H31" s="6">
        <v>555.20000000000005</v>
      </c>
      <c r="I31" s="6">
        <v>531.5</v>
      </c>
      <c r="J31" s="6">
        <v>516.29999999999995</v>
      </c>
      <c r="K31" s="6">
        <v>497.2</v>
      </c>
      <c r="L31" s="6">
        <v>475.4</v>
      </c>
      <c r="M31" s="6">
        <v>457.6</v>
      </c>
      <c r="N31" s="6">
        <v>441.2</v>
      </c>
      <c r="O31" s="6">
        <v>420.2</v>
      </c>
      <c r="P31" s="6">
        <v>402.1</v>
      </c>
      <c r="Q31" s="6">
        <v>384.1</v>
      </c>
      <c r="R31" s="6">
        <v>711.6</v>
      </c>
      <c r="S31" s="6">
        <v>690.3</v>
      </c>
      <c r="T31" s="6">
        <v>668.9</v>
      </c>
      <c r="U31" s="6">
        <v>647.20000000000005</v>
      </c>
      <c r="V31" s="6">
        <v>623.29999999999995</v>
      </c>
      <c r="W31" s="6">
        <v>603.20000000000005</v>
      </c>
      <c r="Y31" s="6">
        <v>558.79999999999995</v>
      </c>
      <c r="Z31" s="6">
        <v>536.29999999999995</v>
      </c>
      <c r="AA31" s="6">
        <v>510</v>
      </c>
      <c r="AB31" s="17">
        <v>489.7</v>
      </c>
      <c r="AC31" s="6">
        <v>466.5</v>
      </c>
      <c r="AD31" s="6">
        <v>446.4</v>
      </c>
      <c r="AE31" s="6">
        <v>430.8</v>
      </c>
      <c r="AF31" s="6">
        <v>412.1</v>
      </c>
      <c r="AG31" s="6">
        <v>395.5</v>
      </c>
      <c r="AH31" s="6">
        <v>375.2</v>
      </c>
      <c r="AI31" s="6">
        <v>356.8</v>
      </c>
      <c r="AJ31" s="6">
        <v>439.7</v>
      </c>
      <c r="AK31" s="6">
        <v>424.2</v>
      </c>
      <c r="AL31" s="6">
        <v>404.8</v>
      </c>
      <c r="AM31" s="6">
        <v>388.7</v>
      </c>
      <c r="AN31" s="6">
        <v>370.9</v>
      </c>
    </row>
    <row r="32" spans="1:40" ht="13.2" x14ac:dyDescent="0.25">
      <c r="A32" s="6">
        <v>29</v>
      </c>
      <c r="B32" s="6" t="s">
        <v>46</v>
      </c>
      <c r="E32" s="17">
        <v>590.5</v>
      </c>
      <c r="G32" s="6">
        <v>544.4</v>
      </c>
      <c r="H32" s="6">
        <v>523.70000000000005</v>
      </c>
      <c r="I32" s="6">
        <v>501</v>
      </c>
      <c r="J32" s="6">
        <v>133.80000000000001</v>
      </c>
      <c r="K32" s="6">
        <v>133.6</v>
      </c>
      <c r="L32" s="6">
        <v>125.8</v>
      </c>
      <c r="M32" s="6">
        <v>113.9</v>
      </c>
      <c r="N32" s="6">
        <v>98.7</v>
      </c>
      <c r="O32" s="6">
        <v>83.5</v>
      </c>
      <c r="P32" s="6">
        <v>128</v>
      </c>
      <c r="Q32" s="6">
        <v>111.8</v>
      </c>
      <c r="R32" s="6">
        <v>95.6</v>
      </c>
      <c r="S32" s="6">
        <v>147.80000000000001</v>
      </c>
      <c r="T32" s="6">
        <v>134</v>
      </c>
      <c r="U32" s="6">
        <v>132</v>
      </c>
      <c r="V32" s="6">
        <v>119.2</v>
      </c>
      <c r="W32" s="6">
        <v>106.8</v>
      </c>
      <c r="Y32" s="6">
        <v>102.1</v>
      </c>
      <c r="Z32" s="6">
        <v>94.5</v>
      </c>
      <c r="AA32" s="6">
        <v>77.099999999999994</v>
      </c>
      <c r="AB32" s="1">
        <v>133.80000000000001</v>
      </c>
      <c r="AC32" s="6">
        <v>118.4</v>
      </c>
      <c r="AD32" s="6">
        <v>108.2</v>
      </c>
      <c r="AE32" s="6">
        <v>99</v>
      </c>
      <c r="AF32" s="6">
        <v>86.9</v>
      </c>
      <c r="AG32" s="6">
        <v>118.6</v>
      </c>
      <c r="AH32" s="6">
        <v>108.9</v>
      </c>
      <c r="AI32" s="6">
        <v>99.6</v>
      </c>
      <c r="AJ32" s="6">
        <v>88.5</v>
      </c>
      <c r="AK32" s="6">
        <v>80.2</v>
      </c>
      <c r="AL32" s="6">
        <v>101.8</v>
      </c>
      <c r="AM32" s="6">
        <v>93.3</v>
      </c>
      <c r="AN32" s="6">
        <v>0</v>
      </c>
    </row>
    <row r="33" spans="1:40" ht="13.2" x14ac:dyDescent="0.25">
      <c r="A33" s="6">
        <v>30</v>
      </c>
      <c r="B33" s="6" t="s">
        <v>44</v>
      </c>
      <c r="E33" s="17">
        <v>609.4</v>
      </c>
      <c r="G33" s="6">
        <v>557</v>
      </c>
      <c r="H33" s="6">
        <v>530.70000000000005</v>
      </c>
      <c r="I33" s="6">
        <v>498.3</v>
      </c>
      <c r="J33" s="6">
        <v>477.8</v>
      </c>
      <c r="K33" s="6">
        <v>451.5</v>
      </c>
      <c r="L33" s="6">
        <v>427.5</v>
      </c>
      <c r="M33" s="6">
        <v>401.9</v>
      </c>
      <c r="N33" s="6">
        <v>616.4</v>
      </c>
      <c r="O33" s="6">
        <v>593.5</v>
      </c>
      <c r="P33" s="6">
        <v>571</v>
      </c>
      <c r="Q33" s="6">
        <v>544.4</v>
      </c>
      <c r="R33" s="6">
        <v>518</v>
      </c>
      <c r="S33" s="6">
        <v>492</v>
      </c>
      <c r="T33" s="6">
        <v>462.8</v>
      </c>
      <c r="U33" s="6">
        <v>436.7</v>
      </c>
      <c r="V33" s="6">
        <v>414.8</v>
      </c>
      <c r="W33" s="6">
        <v>389.9</v>
      </c>
      <c r="Y33" s="6">
        <v>338.2</v>
      </c>
      <c r="Z33" s="6">
        <v>528.70000000000005</v>
      </c>
      <c r="AA33" s="6">
        <v>504.1</v>
      </c>
      <c r="AB33" s="17">
        <v>485.7</v>
      </c>
      <c r="AC33" s="6">
        <v>456.6</v>
      </c>
      <c r="AD33" s="6">
        <v>433.6</v>
      </c>
      <c r="AE33" s="6">
        <v>414.8</v>
      </c>
      <c r="AF33" s="6">
        <v>390.9</v>
      </c>
      <c r="AG33" s="6">
        <v>371</v>
      </c>
      <c r="AH33" s="6">
        <v>587.6</v>
      </c>
      <c r="AI33" s="6">
        <v>565</v>
      </c>
      <c r="AJ33" s="6">
        <v>544.20000000000005</v>
      </c>
      <c r="AK33" s="6">
        <v>529.1</v>
      </c>
      <c r="AL33" s="6">
        <v>507.6</v>
      </c>
      <c r="AM33" s="6">
        <v>490.9</v>
      </c>
      <c r="AN33" s="6">
        <v>467.7</v>
      </c>
    </row>
    <row r="34" spans="1:40" ht="13.2" x14ac:dyDescent="0.25">
      <c r="A34" s="6">
        <v>31</v>
      </c>
      <c r="B34" s="6" t="s">
        <v>46</v>
      </c>
      <c r="E34" s="17">
        <v>591.79999999999995</v>
      </c>
      <c r="G34" s="6">
        <v>553.4</v>
      </c>
      <c r="H34" s="6">
        <v>529.9</v>
      </c>
      <c r="I34" s="6">
        <v>507.6</v>
      </c>
      <c r="J34" s="6">
        <v>140.1</v>
      </c>
      <c r="K34" s="6">
        <v>137.69999999999999</v>
      </c>
      <c r="L34" s="6">
        <v>132.19999999999999</v>
      </c>
      <c r="M34" s="6">
        <v>122.3</v>
      </c>
      <c r="N34" s="6">
        <v>109.6</v>
      </c>
      <c r="O34" s="6">
        <v>96.1</v>
      </c>
      <c r="P34" s="6">
        <v>82</v>
      </c>
      <c r="Q34" s="6">
        <v>137.80000000000001</v>
      </c>
      <c r="R34" s="6">
        <v>124</v>
      </c>
      <c r="S34" s="6">
        <v>111.3</v>
      </c>
      <c r="T34" s="6">
        <v>100.3</v>
      </c>
      <c r="U34" s="6">
        <v>131.5</v>
      </c>
      <c r="V34" s="6">
        <v>115.7</v>
      </c>
      <c r="W34" s="6">
        <v>101.7</v>
      </c>
      <c r="Y34" s="6">
        <v>111.8</v>
      </c>
      <c r="Z34" s="6">
        <v>94.7</v>
      </c>
      <c r="AA34" s="6">
        <v>81.2</v>
      </c>
      <c r="AB34" s="30">
        <v>132.4</v>
      </c>
      <c r="AC34" s="6">
        <v>69.2</v>
      </c>
      <c r="AD34" s="6">
        <v>104.6</v>
      </c>
      <c r="AE34" s="6">
        <v>90.9</v>
      </c>
      <c r="AF34" s="6">
        <v>77.3</v>
      </c>
      <c r="AG34" s="6">
        <v>98.9</v>
      </c>
      <c r="AH34" s="6">
        <v>86</v>
      </c>
      <c r="AI34" s="6">
        <v>78.599999999999994</v>
      </c>
      <c r="AJ34" s="6">
        <v>108.1</v>
      </c>
      <c r="AK34" s="6">
        <v>96.4</v>
      </c>
      <c r="AL34" s="6">
        <v>82.6</v>
      </c>
      <c r="AM34" s="6">
        <v>105.3</v>
      </c>
      <c r="AN34" s="6">
        <v>95.3</v>
      </c>
    </row>
    <row r="35" spans="1:40" ht="13.2" x14ac:dyDescent="0.25">
      <c r="A35" s="6">
        <v>32</v>
      </c>
      <c r="B35" s="6" t="s">
        <v>45</v>
      </c>
      <c r="E35" s="17">
        <v>591</v>
      </c>
      <c r="G35" s="6">
        <v>554.1</v>
      </c>
      <c r="H35" s="6">
        <v>518.70000000000005</v>
      </c>
      <c r="I35" s="6">
        <v>499.1</v>
      </c>
      <c r="J35" s="6">
        <v>138.19999999999999</v>
      </c>
      <c r="K35" s="6">
        <v>118.4</v>
      </c>
      <c r="L35" s="6">
        <v>122.9</v>
      </c>
      <c r="M35" s="6">
        <v>105.9</v>
      </c>
      <c r="N35" s="6">
        <v>148.30000000000001</v>
      </c>
      <c r="O35" s="6">
        <v>130.1</v>
      </c>
      <c r="P35" s="6">
        <v>114.2</v>
      </c>
      <c r="Q35" s="6">
        <v>95.9</v>
      </c>
      <c r="R35" s="6">
        <v>147.5</v>
      </c>
      <c r="S35" s="6">
        <v>128.1</v>
      </c>
      <c r="T35" s="6">
        <v>111.1</v>
      </c>
      <c r="U35" s="6">
        <v>127.2</v>
      </c>
      <c r="V35" s="6">
        <v>112.7</v>
      </c>
      <c r="W35" s="6">
        <v>97.6</v>
      </c>
      <c r="Y35" s="6">
        <v>127.1</v>
      </c>
      <c r="Z35" s="6">
        <v>114</v>
      </c>
      <c r="AA35" s="6">
        <v>96.9</v>
      </c>
      <c r="AB35" s="1">
        <v>151.30000000000001</v>
      </c>
      <c r="AC35" s="6">
        <v>131.5</v>
      </c>
      <c r="AD35" s="6">
        <v>116.4</v>
      </c>
      <c r="AE35" s="6">
        <v>104.3</v>
      </c>
      <c r="AF35" s="6">
        <v>86</v>
      </c>
      <c r="AG35" s="6">
        <v>127.5</v>
      </c>
      <c r="AH35" s="6">
        <v>115.1</v>
      </c>
      <c r="AI35" s="6">
        <v>104.4</v>
      </c>
      <c r="AJ35" s="6">
        <v>89.5</v>
      </c>
      <c r="AK35" s="6">
        <v>115.5</v>
      </c>
      <c r="AL35" s="6">
        <v>101.9</v>
      </c>
      <c r="AM35" s="6">
        <v>95.7</v>
      </c>
      <c r="AN35" s="6">
        <v>83.7</v>
      </c>
    </row>
    <row r="36" spans="1:40" ht="13.2" x14ac:dyDescent="0.25">
      <c r="A36" s="6">
        <v>33</v>
      </c>
      <c r="B36" s="6" t="s">
        <v>45</v>
      </c>
      <c r="E36" s="17">
        <v>627.79999999999995</v>
      </c>
      <c r="G36" s="6">
        <v>578.4</v>
      </c>
      <c r="H36" s="6">
        <v>555.20000000000005</v>
      </c>
      <c r="I36" s="6">
        <v>525.29999999999995</v>
      </c>
      <c r="J36" s="6">
        <v>136.30000000000001</v>
      </c>
      <c r="K36" s="6">
        <v>117</v>
      </c>
      <c r="L36" s="6">
        <v>121.4</v>
      </c>
      <c r="M36" s="6">
        <v>101.9</v>
      </c>
      <c r="N36" s="6">
        <v>145.30000000000001</v>
      </c>
      <c r="O36" s="6">
        <v>127.9</v>
      </c>
      <c r="P36" s="6">
        <v>111.8</v>
      </c>
      <c r="Q36" s="6">
        <v>93.1</v>
      </c>
      <c r="R36" s="6">
        <v>140.19999999999999</v>
      </c>
      <c r="S36" s="6">
        <v>128.19999999999999</v>
      </c>
      <c r="T36" s="6">
        <v>112.3</v>
      </c>
      <c r="U36" s="6">
        <v>142.4</v>
      </c>
      <c r="V36" s="6">
        <v>126.4</v>
      </c>
      <c r="W36" s="6">
        <v>114.6</v>
      </c>
      <c r="Y36" s="6">
        <v>130.1</v>
      </c>
      <c r="Z36" s="6">
        <v>113</v>
      </c>
      <c r="AA36" s="6">
        <v>98.6</v>
      </c>
      <c r="AB36" s="1">
        <v>149.6</v>
      </c>
      <c r="AC36" s="6">
        <v>130.30000000000001</v>
      </c>
      <c r="AD36" s="6">
        <v>116</v>
      </c>
      <c r="AE36" s="6">
        <v>100.5</v>
      </c>
      <c r="AF36" s="6">
        <v>123.3</v>
      </c>
      <c r="AG36" s="6">
        <v>106.4</v>
      </c>
      <c r="AH36" s="6">
        <v>95</v>
      </c>
      <c r="AI36" s="6">
        <v>119.9</v>
      </c>
      <c r="AJ36" s="6">
        <v>102.4</v>
      </c>
      <c r="AK36" s="6">
        <v>90.5</v>
      </c>
      <c r="AL36" s="6">
        <v>109.2</v>
      </c>
      <c r="AM36" s="6">
        <v>97.5</v>
      </c>
      <c r="AN36" s="6">
        <v>0</v>
      </c>
    </row>
    <row r="37" spans="1:40" ht="13.2" x14ac:dyDescent="0.25">
      <c r="A37" s="6">
        <v>34</v>
      </c>
      <c r="B37" s="6" t="s">
        <v>46</v>
      </c>
      <c r="E37" s="17">
        <v>582.4</v>
      </c>
      <c r="G37" s="6">
        <v>539.29999999999995</v>
      </c>
      <c r="H37" s="6">
        <v>518.5</v>
      </c>
      <c r="I37" s="6">
        <v>493</v>
      </c>
      <c r="J37" s="6">
        <v>128.6</v>
      </c>
      <c r="K37" s="6">
        <v>123.8</v>
      </c>
      <c r="L37" s="6">
        <v>112.7</v>
      </c>
      <c r="M37" s="6">
        <v>101.9</v>
      </c>
      <c r="N37" s="6">
        <v>89.9</v>
      </c>
      <c r="O37" s="6">
        <v>124.9</v>
      </c>
      <c r="P37" s="6">
        <v>111.6</v>
      </c>
      <c r="Q37" s="6">
        <v>98.4</v>
      </c>
      <c r="R37" s="6">
        <v>86.4</v>
      </c>
      <c r="S37" s="6">
        <v>135.9</v>
      </c>
      <c r="T37" s="6">
        <v>120.9</v>
      </c>
      <c r="U37" s="6">
        <v>132.5</v>
      </c>
      <c r="V37" s="6">
        <v>117.2</v>
      </c>
      <c r="W37" s="6">
        <v>103.8</v>
      </c>
      <c r="Y37" s="6">
        <v>123</v>
      </c>
      <c r="Z37" s="6">
        <v>107.3</v>
      </c>
      <c r="AA37" s="6">
        <v>91</v>
      </c>
      <c r="AB37" s="1">
        <v>140.69999999999999</v>
      </c>
      <c r="AC37" s="6">
        <v>120.8</v>
      </c>
      <c r="AD37" s="6">
        <v>104.2</v>
      </c>
      <c r="AE37" s="6">
        <v>92.3</v>
      </c>
      <c r="AF37" s="6">
        <v>78.099999999999994</v>
      </c>
      <c r="AG37" s="6">
        <v>105.9</v>
      </c>
      <c r="AH37" s="6">
        <v>90</v>
      </c>
      <c r="AI37" s="6">
        <v>110</v>
      </c>
      <c r="AJ37" s="6">
        <v>94</v>
      </c>
      <c r="AK37" s="6">
        <v>83.5</v>
      </c>
      <c r="AL37" s="6">
        <v>99.7</v>
      </c>
      <c r="AM37" s="6">
        <v>87.7</v>
      </c>
      <c r="AN37" s="6">
        <v>76</v>
      </c>
    </row>
    <row r="38" spans="1:40" ht="13.2" x14ac:dyDescent="0.25">
      <c r="A38" s="6">
        <v>35</v>
      </c>
      <c r="B38" s="6" t="s">
        <v>44</v>
      </c>
      <c r="E38" s="17">
        <v>613.29999999999995</v>
      </c>
      <c r="G38" s="6">
        <v>564.1</v>
      </c>
      <c r="H38" s="6">
        <v>544.4</v>
      </c>
      <c r="I38" s="6">
        <v>518.6</v>
      </c>
      <c r="J38" s="6">
        <v>501.7</v>
      </c>
      <c r="K38" s="6">
        <v>480.5</v>
      </c>
      <c r="L38" s="6">
        <v>463.2</v>
      </c>
      <c r="M38" s="6">
        <v>441.4</v>
      </c>
      <c r="N38" s="6">
        <v>422.9</v>
      </c>
      <c r="O38" s="6">
        <v>401.4</v>
      </c>
      <c r="P38" s="6">
        <v>383.7</v>
      </c>
      <c r="Q38" s="6">
        <v>363.2</v>
      </c>
      <c r="R38" s="6">
        <v>663.3</v>
      </c>
      <c r="S38" s="6">
        <v>640.4</v>
      </c>
      <c r="T38" s="6">
        <v>619.5</v>
      </c>
      <c r="U38" s="6">
        <v>598.6</v>
      </c>
      <c r="V38" s="6">
        <v>575.79999999999995</v>
      </c>
      <c r="W38" s="6">
        <v>551.9</v>
      </c>
      <c r="Y38" s="6">
        <v>505.8</v>
      </c>
      <c r="Z38" s="6">
        <v>483.4</v>
      </c>
      <c r="AA38" s="6">
        <v>461.5</v>
      </c>
      <c r="AB38" s="17">
        <v>442.5</v>
      </c>
      <c r="AC38" s="6">
        <v>420.8</v>
      </c>
      <c r="AD38" s="6">
        <v>402.6</v>
      </c>
      <c r="AE38" s="6">
        <v>753.7</v>
      </c>
      <c r="AF38" s="6">
        <v>730.8</v>
      </c>
      <c r="AG38" s="6">
        <v>711.4</v>
      </c>
      <c r="AH38" s="6">
        <v>693.3</v>
      </c>
      <c r="AI38" s="6">
        <v>678.7</v>
      </c>
      <c r="AJ38" s="6">
        <v>657.8</v>
      </c>
      <c r="AK38" s="6">
        <v>642.20000000000005</v>
      </c>
      <c r="AL38" s="6">
        <v>623.6</v>
      </c>
      <c r="AM38" s="6">
        <v>606.6</v>
      </c>
      <c r="AN38" s="6">
        <v>586.5</v>
      </c>
    </row>
    <row r="39" spans="1:40" ht="13.2" x14ac:dyDescent="0.25">
      <c r="A39" s="6">
        <v>36</v>
      </c>
      <c r="B39" s="6" t="s">
        <v>45</v>
      </c>
      <c r="E39" s="17">
        <v>634.29999999999995</v>
      </c>
      <c r="G39" s="6">
        <v>580.4</v>
      </c>
      <c r="H39" s="6">
        <v>552.9</v>
      </c>
      <c r="I39" s="6">
        <v>523</v>
      </c>
      <c r="J39" s="6">
        <v>127.9</v>
      </c>
      <c r="K39" s="6">
        <v>108.8</v>
      </c>
      <c r="L39" s="6">
        <v>121.8</v>
      </c>
      <c r="M39" s="6">
        <v>102.8</v>
      </c>
      <c r="N39" s="6">
        <v>144.19999999999999</v>
      </c>
      <c r="O39" s="6">
        <v>125.5</v>
      </c>
      <c r="P39" s="6">
        <v>107.4</v>
      </c>
      <c r="Q39" s="6">
        <v>141.1</v>
      </c>
      <c r="R39" s="6">
        <v>125</v>
      </c>
      <c r="S39" s="6">
        <v>107.5</v>
      </c>
      <c r="T39" s="6">
        <v>90.3</v>
      </c>
      <c r="U39" s="6">
        <v>130.1</v>
      </c>
      <c r="V39" s="6">
        <v>115</v>
      </c>
      <c r="W39" s="6">
        <v>98.6</v>
      </c>
      <c r="Y39" s="6">
        <v>123.4</v>
      </c>
      <c r="Z39" s="6">
        <v>105.6</v>
      </c>
      <c r="AA39" s="6">
        <v>87.6</v>
      </c>
      <c r="AB39" s="1">
        <v>140.5</v>
      </c>
      <c r="AC39" s="6">
        <v>121.5</v>
      </c>
      <c r="AD39" s="6">
        <v>106.8</v>
      </c>
      <c r="AE39" s="6">
        <v>92.4</v>
      </c>
      <c r="AF39" s="6">
        <v>80.099999999999994</v>
      </c>
      <c r="AG39" s="6">
        <v>102.7</v>
      </c>
      <c r="AH39" s="6">
        <v>88.3</v>
      </c>
      <c r="AI39" s="6">
        <v>114.9</v>
      </c>
      <c r="AJ39" s="6">
        <v>99.9</v>
      </c>
      <c r="AK39" s="6">
        <v>88.4</v>
      </c>
      <c r="AL39" s="6">
        <v>75.099999999999994</v>
      </c>
      <c r="AM39" s="6">
        <v>106.6</v>
      </c>
      <c r="AN39" s="6">
        <v>91.6</v>
      </c>
    </row>
    <row r="40" spans="1:40" ht="13.2" x14ac:dyDescent="0.25">
      <c r="A40" s="6">
        <v>37</v>
      </c>
      <c r="B40" s="6" t="s">
        <v>45</v>
      </c>
      <c r="E40" s="17">
        <v>590.5</v>
      </c>
      <c r="G40" s="6">
        <v>537.79999999999995</v>
      </c>
      <c r="H40" s="6">
        <v>510.7</v>
      </c>
      <c r="I40" s="6">
        <v>485</v>
      </c>
      <c r="J40" s="6">
        <v>143.9</v>
      </c>
      <c r="K40" s="6">
        <v>126.6</v>
      </c>
      <c r="L40" s="6">
        <v>129.6</v>
      </c>
      <c r="M40" s="6">
        <v>115.3</v>
      </c>
      <c r="N40" s="6">
        <v>99.2</v>
      </c>
      <c r="O40" s="6">
        <v>118.3</v>
      </c>
      <c r="P40" s="6">
        <v>100.9</v>
      </c>
      <c r="Q40" s="6">
        <v>147</v>
      </c>
      <c r="R40" s="6">
        <v>131.30000000000001</v>
      </c>
      <c r="S40" s="6">
        <v>120.1</v>
      </c>
      <c r="T40" s="6">
        <v>105.3</v>
      </c>
      <c r="U40" s="6">
        <v>140</v>
      </c>
      <c r="V40" s="6">
        <v>125.6</v>
      </c>
      <c r="W40" s="6">
        <v>111.6</v>
      </c>
      <c r="Y40" s="6">
        <v>126.3</v>
      </c>
      <c r="Z40" s="6">
        <v>110.4</v>
      </c>
      <c r="AA40" s="6">
        <v>95.5</v>
      </c>
      <c r="AB40" s="1">
        <v>133.6</v>
      </c>
      <c r="AC40" s="6">
        <v>121.9</v>
      </c>
      <c r="AD40" s="6">
        <v>107.5</v>
      </c>
      <c r="AE40" s="6">
        <v>92.2</v>
      </c>
      <c r="AF40" s="6">
        <v>127.1</v>
      </c>
      <c r="AG40" s="6">
        <v>111.3</v>
      </c>
      <c r="AH40" s="6">
        <v>100.6</v>
      </c>
      <c r="AI40" s="6">
        <v>89.8</v>
      </c>
      <c r="AJ40" s="6">
        <v>109.6</v>
      </c>
      <c r="AK40" s="6">
        <v>99.8</v>
      </c>
      <c r="AL40" s="6">
        <v>86.5</v>
      </c>
      <c r="AM40" s="6">
        <v>102.6</v>
      </c>
      <c r="AN40" s="6">
        <v>91.1</v>
      </c>
    </row>
    <row r="41" spans="1:40" ht="13.2" x14ac:dyDescent="0.25">
      <c r="A41" s="6">
        <v>38</v>
      </c>
      <c r="B41" s="6" t="s">
        <v>46</v>
      </c>
      <c r="E41" s="17">
        <v>594.79999999999995</v>
      </c>
      <c r="G41" s="6">
        <v>556.9</v>
      </c>
      <c r="H41" s="6">
        <v>532.9</v>
      </c>
      <c r="I41" s="6">
        <v>508.9</v>
      </c>
      <c r="J41" s="6">
        <v>131.80000000000001</v>
      </c>
      <c r="K41" s="6">
        <v>128.9</v>
      </c>
      <c r="L41" s="6">
        <v>120.8</v>
      </c>
      <c r="M41" s="6">
        <v>104.5</v>
      </c>
      <c r="N41" s="6">
        <v>89.4</v>
      </c>
      <c r="O41" s="6">
        <v>77.7</v>
      </c>
      <c r="P41" s="6">
        <v>117.6</v>
      </c>
      <c r="Q41" s="6">
        <v>103.5</v>
      </c>
      <c r="R41" s="6">
        <v>92.1</v>
      </c>
      <c r="S41" s="6">
        <v>132.69999999999999</v>
      </c>
      <c r="T41" s="6">
        <v>119.3</v>
      </c>
      <c r="U41" s="6">
        <v>135.1</v>
      </c>
      <c r="V41" s="6">
        <v>122.1</v>
      </c>
      <c r="W41" s="6">
        <v>111.4</v>
      </c>
      <c r="Y41" s="6">
        <v>120.9</v>
      </c>
      <c r="Z41" s="6">
        <v>109</v>
      </c>
      <c r="AA41" s="6">
        <v>95.6</v>
      </c>
      <c r="AB41" s="17">
        <v>85.1</v>
      </c>
      <c r="AC41" s="6">
        <v>71.400000000000006</v>
      </c>
      <c r="AD41" s="6">
        <v>100.2</v>
      </c>
      <c r="AE41" s="6">
        <v>86.2</v>
      </c>
      <c r="AF41" s="6">
        <v>73.400000000000006</v>
      </c>
      <c r="AG41" s="6">
        <v>108.6</v>
      </c>
      <c r="AH41" s="6">
        <v>92.1</v>
      </c>
      <c r="AI41" s="6">
        <v>81.2</v>
      </c>
      <c r="AJ41" s="6">
        <v>101.3</v>
      </c>
      <c r="AK41" s="6">
        <v>88.8</v>
      </c>
      <c r="AL41" s="6">
        <v>80.599999999999994</v>
      </c>
      <c r="AM41" s="6">
        <v>98.9</v>
      </c>
      <c r="AN41" s="6">
        <v>0</v>
      </c>
    </row>
    <row r="42" spans="1:40" ht="13.2" x14ac:dyDescent="0.25">
      <c r="A42" s="6">
        <v>39</v>
      </c>
      <c r="B42" s="6" t="s">
        <v>46</v>
      </c>
      <c r="E42" s="17">
        <v>622.5</v>
      </c>
      <c r="G42" s="6">
        <v>564</v>
      </c>
      <c r="H42" s="6">
        <v>535</v>
      </c>
      <c r="I42" s="6">
        <v>508.6</v>
      </c>
      <c r="J42" s="6">
        <v>132.69999999999999</v>
      </c>
      <c r="K42" s="6">
        <v>127.8</v>
      </c>
      <c r="L42" s="6">
        <v>120.5</v>
      </c>
      <c r="M42" s="6">
        <v>105.6</v>
      </c>
      <c r="N42" s="6">
        <v>87.8</v>
      </c>
      <c r="O42" s="6">
        <v>123</v>
      </c>
      <c r="P42" s="6">
        <v>109.1</v>
      </c>
      <c r="Q42" s="6">
        <v>92.6</v>
      </c>
      <c r="R42" s="6">
        <v>130.80000000000001</v>
      </c>
      <c r="S42" s="6">
        <v>114.1</v>
      </c>
      <c r="T42" s="6">
        <v>100</v>
      </c>
      <c r="U42" s="6">
        <v>136.1</v>
      </c>
      <c r="V42" s="6">
        <v>120</v>
      </c>
      <c r="W42" s="6">
        <v>104.4</v>
      </c>
      <c r="Y42" s="6">
        <v>111.2</v>
      </c>
      <c r="Z42" s="6">
        <v>94.9</v>
      </c>
      <c r="AA42" s="6">
        <v>78</v>
      </c>
      <c r="AB42" s="1">
        <v>141.9</v>
      </c>
      <c r="AC42" s="6">
        <v>124.5</v>
      </c>
      <c r="AD42" s="6">
        <v>108.3</v>
      </c>
      <c r="AE42" s="6">
        <v>96</v>
      </c>
      <c r="AF42" s="6">
        <v>78.7</v>
      </c>
      <c r="AG42" s="6">
        <v>96.2</v>
      </c>
      <c r="AH42" s="6">
        <v>82.5</v>
      </c>
      <c r="AI42" s="6">
        <v>107.6</v>
      </c>
      <c r="AJ42" s="6">
        <v>90.5</v>
      </c>
      <c r="AK42" s="6">
        <v>80.3</v>
      </c>
      <c r="AL42" s="6">
        <v>93.6</v>
      </c>
      <c r="AM42" s="6">
        <v>80.099999999999994</v>
      </c>
      <c r="AN42" s="6">
        <v>66.099999999999994</v>
      </c>
    </row>
    <row r="43" spans="1:40" ht="13.2" x14ac:dyDescent="0.25">
      <c r="A43" s="6">
        <v>40</v>
      </c>
      <c r="B43" s="6" t="s">
        <v>45</v>
      </c>
      <c r="E43" s="17">
        <v>616.1</v>
      </c>
      <c r="G43" s="6">
        <v>568.9</v>
      </c>
      <c r="H43" s="6">
        <v>546</v>
      </c>
      <c r="I43" s="6">
        <v>520.5</v>
      </c>
      <c r="J43" s="6">
        <v>138.1</v>
      </c>
      <c r="K43" s="6">
        <v>121.7</v>
      </c>
      <c r="L43" s="6">
        <v>126.3</v>
      </c>
      <c r="M43" s="6">
        <v>106.8</v>
      </c>
      <c r="N43" s="6">
        <v>145.5</v>
      </c>
      <c r="O43" s="6">
        <v>128.6</v>
      </c>
      <c r="P43" s="6">
        <v>112.5</v>
      </c>
      <c r="Q43" s="6">
        <v>91.7</v>
      </c>
      <c r="R43" s="6">
        <v>144.9</v>
      </c>
      <c r="S43" s="6">
        <v>126.5</v>
      </c>
      <c r="T43" s="6">
        <v>110.9</v>
      </c>
      <c r="U43" s="6">
        <v>142.4</v>
      </c>
      <c r="V43" s="6">
        <v>121.3</v>
      </c>
      <c r="W43" s="6">
        <v>103.4</v>
      </c>
      <c r="Y43" s="6">
        <v>126</v>
      </c>
      <c r="Z43" s="6">
        <v>107.4</v>
      </c>
      <c r="AA43" s="6">
        <v>88.9</v>
      </c>
      <c r="AB43" s="1">
        <v>140.4</v>
      </c>
      <c r="AC43" s="6">
        <v>122.5</v>
      </c>
      <c r="AD43" s="6">
        <v>109.6</v>
      </c>
      <c r="AE43" s="6">
        <v>95.8</v>
      </c>
      <c r="AF43" s="6">
        <v>78.599999999999994</v>
      </c>
      <c r="AG43" s="6">
        <v>106.5</v>
      </c>
      <c r="AH43" s="6">
        <v>91</v>
      </c>
      <c r="AI43" s="6">
        <v>81.599999999999994</v>
      </c>
      <c r="AJ43" s="6">
        <v>103.5</v>
      </c>
      <c r="AK43" s="6">
        <v>92.1</v>
      </c>
      <c r="AL43" s="6">
        <v>75</v>
      </c>
      <c r="AM43" s="6">
        <v>96.6</v>
      </c>
      <c r="AN43" s="6">
        <v>85.9</v>
      </c>
    </row>
    <row r="44" spans="1:40" ht="13.2" x14ac:dyDescent="0.25">
      <c r="A44" s="6">
        <v>41</v>
      </c>
      <c r="B44" s="6" t="s">
        <v>45</v>
      </c>
      <c r="E44" s="17">
        <v>599.9</v>
      </c>
      <c r="G44" s="6">
        <v>553.79999999999995</v>
      </c>
      <c r="H44" s="6">
        <v>532.9</v>
      </c>
      <c r="I44" s="6">
        <v>510.4</v>
      </c>
      <c r="J44" s="6">
        <v>138.30000000000001</v>
      </c>
      <c r="K44" s="6">
        <v>122.7</v>
      </c>
      <c r="L44" s="6">
        <v>126.8</v>
      </c>
      <c r="M44" s="6">
        <v>114.1</v>
      </c>
      <c r="N44" s="6">
        <v>101.5</v>
      </c>
      <c r="O44" s="6">
        <v>85.9</v>
      </c>
      <c r="P44" s="6">
        <v>113.2</v>
      </c>
      <c r="Q44" s="6">
        <v>97.9</v>
      </c>
      <c r="R44" s="6">
        <v>86.7</v>
      </c>
      <c r="S44" s="6">
        <v>142</v>
      </c>
      <c r="T44" s="6">
        <v>126.9</v>
      </c>
      <c r="U44" s="6">
        <v>127.9</v>
      </c>
      <c r="V44" s="6">
        <v>115.1</v>
      </c>
      <c r="W44" s="6">
        <v>101</v>
      </c>
      <c r="Y44" s="6">
        <v>117.2</v>
      </c>
      <c r="Z44" s="6">
        <v>103.9</v>
      </c>
      <c r="AA44" s="6">
        <v>87.7</v>
      </c>
      <c r="AB44" s="1">
        <v>133.6</v>
      </c>
      <c r="AC44" s="6">
        <v>115.3</v>
      </c>
      <c r="AD44" s="6">
        <v>102.3</v>
      </c>
      <c r="AE44" s="6">
        <v>92.6</v>
      </c>
      <c r="AF44" s="6">
        <v>78.599999999999994</v>
      </c>
      <c r="AG44" s="6">
        <v>105.4</v>
      </c>
      <c r="AH44" s="6">
        <v>93.6</v>
      </c>
      <c r="AI44" s="6">
        <v>81.5</v>
      </c>
      <c r="AJ44" s="6">
        <v>101.5</v>
      </c>
      <c r="AK44" s="6">
        <v>89.6</v>
      </c>
      <c r="AL44" s="6">
        <v>79.8</v>
      </c>
      <c r="AM44" s="6">
        <v>106.4</v>
      </c>
      <c r="AN44" s="6">
        <v>98.3</v>
      </c>
    </row>
    <row r="45" spans="1:40" ht="13.2" x14ac:dyDescent="0.25">
      <c r="A45" s="6">
        <v>42</v>
      </c>
      <c r="B45" s="6" t="s">
        <v>46</v>
      </c>
      <c r="E45" s="17">
        <v>602.29999999999995</v>
      </c>
      <c r="G45" s="6">
        <v>558.79999999999995</v>
      </c>
      <c r="H45" s="6">
        <v>536.20000000000005</v>
      </c>
      <c r="I45" s="6">
        <v>512.70000000000005</v>
      </c>
      <c r="J45" s="6">
        <v>124.5</v>
      </c>
      <c r="K45" s="6">
        <v>119.2</v>
      </c>
      <c r="L45" s="6">
        <v>109.4</v>
      </c>
      <c r="M45" s="6">
        <v>99.8</v>
      </c>
      <c r="N45" s="6">
        <v>89.5</v>
      </c>
      <c r="O45" s="6">
        <v>116.5</v>
      </c>
      <c r="P45" s="6">
        <v>104.3</v>
      </c>
      <c r="Q45" s="6">
        <v>93.5</v>
      </c>
      <c r="R45" s="6">
        <v>131</v>
      </c>
      <c r="S45" s="6">
        <v>117</v>
      </c>
      <c r="T45" s="6">
        <v>107.1</v>
      </c>
      <c r="U45" s="6">
        <v>127.3</v>
      </c>
      <c r="V45" s="6">
        <v>113.7</v>
      </c>
      <c r="W45" s="6">
        <v>103.7</v>
      </c>
      <c r="Y45" s="6">
        <v>124.3</v>
      </c>
      <c r="Z45" s="6">
        <v>110.7</v>
      </c>
      <c r="AA45" s="6">
        <v>97.8</v>
      </c>
      <c r="AB45" s="17">
        <v>87.4</v>
      </c>
      <c r="AC45" s="6">
        <v>76.099999999999994</v>
      </c>
      <c r="AD45" s="6">
        <v>101.5</v>
      </c>
      <c r="AE45" s="6">
        <v>88</v>
      </c>
      <c r="AF45" s="6">
        <v>111.9</v>
      </c>
      <c r="AG45" s="6">
        <v>100.3</v>
      </c>
      <c r="AH45" s="6">
        <v>92.3</v>
      </c>
      <c r="AI45" s="6">
        <v>83.4</v>
      </c>
      <c r="AJ45" s="6">
        <v>101.9</v>
      </c>
      <c r="AK45" s="6">
        <v>90.4</v>
      </c>
      <c r="AL45" s="6">
        <v>79.7</v>
      </c>
      <c r="AM45" s="6">
        <v>102.9</v>
      </c>
      <c r="AN45" s="6">
        <v>90.5</v>
      </c>
    </row>
    <row r="46" spans="1:40" ht="13.2" x14ac:dyDescent="0.25">
      <c r="A46" s="6">
        <v>43</v>
      </c>
      <c r="B46" s="6" t="s">
        <v>44</v>
      </c>
      <c r="E46" s="17">
        <v>599.9</v>
      </c>
      <c r="G46" s="6">
        <v>560.9</v>
      </c>
      <c r="H46" s="6">
        <v>538.9</v>
      </c>
      <c r="I46" s="6">
        <v>513.9</v>
      </c>
      <c r="J46" s="6">
        <v>496.6</v>
      </c>
      <c r="K46" s="6">
        <v>479.3</v>
      </c>
      <c r="L46" s="6">
        <v>459.5</v>
      </c>
      <c r="M46" s="6">
        <v>439</v>
      </c>
      <c r="N46" s="6">
        <v>418.4</v>
      </c>
      <c r="O46" s="6">
        <v>398</v>
      </c>
      <c r="P46" s="6">
        <v>382</v>
      </c>
      <c r="Q46" s="6">
        <v>361</v>
      </c>
      <c r="R46" s="6">
        <v>702.5</v>
      </c>
      <c r="S46" s="6">
        <v>683.9</v>
      </c>
      <c r="T46" s="6">
        <v>662.6</v>
      </c>
      <c r="U46" s="6">
        <v>643.5</v>
      </c>
      <c r="V46" s="6">
        <v>623.1</v>
      </c>
      <c r="W46" s="6">
        <v>603.79999999999995</v>
      </c>
      <c r="Y46" s="6">
        <v>565.4</v>
      </c>
      <c r="Z46" s="6">
        <v>546.29999999999995</v>
      </c>
      <c r="AA46" s="6">
        <v>526.4</v>
      </c>
      <c r="AB46" s="17">
        <v>508.6</v>
      </c>
      <c r="AC46" s="6">
        <v>487.4</v>
      </c>
      <c r="AD46" s="6">
        <v>467.8</v>
      </c>
      <c r="AE46" s="6">
        <v>453.8</v>
      </c>
      <c r="AF46" s="6">
        <v>432.7</v>
      </c>
      <c r="AG46" s="6">
        <v>415.3</v>
      </c>
      <c r="AH46" s="6">
        <v>399</v>
      </c>
      <c r="AI46" s="6">
        <v>383.2</v>
      </c>
      <c r="AJ46" s="6">
        <v>366.6</v>
      </c>
      <c r="AK46" s="6">
        <v>468.6</v>
      </c>
      <c r="AL46" s="6">
        <v>449.5</v>
      </c>
      <c r="AM46" s="6">
        <v>432.9</v>
      </c>
      <c r="AN46" s="6">
        <v>415.1</v>
      </c>
    </row>
    <row r="47" spans="1:40" ht="13.2" x14ac:dyDescent="0.25">
      <c r="A47" s="6">
        <v>44</v>
      </c>
      <c r="B47" s="6" t="s">
        <v>44</v>
      </c>
      <c r="E47" s="17">
        <v>616.9</v>
      </c>
      <c r="G47" s="6">
        <v>570.5</v>
      </c>
      <c r="H47" s="6">
        <v>548.5</v>
      </c>
      <c r="I47" s="6">
        <v>525.9</v>
      </c>
      <c r="J47" s="6">
        <v>505.3</v>
      </c>
      <c r="K47" s="6">
        <v>485.1</v>
      </c>
      <c r="L47" s="6">
        <v>462.1</v>
      </c>
      <c r="M47" s="6">
        <v>438.8</v>
      </c>
      <c r="N47" s="6">
        <v>418.7</v>
      </c>
      <c r="O47" s="6">
        <v>397.4</v>
      </c>
      <c r="P47" s="6">
        <v>377.6</v>
      </c>
      <c r="Q47" s="6">
        <v>352.7</v>
      </c>
      <c r="R47" s="6">
        <v>689.5</v>
      </c>
      <c r="S47" s="6">
        <v>665.7</v>
      </c>
      <c r="T47" s="6">
        <v>643.4</v>
      </c>
      <c r="U47" s="6">
        <v>620.20000000000005</v>
      </c>
      <c r="V47" s="6">
        <v>599.4</v>
      </c>
      <c r="W47" s="6">
        <v>579.70000000000005</v>
      </c>
      <c r="Y47" s="6">
        <v>533.79999999999995</v>
      </c>
      <c r="Z47" s="6">
        <v>515.29999999999995</v>
      </c>
      <c r="AA47" s="6">
        <v>492.5</v>
      </c>
      <c r="AB47" s="17">
        <v>472.1</v>
      </c>
      <c r="AC47" s="6">
        <v>444.8</v>
      </c>
      <c r="AD47" s="6">
        <v>425.4</v>
      </c>
      <c r="AE47" s="6">
        <v>408.1</v>
      </c>
      <c r="AF47" s="6">
        <v>383.5</v>
      </c>
      <c r="AG47" s="6">
        <v>361.9</v>
      </c>
      <c r="AH47" s="6">
        <v>583.9</v>
      </c>
      <c r="AI47" s="6">
        <v>570.4</v>
      </c>
      <c r="AJ47" s="6">
        <v>549</v>
      </c>
      <c r="AK47" s="6">
        <v>534.9</v>
      </c>
      <c r="AL47" s="6">
        <v>514.6</v>
      </c>
      <c r="AM47" s="6">
        <v>500.4</v>
      </c>
      <c r="AN47" s="6">
        <v>484.7</v>
      </c>
    </row>
    <row r="48" spans="1:40" ht="13.2" x14ac:dyDescent="0.25">
      <c r="A48" s="6">
        <v>45</v>
      </c>
      <c r="B48" s="6" t="s">
        <v>45</v>
      </c>
      <c r="E48" s="17">
        <v>582.9</v>
      </c>
      <c r="G48" s="6">
        <v>535.1</v>
      </c>
      <c r="H48" s="6">
        <v>511.4</v>
      </c>
      <c r="I48" s="6">
        <v>486.2</v>
      </c>
      <c r="J48" s="6">
        <v>139.4</v>
      </c>
      <c r="K48" s="6">
        <v>126.8</v>
      </c>
      <c r="L48" s="6">
        <v>123.2</v>
      </c>
      <c r="M48" s="6">
        <v>108.5</v>
      </c>
      <c r="N48" s="6">
        <v>138.80000000000001</v>
      </c>
      <c r="O48" s="6">
        <v>123.8</v>
      </c>
      <c r="P48" s="6">
        <v>108.2</v>
      </c>
      <c r="Q48" s="6">
        <v>92.6</v>
      </c>
      <c r="R48" s="6">
        <v>150.30000000000001</v>
      </c>
      <c r="S48" s="6">
        <v>135.4</v>
      </c>
      <c r="T48" s="6">
        <v>120.2</v>
      </c>
      <c r="U48" s="6">
        <v>132.6</v>
      </c>
      <c r="V48" s="6">
        <v>117.9</v>
      </c>
      <c r="W48" s="6">
        <v>103.8</v>
      </c>
      <c r="Y48" s="6">
        <v>124.4</v>
      </c>
      <c r="Z48" s="6">
        <v>107.7</v>
      </c>
      <c r="AA48" s="6">
        <v>93.5</v>
      </c>
      <c r="AB48" s="1">
        <v>145.6</v>
      </c>
      <c r="AC48" s="6">
        <v>129.30000000000001</v>
      </c>
      <c r="AD48" s="6">
        <v>115.7</v>
      </c>
      <c r="AE48" s="6">
        <v>105.6</v>
      </c>
      <c r="AF48" s="6">
        <v>97.2</v>
      </c>
      <c r="AG48" s="6">
        <v>137.19999999999999</v>
      </c>
      <c r="AH48" s="6">
        <v>121.6</v>
      </c>
      <c r="AI48" s="6">
        <v>110.7</v>
      </c>
      <c r="AJ48" s="6">
        <v>100.4</v>
      </c>
      <c r="AK48" s="6">
        <v>93</v>
      </c>
      <c r="AL48" s="6">
        <v>82.4</v>
      </c>
      <c r="AM48" s="6">
        <v>115.4</v>
      </c>
      <c r="AN48" s="6">
        <v>0</v>
      </c>
    </row>
    <row r="49" spans="1:40" ht="13.2" x14ac:dyDescent="0.25">
      <c r="A49" s="6">
        <v>46</v>
      </c>
      <c r="B49" s="6" t="s">
        <v>46</v>
      </c>
      <c r="E49" s="17">
        <v>599.79999999999995</v>
      </c>
      <c r="G49" s="6">
        <v>551.9</v>
      </c>
      <c r="H49" s="6">
        <v>527.9</v>
      </c>
      <c r="I49" s="6">
        <v>506</v>
      </c>
      <c r="J49" s="6">
        <v>131.69999999999999</v>
      </c>
      <c r="K49" s="6">
        <v>123.6</v>
      </c>
      <c r="L49" s="6">
        <v>111.5</v>
      </c>
      <c r="M49" s="6">
        <v>98.2</v>
      </c>
      <c r="N49" s="6">
        <v>85.3</v>
      </c>
      <c r="O49" s="6">
        <v>124.8</v>
      </c>
      <c r="P49" s="6">
        <v>111.1</v>
      </c>
      <c r="Q49" s="6">
        <v>97.5</v>
      </c>
      <c r="R49" s="6">
        <v>85.6</v>
      </c>
      <c r="S49" s="6">
        <v>133</v>
      </c>
      <c r="T49" s="6">
        <v>119.8</v>
      </c>
      <c r="U49" s="6">
        <v>129.30000000000001</v>
      </c>
      <c r="V49" s="6">
        <v>111.5</v>
      </c>
      <c r="W49" s="6">
        <v>98.3</v>
      </c>
      <c r="Y49" s="6">
        <v>118.8</v>
      </c>
      <c r="Z49" s="6">
        <v>99.2</v>
      </c>
      <c r="AA49" s="6">
        <v>82.9</v>
      </c>
      <c r="AB49" s="1">
        <v>120.5</v>
      </c>
      <c r="AC49" s="6">
        <v>105.7</v>
      </c>
      <c r="AD49" s="6">
        <v>96.4</v>
      </c>
      <c r="AE49" s="6">
        <v>140</v>
      </c>
      <c r="AF49" s="6">
        <v>127.8</v>
      </c>
      <c r="AG49" s="6">
        <v>114.6</v>
      </c>
      <c r="AH49" s="6">
        <v>104.3</v>
      </c>
      <c r="AI49" s="6">
        <v>93.2</v>
      </c>
      <c r="AJ49" s="6">
        <v>80</v>
      </c>
      <c r="AK49" s="6">
        <v>105</v>
      </c>
      <c r="AL49" s="6">
        <v>95.9</v>
      </c>
      <c r="AM49" s="6">
        <v>85.3</v>
      </c>
      <c r="AN49" s="6">
        <v>76.400000000000006</v>
      </c>
    </row>
    <row r="50" spans="1:40" ht="13.2" x14ac:dyDescent="0.25">
      <c r="A50" s="6">
        <v>47</v>
      </c>
      <c r="B50" s="6" t="s">
        <v>44</v>
      </c>
      <c r="E50" s="17">
        <v>633.9</v>
      </c>
      <c r="G50" s="6">
        <v>588.5</v>
      </c>
      <c r="H50" s="6">
        <v>561.4</v>
      </c>
      <c r="I50" s="6">
        <v>536.1</v>
      </c>
      <c r="J50" s="6">
        <v>518.1</v>
      </c>
      <c r="K50" s="6">
        <v>495.2</v>
      </c>
      <c r="L50" s="6">
        <v>475.7</v>
      </c>
      <c r="M50" s="6">
        <v>450.3</v>
      </c>
      <c r="N50" s="6">
        <v>425.7</v>
      </c>
      <c r="O50" s="6">
        <v>403</v>
      </c>
      <c r="P50" s="6">
        <v>380</v>
      </c>
      <c r="Q50" s="6">
        <v>355.9</v>
      </c>
      <c r="R50" s="6">
        <v>684.3</v>
      </c>
      <c r="S50" s="6">
        <v>657.7</v>
      </c>
      <c r="T50" s="6">
        <v>635</v>
      </c>
      <c r="U50" s="6">
        <v>611.4</v>
      </c>
      <c r="V50" s="6">
        <v>586.1</v>
      </c>
      <c r="W50" s="6">
        <v>560.9</v>
      </c>
      <c r="Y50" s="6">
        <v>510</v>
      </c>
      <c r="Z50" s="6">
        <v>481.8</v>
      </c>
      <c r="AA50" s="6">
        <v>454</v>
      </c>
      <c r="AB50" s="1">
        <v>584.9</v>
      </c>
      <c r="AC50" s="6">
        <v>559.4</v>
      </c>
      <c r="AD50" s="6">
        <v>531.6</v>
      </c>
      <c r="AE50" s="6">
        <v>509.6</v>
      </c>
      <c r="AF50" s="6">
        <v>491.2</v>
      </c>
      <c r="AG50" s="6">
        <v>468.8</v>
      </c>
      <c r="AH50" s="6">
        <v>443.1</v>
      </c>
      <c r="AI50" s="6">
        <v>420.1</v>
      </c>
      <c r="AJ50" s="6">
        <v>396.7</v>
      </c>
      <c r="AK50" s="6">
        <v>376.2</v>
      </c>
      <c r="AL50" s="6">
        <v>354.9</v>
      </c>
      <c r="AM50" s="6">
        <v>330.8</v>
      </c>
      <c r="AN50" s="6">
        <v>0</v>
      </c>
    </row>
    <row r="51" spans="1:40" ht="13.2" x14ac:dyDescent="0.25">
      <c r="A51" s="6">
        <v>48</v>
      </c>
      <c r="B51" s="6" t="s">
        <v>46</v>
      </c>
      <c r="E51" s="17">
        <v>647.70000000000005</v>
      </c>
      <c r="G51" s="6">
        <v>593.79999999999995</v>
      </c>
      <c r="H51" s="6">
        <v>567.79999999999995</v>
      </c>
      <c r="I51" s="6">
        <v>544.6</v>
      </c>
      <c r="J51" s="6">
        <v>133.4</v>
      </c>
      <c r="K51" s="6">
        <v>127.8</v>
      </c>
      <c r="L51" s="6">
        <v>120.2</v>
      </c>
      <c r="M51" s="6">
        <v>104.8</v>
      </c>
      <c r="N51" s="6">
        <v>90.6</v>
      </c>
      <c r="O51" s="6">
        <v>114.3</v>
      </c>
      <c r="P51" s="6">
        <v>98.5</v>
      </c>
      <c r="Q51" s="6">
        <v>133.6</v>
      </c>
      <c r="R51" s="6">
        <v>117.2</v>
      </c>
      <c r="S51" s="6">
        <v>101</v>
      </c>
      <c r="T51" s="6">
        <v>138</v>
      </c>
      <c r="U51" s="6">
        <v>136.4</v>
      </c>
      <c r="V51" s="6">
        <v>117.5</v>
      </c>
      <c r="W51" s="6">
        <v>99.9</v>
      </c>
      <c r="Y51" s="6">
        <v>121.5</v>
      </c>
      <c r="Z51" s="6">
        <v>102.5</v>
      </c>
      <c r="AA51" s="6">
        <v>84.5</v>
      </c>
      <c r="AB51" s="1">
        <v>134.4</v>
      </c>
      <c r="AC51" s="6">
        <v>120</v>
      </c>
      <c r="AD51" s="6">
        <v>105.4</v>
      </c>
      <c r="AE51" s="6">
        <v>92.5</v>
      </c>
      <c r="AF51" s="6">
        <v>77.2</v>
      </c>
      <c r="AG51" s="6">
        <v>104.3</v>
      </c>
      <c r="AH51" s="6">
        <v>88.9</v>
      </c>
      <c r="AI51" s="6">
        <v>80</v>
      </c>
      <c r="AJ51" s="6">
        <v>94</v>
      </c>
      <c r="AK51" s="6">
        <v>79.7</v>
      </c>
      <c r="AL51" s="6">
        <v>90.2</v>
      </c>
      <c r="AM51" s="6">
        <v>108.4</v>
      </c>
      <c r="AN51" s="6">
        <v>93.8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51"/>
  <sheetViews>
    <sheetView topLeftCell="A21" workbookViewId="0">
      <pane xSplit="1" topLeftCell="U1" activePane="topRight" state="frozen"/>
      <selection pane="topRight" activeCell="AB44" sqref="AB44"/>
    </sheetView>
  </sheetViews>
  <sheetFormatPr defaultColWidth="12.5546875" defaultRowHeight="15.75" customHeight="1" x14ac:dyDescent="0.25"/>
  <sheetData>
    <row r="1" spans="1:44" ht="15.75" customHeight="1" x14ac:dyDescent="0.25">
      <c r="B1" s="12"/>
      <c r="C1" s="12"/>
      <c r="D1" s="12"/>
      <c r="E1" s="12"/>
      <c r="F1" s="12"/>
      <c r="G1" s="12"/>
      <c r="H1" s="12"/>
      <c r="I1" s="12"/>
      <c r="J1" s="6" t="s">
        <v>21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6" t="s">
        <v>41</v>
      </c>
      <c r="AN1" s="12"/>
      <c r="AO1" s="12"/>
      <c r="AP1" s="12"/>
      <c r="AQ1" s="12"/>
      <c r="AR1" s="12"/>
    </row>
    <row r="2" spans="1:44" ht="15.75" customHeight="1" x14ac:dyDescent="0.25">
      <c r="B2" s="12"/>
      <c r="C2" s="12">
        <v>44340</v>
      </c>
      <c r="D2" s="12">
        <v>44341</v>
      </c>
      <c r="E2" s="12">
        <v>44342</v>
      </c>
      <c r="F2" s="12">
        <v>44343</v>
      </c>
      <c r="G2" s="12">
        <v>44344</v>
      </c>
      <c r="H2" s="12">
        <v>44345</v>
      </c>
      <c r="I2" s="12">
        <v>44346</v>
      </c>
      <c r="J2" s="12">
        <v>44347</v>
      </c>
      <c r="K2" s="12">
        <v>44348</v>
      </c>
      <c r="L2" s="12">
        <v>44349</v>
      </c>
      <c r="M2" s="12">
        <v>44350</v>
      </c>
      <c r="N2" s="12">
        <v>44351</v>
      </c>
      <c r="O2" s="12">
        <v>44352</v>
      </c>
      <c r="P2" s="12">
        <v>44353</v>
      </c>
      <c r="Q2" s="12">
        <v>44354</v>
      </c>
      <c r="R2" s="12">
        <v>44355</v>
      </c>
      <c r="S2" s="12">
        <v>44356</v>
      </c>
      <c r="T2" s="12">
        <v>44357</v>
      </c>
      <c r="U2" s="12">
        <v>44358</v>
      </c>
      <c r="V2" s="12">
        <v>44359</v>
      </c>
      <c r="W2" s="12">
        <v>44360</v>
      </c>
      <c r="X2" s="12">
        <v>44361</v>
      </c>
      <c r="Y2" s="12">
        <v>44362</v>
      </c>
      <c r="Z2" s="12">
        <v>44363</v>
      </c>
      <c r="AA2" s="12">
        <v>44364</v>
      </c>
      <c r="AB2" s="12">
        <v>44365</v>
      </c>
      <c r="AC2" s="12">
        <v>44366</v>
      </c>
      <c r="AD2" s="12">
        <v>44367</v>
      </c>
      <c r="AE2" s="12">
        <v>44368</v>
      </c>
      <c r="AF2" s="12">
        <v>44369</v>
      </c>
      <c r="AG2" s="12">
        <v>44370</v>
      </c>
      <c r="AH2" s="12">
        <v>44371</v>
      </c>
      <c r="AI2" s="12">
        <v>44372</v>
      </c>
      <c r="AJ2" s="12">
        <v>44373</v>
      </c>
      <c r="AK2" s="12">
        <v>44374</v>
      </c>
      <c r="AL2" s="12">
        <v>44375</v>
      </c>
      <c r="AM2" s="12">
        <v>44376</v>
      </c>
      <c r="AN2" s="12">
        <v>44377</v>
      </c>
      <c r="AO2" s="12">
        <v>44378</v>
      </c>
      <c r="AP2" s="12">
        <v>44379</v>
      </c>
      <c r="AQ2" s="12">
        <v>44380</v>
      </c>
      <c r="AR2" s="12">
        <v>44381</v>
      </c>
    </row>
    <row r="3" spans="1:44" ht="15.75" customHeight="1" x14ac:dyDescent="0.25">
      <c r="A3" s="6" t="s">
        <v>42</v>
      </c>
      <c r="B3" s="6" t="s">
        <v>43</v>
      </c>
      <c r="C3" s="6" t="s">
        <v>53</v>
      </c>
      <c r="D3" s="6" t="s">
        <v>53</v>
      </c>
      <c r="E3" s="6" t="s">
        <v>53</v>
      </c>
      <c r="F3" s="6" t="s">
        <v>53</v>
      </c>
      <c r="G3" s="6" t="s">
        <v>53</v>
      </c>
      <c r="H3" s="6" t="s">
        <v>53</v>
      </c>
      <c r="I3" s="6" t="s">
        <v>53</v>
      </c>
      <c r="J3" s="6" t="s">
        <v>53</v>
      </c>
      <c r="K3" s="6" t="s">
        <v>53</v>
      </c>
      <c r="L3" s="6" t="s">
        <v>53</v>
      </c>
      <c r="M3" s="6" t="s">
        <v>53</v>
      </c>
      <c r="N3" s="6" t="s">
        <v>53</v>
      </c>
      <c r="O3" s="6" t="s">
        <v>53</v>
      </c>
      <c r="P3" s="6" t="s">
        <v>53</v>
      </c>
      <c r="Q3" s="6" t="s">
        <v>53</v>
      </c>
      <c r="R3" s="6" t="s">
        <v>53</v>
      </c>
      <c r="S3" s="6" t="s">
        <v>53</v>
      </c>
      <c r="T3" s="6" t="s">
        <v>53</v>
      </c>
      <c r="U3" s="6" t="s">
        <v>53</v>
      </c>
      <c r="V3" s="6" t="s">
        <v>53</v>
      </c>
      <c r="W3" s="6" t="s">
        <v>53</v>
      </c>
      <c r="X3" s="6" t="s">
        <v>53</v>
      </c>
      <c r="Y3" s="6" t="s">
        <v>53</v>
      </c>
      <c r="Z3" s="6" t="s">
        <v>53</v>
      </c>
      <c r="AA3" s="6" t="s">
        <v>53</v>
      </c>
      <c r="AB3" s="6" t="s">
        <v>53</v>
      </c>
      <c r="AC3" s="6" t="s">
        <v>53</v>
      </c>
      <c r="AD3" s="6" t="s">
        <v>53</v>
      </c>
      <c r="AE3" s="6" t="s">
        <v>53</v>
      </c>
      <c r="AF3" s="6" t="s">
        <v>53</v>
      </c>
      <c r="AG3" s="6" t="s">
        <v>53</v>
      </c>
      <c r="AH3" s="6" t="s">
        <v>53</v>
      </c>
      <c r="AI3" s="6" t="s">
        <v>53</v>
      </c>
      <c r="AJ3" s="6" t="s">
        <v>53</v>
      </c>
      <c r="AK3" s="6" t="s">
        <v>53</v>
      </c>
      <c r="AL3" s="6" t="s">
        <v>53</v>
      </c>
      <c r="AM3" s="6" t="s">
        <v>53</v>
      </c>
      <c r="AN3" s="6" t="s">
        <v>53</v>
      </c>
      <c r="AO3" s="6" t="s">
        <v>53</v>
      </c>
      <c r="AP3" s="6" t="s">
        <v>53</v>
      </c>
      <c r="AQ3" s="6" t="s">
        <v>53</v>
      </c>
    </row>
    <row r="4" spans="1:44" ht="15.75" customHeight="1" x14ac:dyDescent="0.25">
      <c r="A4" s="6">
        <v>1</v>
      </c>
      <c r="B4" s="6" t="s">
        <v>44</v>
      </c>
      <c r="K4" s="6">
        <v>1.3</v>
      </c>
      <c r="L4" s="6">
        <v>4.5</v>
      </c>
      <c r="M4" s="6">
        <v>1.8</v>
      </c>
      <c r="N4" s="6">
        <v>1.4</v>
      </c>
      <c r="O4" s="6">
        <v>1.1000000000000001</v>
      </c>
      <c r="P4" s="6">
        <v>1.1000000000000001</v>
      </c>
      <c r="R4" s="6">
        <v>2.1</v>
      </c>
      <c r="S4" s="6">
        <v>3</v>
      </c>
      <c r="T4" s="6">
        <v>3.5</v>
      </c>
      <c r="U4" s="6">
        <v>3.2</v>
      </c>
      <c r="V4" s="6">
        <v>1.4</v>
      </c>
      <c r="W4" s="6">
        <v>2.8</v>
      </c>
      <c r="Y4" s="6">
        <v>3.8</v>
      </c>
      <c r="Z4" s="6">
        <v>8.5</v>
      </c>
      <c r="AA4" s="6">
        <v>4.0999999999999996</v>
      </c>
      <c r="AB4" s="6">
        <v>1.9</v>
      </c>
      <c r="AE4" s="17">
        <v>2.2000000000000002</v>
      </c>
      <c r="AF4" s="6">
        <v>1.1000000000000001</v>
      </c>
      <c r="AG4" s="6">
        <v>1.7</v>
      </c>
      <c r="AH4" s="6">
        <v>3.1</v>
      </c>
      <c r="AI4" s="6">
        <v>2.9</v>
      </c>
      <c r="AJ4" s="6">
        <v>0.5</v>
      </c>
      <c r="AK4" s="6">
        <v>1.1000000000000001</v>
      </c>
      <c r="AL4" s="6">
        <v>1.6</v>
      </c>
    </row>
    <row r="5" spans="1:44" ht="15.75" customHeight="1" x14ac:dyDescent="0.25">
      <c r="A5" s="6">
        <v>2</v>
      </c>
      <c r="B5" s="6" t="s">
        <v>44</v>
      </c>
      <c r="K5" s="6">
        <v>1.9</v>
      </c>
      <c r="L5" s="6">
        <v>4</v>
      </c>
      <c r="M5" s="6">
        <v>2.5</v>
      </c>
      <c r="N5" s="6">
        <v>1.6</v>
      </c>
      <c r="P5" s="6">
        <v>1.5</v>
      </c>
      <c r="Q5" s="6">
        <v>0.8</v>
      </c>
      <c r="R5" s="6">
        <v>1.3</v>
      </c>
      <c r="S5" s="6">
        <v>1.2</v>
      </c>
      <c r="T5" s="6">
        <v>6</v>
      </c>
      <c r="U5" s="6">
        <v>2.6</v>
      </c>
      <c r="V5" s="6">
        <v>4.3</v>
      </c>
      <c r="W5" s="6">
        <v>3</v>
      </c>
      <c r="Y5" s="6">
        <v>2.1</v>
      </c>
      <c r="Z5" s="6">
        <v>4.0999999999999996</v>
      </c>
      <c r="AA5" s="6">
        <v>2.4</v>
      </c>
      <c r="AB5" s="6">
        <v>2.5</v>
      </c>
      <c r="AE5" s="17">
        <v>2.2000000000000002</v>
      </c>
      <c r="AF5" s="6">
        <v>1.6</v>
      </c>
      <c r="AG5" s="6">
        <v>2.2999999999999998</v>
      </c>
      <c r="AH5" s="6">
        <v>10</v>
      </c>
      <c r="AI5" s="6">
        <v>2</v>
      </c>
      <c r="AJ5" s="6">
        <v>1.3</v>
      </c>
      <c r="AK5" s="6">
        <v>0.6</v>
      </c>
      <c r="AL5" s="6">
        <v>1</v>
      </c>
    </row>
    <row r="6" spans="1:44" ht="15.75" customHeight="1" x14ac:dyDescent="0.25">
      <c r="A6" s="6">
        <v>3</v>
      </c>
      <c r="B6" s="6" t="s">
        <v>44</v>
      </c>
      <c r="K6" s="6">
        <v>1.9</v>
      </c>
      <c r="L6" s="6">
        <v>4.8</v>
      </c>
      <c r="M6" s="6">
        <v>4.1100000000000003</v>
      </c>
      <c r="N6" s="6">
        <v>1.1000000000000001</v>
      </c>
      <c r="O6" s="6">
        <v>1.7</v>
      </c>
      <c r="P6" s="6">
        <v>2.1</v>
      </c>
      <c r="Q6" s="6">
        <v>0.8</v>
      </c>
      <c r="R6" s="6">
        <v>1.2</v>
      </c>
      <c r="S6" s="6">
        <v>1.1000000000000001</v>
      </c>
      <c r="T6" s="6">
        <v>2.2999999999999998</v>
      </c>
      <c r="U6" s="6">
        <v>2.1</v>
      </c>
      <c r="V6" s="6">
        <v>2.4</v>
      </c>
      <c r="W6" s="6">
        <v>1.2</v>
      </c>
      <c r="Y6" s="6">
        <v>1.4</v>
      </c>
      <c r="Z6" s="6">
        <v>2.2999999999999998</v>
      </c>
      <c r="AA6" s="6">
        <v>1.6</v>
      </c>
      <c r="AB6" s="6">
        <v>1.4</v>
      </c>
      <c r="AE6" s="17">
        <v>2</v>
      </c>
      <c r="AF6" s="6">
        <v>3.4</v>
      </c>
      <c r="AG6" s="6">
        <v>4.9000000000000004</v>
      </c>
      <c r="AH6" s="6">
        <v>5.8</v>
      </c>
      <c r="AJ6" s="6">
        <v>1.4</v>
      </c>
      <c r="AK6" s="6">
        <v>1.5</v>
      </c>
      <c r="AL6" s="6">
        <v>0.7</v>
      </c>
    </row>
    <row r="7" spans="1:44" ht="15.75" customHeight="1" x14ac:dyDescent="0.25">
      <c r="A7" s="6">
        <v>4</v>
      </c>
      <c r="B7" s="6" t="s">
        <v>44</v>
      </c>
      <c r="K7" s="6">
        <v>3.3</v>
      </c>
      <c r="L7" s="6">
        <v>5.4</v>
      </c>
      <c r="M7" s="6">
        <v>4.2</v>
      </c>
      <c r="N7" s="6">
        <v>3.7</v>
      </c>
      <c r="O7" s="6">
        <v>2</v>
      </c>
      <c r="P7" s="6">
        <v>5.6</v>
      </c>
      <c r="Q7" s="6">
        <v>2</v>
      </c>
      <c r="R7" s="6">
        <v>3.2</v>
      </c>
      <c r="S7" s="6">
        <v>2.4</v>
      </c>
      <c r="T7" s="6">
        <v>2.9</v>
      </c>
      <c r="U7" s="6">
        <v>3.3</v>
      </c>
      <c r="V7" s="6">
        <v>2.2999999999999998</v>
      </c>
      <c r="W7" s="6">
        <v>3</v>
      </c>
      <c r="Y7" s="6">
        <v>4.9000000000000004</v>
      </c>
      <c r="Z7" s="6">
        <v>3.1</v>
      </c>
      <c r="AA7" s="6">
        <v>4.9000000000000004</v>
      </c>
      <c r="AB7" s="6">
        <v>2.2000000000000002</v>
      </c>
      <c r="AE7" s="17">
        <v>1.3</v>
      </c>
      <c r="AF7" s="6">
        <v>2</v>
      </c>
      <c r="AG7" s="6">
        <v>1.5</v>
      </c>
      <c r="AH7" s="6">
        <v>8</v>
      </c>
      <c r="AJ7" s="6">
        <v>1.7</v>
      </c>
      <c r="AK7" s="6">
        <v>1.4</v>
      </c>
      <c r="AL7" s="6">
        <v>0.7</v>
      </c>
    </row>
    <row r="8" spans="1:44" ht="15.75" customHeight="1" x14ac:dyDescent="0.25">
      <c r="A8" s="6">
        <v>5</v>
      </c>
      <c r="B8" s="6" t="s">
        <v>45</v>
      </c>
      <c r="L8" s="6">
        <v>3.3</v>
      </c>
      <c r="Q8" s="6">
        <v>2.1</v>
      </c>
      <c r="S8" s="6">
        <v>0.2</v>
      </c>
      <c r="AB8" s="6">
        <v>1.1000000000000001</v>
      </c>
      <c r="AE8" s="17">
        <v>0.2</v>
      </c>
      <c r="AL8" s="6">
        <v>0.4</v>
      </c>
    </row>
    <row r="9" spans="1:44" ht="15.75" customHeight="1" x14ac:dyDescent="0.25">
      <c r="A9" s="6">
        <v>6</v>
      </c>
      <c r="B9" s="6" t="s">
        <v>45</v>
      </c>
      <c r="K9" s="6">
        <v>0.3</v>
      </c>
      <c r="M9" s="6">
        <v>1.2</v>
      </c>
      <c r="N9" s="6">
        <v>0.7</v>
      </c>
      <c r="R9" s="6">
        <v>0.4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21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 ht="15.75" customHeight="1" x14ac:dyDescent="0.25">
      <c r="A10" s="6">
        <v>7</v>
      </c>
      <c r="B10" s="6" t="s">
        <v>45</v>
      </c>
      <c r="R10" s="6">
        <v>0.4</v>
      </c>
      <c r="AB10" s="6">
        <v>0.5</v>
      </c>
      <c r="AE10" s="17">
        <v>0.3</v>
      </c>
    </row>
    <row r="11" spans="1:44" ht="15.75" customHeight="1" x14ac:dyDescent="0.25">
      <c r="A11" s="6">
        <v>8</v>
      </c>
      <c r="B11" s="6" t="s">
        <v>46</v>
      </c>
      <c r="Q11" s="6">
        <v>1.4</v>
      </c>
      <c r="R11" s="6">
        <v>0.7</v>
      </c>
      <c r="T11" s="6">
        <v>4.0999999999999996</v>
      </c>
      <c r="W11" s="6">
        <v>1.7</v>
      </c>
      <c r="AB11" s="6">
        <v>0.1</v>
      </c>
      <c r="AE11" s="1"/>
    </row>
    <row r="12" spans="1:44" ht="15.75" customHeight="1" x14ac:dyDescent="0.25">
      <c r="A12" s="6">
        <v>9</v>
      </c>
      <c r="B12" s="6" t="s">
        <v>45</v>
      </c>
      <c r="M12" s="6">
        <v>0.2</v>
      </c>
      <c r="N12" s="6">
        <v>1.1000000000000001</v>
      </c>
      <c r="Q12" s="6">
        <v>0.4</v>
      </c>
      <c r="R12" s="6">
        <v>0.3</v>
      </c>
      <c r="S12" s="6">
        <v>0.1</v>
      </c>
      <c r="T12" s="6">
        <v>0.8</v>
      </c>
      <c r="Z12" s="6">
        <v>0.4</v>
      </c>
      <c r="AB12" s="6">
        <v>0.9</v>
      </c>
      <c r="AE12" s="17">
        <v>0.2</v>
      </c>
    </row>
    <row r="13" spans="1:44" ht="15.75" customHeight="1" x14ac:dyDescent="0.25">
      <c r="A13" s="6">
        <v>10</v>
      </c>
      <c r="B13" s="6" t="s">
        <v>44</v>
      </c>
      <c r="L13" s="6">
        <v>3.3</v>
      </c>
      <c r="M13" s="6">
        <v>0.6</v>
      </c>
      <c r="N13" s="6">
        <v>0.5</v>
      </c>
      <c r="P13" s="6">
        <v>1.4</v>
      </c>
      <c r="R13" s="6">
        <v>1.3</v>
      </c>
      <c r="S13" s="6">
        <v>0.5</v>
      </c>
      <c r="T13" s="6">
        <v>0.8</v>
      </c>
      <c r="U13" s="6">
        <v>2.6</v>
      </c>
      <c r="V13" s="6">
        <v>1.3</v>
      </c>
      <c r="W13" s="6">
        <v>0.4</v>
      </c>
      <c r="Y13" s="6">
        <v>1</v>
      </c>
      <c r="Z13" s="6">
        <v>1.8</v>
      </c>
      <c r="AA13" s="6">
        <v>2.9</v>
      </c>
      <c r="AB13" s="6">
        <v>0.4</v>
      </c>
      <c r="AE13" s="17">
        <v>0.8</v>
      </c>
      <c r="AF13" s="6">
        <v>0.4</v>
      </c>
      <c r="AH13" s="6">
        <v>3.6</v>
      </c>
      <c r="AI13" s="6">
        <v>1.3</v>
      </c>
      <c r="AJ13" s="6">
        <v>0.6</v>
      </c>
      <c r="AK13" s="6">
        <v>1.1000000000000001</v>
      </c>
      <c r="AL13" s="6">
        <v>1.1000000000000001</v>
      </c>
    </row>
    <row r="14" spans="1:44" ht="15.75" customHeight="1" x14ac:dyDescent="0.25">
      <c r="A14" s="6">
        <v>11</v>
      </c>
      <c r="B14" s="6" t="s">
        <v>46</v>
      </c>
      <c r="K14" s="6">
        <v>0.2</v>
      </c>
      <c r="M14" s="6">
        <v>0.1</v>
      </c>
      <c r="S14" s="6">
        <v>0.5</v>
      </c>
      <c r="U14" s="6">
        <v>2.7</v>
      </c>
      <c r="W14" s="6">
        <v>3.1</v>
      </c>
      <c r="Z14" s="6">
        <v>0.7</v>
      </c>
      <c r="AA14" s="6">
        <v>1.7</v>
      </c>
      <c r="AB14" s="6">
        <v>2.2000000000000002</v>
      </c>
      <c r="AE14" s="17">
        <v>0.2</v>
      </c>
    </row>
    <row r="15" spans="1:44" ht="15.75" customHeight="1" x14ac:dyDescent="0.25">
      <c r="A15" s="6">
        <v>12</v>
      </c>
      <c r="B15" s="6" t="s">
        <v>46</v>
      </c>
      <c r="K15" s="6">
        <v>0.1</v>
      </c>
      <c r="L15" s="6">
        <v>3.1</v>
      </c>
      <c r="N15" s="6">
        <v>0.9</v>
      </c>
      <c r="R15" s="6">
        <v>1.4</v>
      </c>
      <c r="S15" s="6">
        <v>0.7</v>
      </c>
      <c r="T15" s="6">
        <v>4.5999999999999996</v>
      </c>
      <c r="V15" s="6">
        <v>2.7</v>
      </c>
      <c r="W15" s="6">
        <v>1.9</v>
      </c>
      <c r="Z15" s="6">
        <v>0.9</v>
      </c>
      <c r="AA15" s="6">
        <v>2</v>
      </c>
      <c r="AE15" s="17">
        <v>0.2</v>
      </c>
      <c r="AF15" s="6">
        <v>1.5</v>
      </c>
      <c r="AH15" s="6">
        <v>2.7</v>
      </c>
      <c r="AI15" s="6">
        <v>2.5</v>
      </c>
    </row>
    <row r="16" spans="1:44" ht="13.2" x14ac:dyDescent="0.25">
      <c r="A16" s="6">
        <v>13</v>
      </c>
      <c r="B16" s="6" t="s">
        <v>46</v>
      </c>
      <c r="L16" s="6">
        <v>3.2</v>
      </c>
      <c r="R16" s="6">
        <v>0.1</v>
      </c>
      <c r="T16" s="6">
        <v>0.9</v>
      </c>
      <c r="U16" s="6">
        <v>0.03</v>
      </c>
      <c r="W16" s="6">
        <v>0.5</v>
      </c>
      <c r="AE16" s="17">
        <v>0.3</v>
      </c>
      <c r="AF16" s="6">
        <v>0.7</v>
      </c>
    </row>
    <row r="17" spans="1:38" ht="13.2" x14ac:dyDescent="0.25">
      <c r="A17" s="6">
        <v>14</v>
      </c>
      <c r="B17" s="6" t="s">
        <v>46</v>
      </c>
      <c r="N17" s="6">
        <v>0.4</v>
      </c>
      <c r="Q17" s="6">
        <v>0.1</v>
      </c>
      <c r="S17" s="6">
        <v>0.3</v>
      </c>
      <c r="T17" s="6">
        <v>2.6</v>
      </c>
      <c r="V17" s="6">
        <v>0.7</v>
      </c>
      <c r="Y17" s="6">
        <v>1.4</v>
      </c>
      <c r="Z17" s="6">
        <v>1.3</v>
      </c>
      <c r="AB17" s="6">
        <v>0.6</v>
      </c>
      <c r="AE17" s="17">
        <v>1.7</v>
      </c>
    </row>
    <row r="18" spans="1:38" ht="13.2" x14ac:dyDescent="0.25">
      <c r="A18" s="6">
        <v>15</v>
      </c>
      <c r="B18" s="6" t="s">
        <v>44</v>
      </c>
      <c r="K18" s="6">
        <v>0.8</v>
      </c>
      <c r="L18" s="6">
        <v>3.7</v>
      </c>
      <c r="M18" s="6">
        <v>2.5</v>
      </c>
      <c r="N18" s="6">
        <v>2.4</v>
      </c>
      <c r="O18" s="6">
        <v>2.5</v>
      </c>
      <c r="P18" s="6">
        <v>1.7</v>
      </c>
      <c r="Q18" s="6">
        <v>3.3</v>
      </c>
      <c r="R18" s="6">
        <v>1.9</v>
      </c>
      <c r="S18" s="6">
        <v>2.8</v>
      </c>
      <c r="U18" s="6">
        <v>2.5</v>
      </c>
      <c r="V18" s="6">
        <v>1.4</v>
      </c>
      <c r="W18" s="6">
        <v>2.7</v>
      </c>
      <c r="Y18" s="6">
        <v>3.3</v>
      </c>
      <c r="Z18" s="6">
        <v>3.1</v>
      </c>
      <c r="AA18" s="6">
        <v>6.5</v>
      </c>
      <c r="AB18" s="6">
        <v>2.8</v>
      </c>
      <c r="AE18" s="1"/>
      <c r="AF18" s="6">
        <v>0.8</v>
      </c>
      <c r="AG18" s="6">
        <v>1.2</v>
      </c>
      <c r="AH18" s="6">
        <v>0.6</v>
      </c>
      <c r="AI18" s="6">
        <v>4.8</v>
      </c>
      <c r="AK18" s="6">
        <v>1.4</v>
      </c>
      <c r="AL18" s="6">
        <v>3.5</v>
      </c>
    </row>
    <row r="19" spans="1:38" ht="13.2" x14ac:dyDescent="0.25">
      <c r="A19" s="6">
        <v>16</v>
      </c>
      <c r="B19" s="6" t="s">
        <v>45</v>
      </c>
      <c r="N19" s="6">
        <v>0.1</v>
      </c>
      <c r="O19" s="6">
        <v>1.1000000000000001</v>
      </c>
      <c r="R19" s="6">
        <v>0.2</v>
      </c>
      <c r="T19" s="6">
        <v>3.5</v>
      </c>
      <c r="AB19" s="6">
        <v>0.3</v>
      </c>
      <c r="AE19" s="17">
        <v>3</v>
      </c>
    </row>
    <row r="20" spans="1:38" ht="13.2" x14ac:dyDescent="0.25">
      <c r="A20" s="6">
        <v>17</v>
      </c>
      <c r="B20" s="6" t="s">
        <v>44</v>
      </c>
      <c r="K20" s="6">
        <v>1.9</v>
      </c>
      <c r="L20" s="6">
        <v>4.4000000000000004</v>
      </c>
      <c r="M20" s="6">
        <v>2.1</v>
      </c>
      <c r="N20" s="6">
        <v>2.9</v>
      </c>
      <c r="P20" s="6">
        <v>2.2000000000000002</v>
      </c>
      <c r="Q20" s="6">
        <v>0.5</v>
      </c>
      <c r="R20" s="6">
        <v>2.4</v>
      </c>
      <c r="S20" s="6">
        <v>1.6</v>
      </c>
      <c r="T20" s="6">
        <v>2.9</v>
      </c>
      <c r="U20" s="6">
        <v>2.2999999999999998</v>
      </c>
      <c r="V20" s="6">
        <v>1.6</v>
      </c>
      <c r="W20" s="6">
        <v>4.8</v>
      </c>
      <c r="Y20" s="6">
        <v>5.5</v>
      </c>
      <c r="Z20" s="6">
        <v>2.7</v>
      </c>
      <c r="AA20" s="6">
        <v>1.5</v>
      </c>
      <c r="AB20" s="6">
        <v>3.4</v>
      </c>
      <c r="AE20" s="1"/>
      <c r="AF20" s="6">
        <v>1.4</v>
      </c>
      <c r="AG20" s="6">
        <v>1.6</v>
      </c>
      <c r="AH20" s="6">
        <v>2.5</v>
      </c>
      <c r="AI20" s="6">
        <v>2.1</v>
      </c>
      <c r="AJ20" s="6">
        <v>1.2</v>
      </c>
      <c r="AK20" s="6">
        <v>2.5</v>
      </c>
      <c r="AL20" s="6">
        <v>1.5</v>
      </c>
    </row>
    <row r="21" spans="1:38" ht="13.2" x14ac:dyDescent="0.25">
      <c r="A21" s="6">
        <v>18</v>
      </c>
      <c r="B21" s="6" t="s">
        <v>45</v>
      </c>
      <c r="N21" s="6">
        <v>0.3</v>
      </c>
      <c r="Q21" s="6">
        <v>0.4</v>
      </c>
      <c r="R21" s="6">
        <v>0.4</v>
      </c>
      <c r="AB21" s="6">
        <v>0.1</v>
      </c>
      <c r="AE21" s="1"/>
    </row>
    <row r="22" spans="1:38" ht="13.2" x14ac:dyDescent="0.25">
      <c r="A22" s="6">
        <v>19</v>
      </c>
      <c r="B22" s="6" t="s">
        <v>46</v>
      </c>
      <c r="Q22" s="6">
        <v>1.5</v>
      </c>
      <c r="S22" s="6">
        <v>0.2</v>
      </c>
      <c r="T22" s="6">
        <v>0.2</v>
      </c>
      <c r="V22" s="6">
        <v>0.9</v>
      </c>
      <c r="AB22" s="6">
        <v>0.3</v>
      </c>
      <c r="AE22" s="1"/>
    </row>
    <row r="23" spans="1:38" ht="13.2" x14ac:dyDescent="0.25">
      <c r="A23" s="6">
        <v>20</v>
      </c>
      <c r="B23" s="6" t="s">
        <v>45</v>
      </c>
      <c r="M23" s="6">
        <v>0.2</v>
      </c>
      <c r="N23" s="6">
        <v>0.1</v>
      </c>
      <c r="O23" s="6">
        <v>1.3</v>
      </c>
      <c r="Q23" s="6">
        <v>0.8</v>
      </c>
      <c r="R23" s="6">
        <v>0.6</v>
      </c>
      <c r="S23" s="6">
        <v>1.8</v>
      </c>
      <c r="T23" s="6">
        <v>3</v>
      </c>
      <c r="U23" s="6">
        <v>0.03</v>
      </c>
      <c r="V23" s="6">
        <v>3.1</v>
      </c>
      <c r="W23" s="6">
        <v>3.4</v>
      </c>
      <c r="AA23" s="6">
        <v>2.2000000000000002</v>
      </c>
      <c r="AB23" s="6">
        <v>1.3</v>
      </c>
      <c r="AE23" s="1"/>
      <c r="AH23" s="6">
        <v>1.5</v>
      </c>
      <c r="AI23" s="6"/>
      <c r="AL23" s="6">
        <v>1.9</v>
      </c>
    </row>
    <row r="24" spans="1:38" ht="13.2" x14ac:dyDescent="0.25">
      <c r="A24" s="6">
        <v>21</v>
      </c>
      <c r="B24" s="6" t="s">
        <v>46</v>
      </c>
      <c r="N24" s="6">
        <v>0.4</v>
      </c>
      <c r="R24" s="6">
        <v>1.4</v>
      </c>
      <c r="S24" s="6">
        <v>2.4</v>
      </c>
      <c r="T24" s="6">
        <v>11</v>
      </c>
      <c r="U24" s="6">
        <v>1.2</v>
      </c>
      <c r="V24" s="6">
        <v>20.399999999999999</v>
      </c>
      <c r="W24" s="6">
        <v>7.1</v>
      </c>
      <c r="Z24" s="6">
        <v>13.9</v>
      </c>
      <c r="AA24" s="6">
        <v>7.8</v>
      </c>
      <c r="AB24" s="6">
        <v>1.4</v>
      </c>
      <c r="AE24" s="17">
        <v>23.7</v>
      </c>
      <c r="AF24" s="6">
        <v>10.3</v>
      </c>
      <c r="AG24" s="6">
        <v>5.4</v>
      </c>
      <c r="AH24" s="6">
        <v>2.4</v>
      </c>
      <c r="AI24" s="6">
        <v>10.5</v>
      </c>
      <c r="AJ24" s="6">
        <v>4.5999999999999996</v>
      </c>
      <c r="AK24" s="6">
        <v>6.8</v>
      </c>
      <c r="AL24" s="6">
        <v>3.2</v>
      </c>
    </row>
    <row r="25" spans="1:38" ht="13.2" x14ac:dyDescent="0.25">
      <c r="A25" s="6">
        <v>22</v>
      </c>
      <c r="B25" s="6" t="s">
        <v>45</v>
      </c>
      <c r="M25" s="6">
        <v>0.2</v>
      </c>
      <c r="N25" s="6">
        <v>0.7</v>
      </c>
      <c r="R25" s="6">
        <v>0.5</v>
      </c>
      <c r="S25" s="6">
        <v>0.3</v>
      </c>
      <c r="T25" s="6">
        <v>1.3</v>
      </c>
      <c r="Z25" s="6">
        <v>0.5</v>
      </c>
      <c r="AA25" s="6">
        <v>0.7</v>
      </c>
    </row>
    <row r="26" spans="1:38" ht="13.2" x14ac:dyDescent="0.25">
      <c r="A26" s="6">
        <v>23</v>
      </c>
      <c r="B26" s="6" t="s">
        <v>46</v>
      </c>
      <c r="R26" s="6">
        <v>0.6</v>
      </c>
      <c r="S26" s="6">
        <v>0.3</v>
      </c>
      <c r="T26" s="6">
        <v>2.2999999999999998</v>
      </c>
      <c r="W26" s="6">
        <v>0.9</v>
      </c>
      <c r="AA26" s="6">
        <v>1.7</v>
      </c>
      <c r="AE26" s="17">
        <v>0.2</v>
      </c>
    </row>
    <row r="27" spans="1:38" ht="13.2" x14ac:dyDescent="0.25">
      <c r="A27" s="6">
        <v>24</v>
      </c>
      <c r="B27" s="6" t="s">
        <v>44</v>
      </c>
      <c r="M27" s="6">
        <v>2.2999999999999998</v>
      </c>
      <c r="N27" s="6">
        <v>3</v>
      </c>
      <c r="O27" s="6">
        <v>1.3</v>
      </c>
      <c r="R27" s="6">
        <v>1.1000000000000001</v>
      </c>
      <c r="V27" s="6">
        <v>2.1</v>
      </c>
      <c r="W27" s="6">
        <v>0.4</v>
      </c>
      <c r="Y27" s="6">
        <v>1.8</v>
      </c>
      <c r="Z27" s="6">
        <v>1.2</v>
      </c>
      <c r="AA27" s="6">
        <v>0.7</v>
      </c>
      <c r="AB27" s="6">
        <v>0.9</v>
      </c>
      <c r="AE27" s="17">
        <v>1</v>
      </c>
      <c r="AF27" s="6">
        <v>1</v>
      </c>
      <c r="AG27" s="6">
        <v>1.2</v>
      </c>
      <c r="AH27" s="6">
        <v>0.6</v>
      </c>
      <c r="AI27" s="6">
        <v>1.7</v>
      </c>
      <c r="AJ27" s="6">
        <v>1.1000000000000001</v>
      </c>
      <c r="AK27" s="6">
        <v>1.2</v>
      </c>
      <c r="AL27" s="6">
        <v>4.3</v>
      </c>
    </row>
    <row r="28" spans="1:38" ht="13.2" x14ac:dyDescent="0.25">
      <c r="A28" s="6">
        <v>25</v>
      </c>
      <c r="B28" s="6" t="s">
        <v>45</v>
      </c>
      <c r="K28" s="6">
        <v>0.2</v>
      </c>
      <c r="M28" s="6">
        <v>1.7</v>
      </c>
      <c r="W28" s="6">
        <v>0.3</v>
      </c>
      <c r="AE28" s="1"/>
    </row>
    <row r="29" spans="1:38" ht="13.2" x14ac:dyDescent="0.25">
      <c r="A29" s="6">
        <v>26</v>
      </c>
      <c r="B29" s="6" t="s">
        <v>44</v>
      </c>
      <c r="K29" s="6">
        <v>1.5</v>
      </c>
      <c r="L29" s="6">
        <v>3.2</v>
      </c>
      <c r="N29" s="6">
        <v>2.8</v>
      </c>
      <c r="O29" s="6">
        <v>2.5</v>
      </c>
      <c r="P29" s="6">
        <v>1.4</v>
      </c>
      <c r="Q29" s="6">
        <v>1.4</v>
      </c>
      <c r="R29" s="6">
        <v>0.4</v>
      </c>
      <c r="S29" s="6">
        <v>0.7</v>
      </c>
      <c r="T29" s="6">
        <v>1.9</v>
      </c>
      <c r="U29" s="6">
        <v>1.4</v>
      </c>
      <c r="W29" s="6">
        <v>1</v>
      </c>
      <c r="Y29" s="6">
        <v>0.8</v>
      </c>
      <c r="Z29" s="6">
        <v>1.5</v>
      </c>
      <c r="AA29" s="6">
        <v>1.7</v>
      </c>
      <c r="AB29" s="6">
        <v>2.1</v>
      </c>
      <c r="AE29" s="17">
        <v>0.7</v>
      </c>
      <c r="AF29" s="6">
        <v>0.6</v>
      </c>
      <c r="AH29" s="6">
        <v>1.3</v>
      </c>
      <c r="AI29" s="6">
        <v>0.5</v>
      </c>
      <c r="AK29" s="6">
        <v>2.1</v>
      </c>
      <c r="AL29" s="6">
        <v>0.7</v>
      </c>
    </row>
    <row r="30" spans="1:38" ht="13.2" x14ac:dyDescent="0.25">
      <c r="A30" s="6">
        <v>27</v>
      </c>
      <c r="B30" s="6" t="s">
        <v>44</v>
      </c>
      <c r="K30" s="6">
        <v>1.3</v>
      </c>
      <c r="M30" s="6">
        <v>1.4</v>
      </c>
      <c r="N30" s="6">
        <v>1.7</v>
      </c>
      <c r="O30" s="6">
        <v>2</v>
      </c>
      <c r="Q30" s="6">
        <v>1.1000000000000001</v>
      </c>
      <c r="R30" s="6">
        <v>1</v>
      </c>
      <c r="S30" s="6">
        <v>0.7</v>
      </c>
      <c r="T30" s="6">
        <v>1.6</v>
      </c>
      <c r="U30" s="6">
        <v>0.4</v>
      </c>
      <c r="V30" s="6">
        <v>3.2</v>
      </c>
      <c r="W30" s="6">
        <v>2.8</v>
      </c>
      <c r="Y30" s="6">
        <v>2.1</v>
      </c>
      <c r="Z30" s="6">
        <v>0.9</v>
      </c>
      <c r="AA30" s="6">
        <v>1.9</v>
      </c>
      <c r="AB30" s="6">
        <v>2.9</v>
      </c>
      <c r="AE30" s="17">
        <v>1.1000000000000001</v>
      </c>
      <c r="AF30" s="6">
        <v>0.3</v>
      </c>
      <c r="AG30" s="6">
        <v>1.5</v>
      </c>
      <c r="AH30" s="6">
        <v>1.8</v>
      </c>
      <c r="AI30" s="6">
        <v>2.8</v>
      </c>
      <c r="AK30" s="6">
        <v>1.4</v>
      </c>
      <c r="AL30" s="6">
        <v>0.6</v>
      </c>
    </row>
    <row r="31" spans="1:38" ht="13.2" x14ac:dyDescent="0.25">
      <c r="A31" s="6">
        <v>28</v>
      </c>
      <c r="B31" s="6" t="s">
        <v>44</v>
      </c>
      <c r="K31" s="6">
        <v>2.4</v>
      </c>
      <c r="L31" s="6">
        <v>2.8</v>
      </c>
      <c r="M31" s="6">
        <v>1.8</v>
      </c>
      <c r="N31" s="6">
        <v>1.6</v>
      </c>
      <c r="O31" s="6">
        <v>0.9</v>
      </c>
      <c r="Q31" s="6">
        <v>0.5</v>
      </c>
      <c r="S31" s="6">
        <v>0.4</v>
      </c>
      <c r="T31" s="6">
        <v>0.5</v>
      </c>
      <c r="U31" s="6">
        <v>0.6</v>
      </c>
      <c r="V31" s="6">
        <v>1.8</v>
      </c>
      <c r="Y31" s="6">
        <v>2.5</v>
      </c>
      <c r="Z31" s="6">
        <v>1.4</v>
      </c>
      <c r="AA31" s="6">
        <v>1.6</v>
      </c>
      <c r="AB31" s="6">
        <v>1.2</v>
      </c>
      <c r="AE31" s="17">
        <v>0.5</v>
      </c>
      <c r="AF31" s="6">
        <v>0.6</v>
      </c>
      <c r="AG31" s="6">
        <v>0.6</v>
      </c>
      <c r="AH31" s="6">
        <v>3.4</v>
      </c>
      <c r="AI31" s="6">
        <v>1</v>
      </c>
      <c r="AL31" s="6">
        <v>1.2</v>
      </c>
    </row>
    <row r="32" spans="1:38" ht="13.2" x14ac:dyDescent="0.25">
      <c r="A32" s="6">
        <v>29</v>
      </c>
      <c r="B32" s="6" t="s">
        <v>46</v>
      </c>
      <c r="M32" s="6">
        <v>0.8</v>
      </c>
      <c r="R32" s="6">
        <v>0.4</v>
      </c>
      <c r="AE32" s="1"/>
    </row>
    <row r="33" spans="1:38" ht="13.2" x14ac:dyDescent="0.25">
      <c r="A33" s="6">
        <v>30</v>
      </c>
      <c r="B33" s="6" t="s">
        <v>44</v>
      </c>
      <c r="K33" s="6">
        <v>2</v>
      </c>
      <c r="L33" s="6">
        <v>2.8</v>
      </c>
      <c r="M33" s="6">
        <v>2.5</v>
      </c>
      <c r="O33" s="6">
        <v>0.7</v>
      </c>
      <c r="Q33" s="6">
        <v>0.9</v>
      </c>
      <c r="R33" s="6">
        <v>1.1000000000000001</v>
      </c>
      <c r="S33" s="6">
        <v>0.8</v>
      </c>
      <c r="T33" s="6">
        <v>2.4</v>
      </c>
      <c r="U33" s="6">
        <v>1</v>
      </c>
      <c r="V33" s="6">
        <v>0.4</v>
      </c>
      <c r="Y33" s="6">
        <v>0.8</v>
      </c>
      <c r="Z33" s="6">
        <v>1.4</v>
      </c>
      <c r="AB33" s="6">
        <v>1</v>
      </c>
      <c r="AE33" s="17">
        <v>0.6</v>
      </c>
      <c r="AF33" s="6">
        <v>1.1000000000000001</v>
      </c>
      <c r="AH33" s="6">
        <v>1.2</v>
      </c>
      <c r="AI33" s="6">
        <v>0.6</v>
      </c>
      <c r="AL33" s="6">
        <v>0.8</v>
      </c>
    </row>
    <row r="34" spans="1:38" ht="13.2" x14ac:dyDescent="0.25">
      <c r="A34" s="6">
        <v>31</v>
      </c>
      <c r="B34" s="6" t="s">
        <v>46</v>
      </c>
      <c r="M34" s="6">
        <v>0.5</v>
      </c>
      <c r="Q34" s="6">
        <v>0.1</v>
      </c>
      <c r="S34" s="6">
        <v>0.3</v>
      </c>
      <c r="V34" s="6">
        <v>0.7</v>
      </c>
      <c r="W34" s="6">
        <v>0.6</v>
      </c>
      <c r="Y34" s="6">
        <v>1</v>
      </c>
      <c r="Z34" s="6">
        <v>1.9</v>
      </c>
      <c r="AB34" s="6">
        <v>0.5</v>
      </c>
      <c r="AE34" s="1"/>
    </row>
    <row r="35" spans="1:38" ht="13.2" x14ac:dyDescent="0.25">
      <c r="A35" s="6">
        <v>32</v>
      </c>
      <c r="B35" s="6" t="s">
        <v>45</v>
      </c>
      <c r="K35" s="6">
        <v>0.3</v>
      </c>
      <c r="M35" s="6">
        <v>0.1</v>
      </c>
      <c r="S35" s="6">
        <v>1</v>
      </c>
      <c r="W35" s="6">
        <v>0.2</v>
      </c>
      <c r="AE35" s="1"/>
    </row>
    <row r="36" spans="1:38" ht="13.2" x14ac:dyDescent="0.25">
      <c r="A36" s="6">
        <v>33</v>
      </c>
      <c r="B36" s="6" t="s">
        <v>45</v>
      </c>
      <c r="L36" s="6">
        <v>2.2999999999999998</v>
      </c>
      <c r="M36" s="6">
        <v>0.4</v>
      </c>
      <c r="N36" s="6">
        <v>0.3</v>
      </c>
      <c r="R36" s="6">
        <v>0.2</v>
      </c>
      <c r="AE36" s="17">
        <v>0.3</v>
      </c>
    </row>
    <row r="37" spans="1:38" ht="13.2" x14ac:dyDescent="0.25">
      <c r="A37" s="6">
        <v>34</v>
      </c>
      <c r="B37" s="6" t="s">
        <v>46</v>
      </c>
      <c r="K37" s="6">
        <v>0.2</v>
      </c>
      <c r="L37" s="6">
        <v>3.8</v>
      </c>
      <c r="M37" s="6">
        <v>0.3</v>
      </c>
      <c r="Q37" s="6">
        <v>0.1</v>
      </c>
      <c r="S37" s="6">
        <v>0.4</v>
      </c>
      <c r="U37" s="6">
        <v>0.8</v>
      </c>
      <c r="AE37" s="1"/>
    </row>
    <row r="38" spans="1:38" ht="13.2" x14ac:dyDescent="0.25">
      <c r="A38" s="6">
        <v>35</v>
      </c>
      <c r="B38" s="6" t="s">
        <v>44</v>
      </c>
      <c r="K38" s="6">
        <v>4.3</v>
      </c>
      <c r="M38" s="6">
        <v>2</v>
      </c>
      <c r="N38" s="6">
        <v>0.4</v>
      </c>
      <c r="Q38" s="6">
        <v>0.4</v>
      </c>
      <c r="R38" s="6">
        <v>0.5</v>
      </c>
      <c r="T38" s="6">
        <v>3</v>
      </c>
      <c r="U38" s="6">
        <v>1.3</v>
      </c>
      <c r="V38" s="6">
        <v>1</v>
      </c>
      <c r="W38" s="6">
        <v>1.4</v>
      </c>
      <c r="Y38" s="6">
        <v>1.7</v>
      </c>
      <c r="Z38" s="6">
        <v>2.1</v>
      </c>
      <c r="AA38" s="6">
        <v>3.1</v>
      </c>
      <c r="AB38" s="6">
        <v>2</v>
      </c>
      <c r="AE38" s="17">
        <v>2.2000000000000002</v>
      </c>
      <c r="AG38" s="6">
        <v>1.2</v>
      </c>
      <c r="AH38" s="6">
        <v>1.7</v>
      </c>
      <c r="AJ38" s="6">
        <v>1.6</v>
      </c>
      <c r="AL38" s="6">
        <v>0.9</v>
      </c>
    </row>
    <row r="39" spans="1:38" ht="13.2" x14ac:dyDescent="0.25">
      <c r="A39" s="6">
        <v>36</v>
      </c>
      <c r="B39" s="6" t="s">
        <v>45</v>
      </c>
      <c r="K39" s="6">
        <v>0.1</v>
      </c>
      <c r="Q39" s="6">
        <v>0.2</v>
      </c>
      <c r="R39" s="6">
        <v>0.3</v>
      </c>
      <c r="S39" s="6">
        <v>1</v>
      </c>
      <c r="AE39" s="1"/>
    </row>
    <row r="40" spans="1:38" ht="13.2" x14ac:dyDescent="0.25">
      <c r="A40" s="6">
        <v>37</v>
      </c>
      <c r="B40" s="6" t="s">
        <v>45</v>
      </c>
      <c r="K40" s="6">
        <v>0.1</v>
      </c>
      <c r="AE40" s="1"/>
    </row>
    <row r="41" spans="1:38" ht="13.2" x14ac:dyDescent="0.25">
      <c r="A41" s="6">
        <v>38</v>
      </c>
      <c r="B41" s="6" t="s">
        <v>46</v>
      </c>
      <c r="L41" s="6">
        <v>2.8</v>
      </c>
      <c r="AE41" s="1"/>
      <c r="AF41" s="6">
        <v>0.7</v>
      </c>
    </row>
    <row r="42" spans="1:38" ht="13.2" x14ac:dyDescent="0.25">
      <c r="A42" s="6">
        <v>39</v>
      </c>
      <c r="B42" s="6" t="s">
        <v>46</v>
      </c>
      <c r="K42" s="6">
        <v>0.1</v>
      </c>
      <c r="T42" s="6">
        <v>0.3</v>
      </c>
      <c r="V42" s="6">
        <v>0.5</v>
      </c>
      <c r="AB42" s="6">
        <v>0.1</v>
      </c>
      <c r="AE42" s="17">
        <v>0.8</v>
      </c>
    </row>
    <row r="43" spans="1:38" ht="13.2" x14ac:dyDescent="0.25">
      <c r="A43" s="6">
        <v>40</v>
      </c>
      <c r="B43" s="6" t="s">
        <v>45</v>
      </c>
      <c r="K43" s="6">
        <v>0.1</v>
      </c>
      <c r="T43" s="6">
        <v>1.6</v>
      </c>
      <c r="W43" s="6">
        <v>0.6</v>
      </c>
      <c r="AE43" s="1"/>
    </row>
    <row r="44" spans="1:38" ht="13.2" x14ac:dyDescent="0.25">
      <c r="A44" s="6">
        <v>41</v>
      </c>
      <c r="B44" s="6" t="s">
        <v>45</v>
      </c>
      <c r="K44" s="6">
        <v>0.6</v>
      </c>
      <c r="AE44" s="1"/>
    </row>
    <row r="45" spans="1:38" ht="13.2" x14ac:dyDescent="0.25">
      <c r="A45" s="6">
        <v>42</v>
      </c>
      <c r="B45" s="6" t="s">
        <v>46</v>
      </c>
      <c r="K45" s="6">
        <v>2.2999999999999998</v>
      </c>
      <c r="L45" s="6">
        <v>2.6</v>
      </c>
      <c r="S45" s="6">
        <v>0.3</v>
      </c>
      <c r="T45" s="6">
        <v>0.3</v>
      </c>
      <c r="AA45" s="6">
        <v>0.8</v>
      </c>
      <c r="AE45" s="1"/>
    </row>
    <row r="46" spans="1:38" ht="13.2" x14ac:dyDescent="0.25">
      <c r="A46" s="6">
        <v>43</v>
      </c>
      <c r="B46" s="6" t="s">
        <v>44</v>
      </c>
      <c r="K46" s="6">
        <v>0.1</v>
      </c>
      <c r="L46" s="6">
        <v>3.3</v>
      </c>
      <c r="M46" s="6">
        <v>1.1000000000000001</v>
      </c>
      <c r="N46" s="6">
        <v>0.5</v>
      </c>
      <c r="O46" s="6">
        <v>1.4</v>
      </c>
      <c r="Q46" s="6">
        <v>1</v>
      </c>
      <c r="R46" s="6">
        <v>0.5</v>
      </c>
      <c r="S46" s="6">
        <v>0.7</v>
      </c>
      <c r="T46" s="6">
        <v>0.6</v>
      </c>
      <c r="U46" s="6">
        <v>2.1</v>
      </c>
      <c r="V46" s="6">
        <v>0.4</v>
      </c>
      <c r="W46" s="6">
        <v>1</v>
      </c>
      <c r="Y46" s="6">
        <v>0.9</v>
      </c>
      <c r="Z46" s="6">
        <v>0.7</v>
      </c>
      <c r="AB46" s="6">
        <v>1.7</v>
      </c>
      <c r="AE46" s="17">
        <v>1.1000000000000001</v>
      </c>
      <c r="AG46" s="6">
        <v>0.5</v>
      </c>
      <c r="AI46" s="6">
        <v>2.2999999999999998</v>
      </c>
      <c r="AJ46" s="6">
        <v>0.6</v>
      </c>
      <c r="AK46" s="6">
        <v>1.5</v>
      </c>
    </row>
    <row r="47" spans="1:38" ht="13.2" x14ac:dyDescent="0.25">
      <c r="A47" s="6">
        <v>44</v>
      </c>
      <c r="B47" s="6" t="s">
        <v>44</v>
      </c>
      <c r="L47" s="6">
        <v>2.9</v>
      </c>
      <c r="M47" s="6">
        <v>2.2999999999999998</v>
      </c>
      <c r="O47" s="6">
        <v>0.5</v>
      </c>
      <c r="P47" s="6">
        <v>1.6</v>
      </c>
      <c r="Q47" s="6">
        <v>0.9</v>
      </c>
      <c r="R47" s="6">
        <v>2.9</v>
      </c>
      <c r="S47" s="6">
        <v>1.1000000000000001</v>
      </c>
      <c r="T47" s="6">
        <v>0.8</v>
      </c>
      <c r="U47" s="6">
        <v>0.7</v>
      </c>
      <c r="V47" s="6">
        <v>0.6</v>
      </c>
      <c r="W47" s="6">
        <v>0.6</v>
      </c>
      <c r="Z47" s="6">
        <v>0.4</v>
      </c>
      <c r="AB47" s="6">
        <v>1.7</v>
      </c>
      <c r="AE47" s="1"/>
      <c r="AF47" s="6">
        <v>1.3</v>
      </c>
      <c r="AG47" s="6">
        <v>0.6</v>
      </c>
      <c r="AH47" s="6">
        <v>1.4</v>
      </c>
      <c r="AI47" s="6">
        <v>1</v>
      </c>
      <c r="AK47" s="6">
        <v>0.8</v>
      </c>
    </row>
    <row r="48" spans="1:38" ht="13.2" x14ac:dyDescent="0.25">
      <c r="A48" s="6">
        <v>45</v>
      </c>
      <c r="B48" s="6" t="s">
        <v>45</v>
      </c>
      <c r="L48" s="6">
        <v>2.9</v>
      </c>
      <c r="M48" s="6">
        <v>0.4</v>
      </c>
      <c r="N48" s="6">
        <v>0.2</v>
      </c>
      <c r="Q48" s="6">
        <v>0.2</v>
      </c>
      <c r="Z48" s="6">
        <v>0</v>
      </c>
      <c r="AE48" s="17">
        <v>1.1000000000000001</v>
      </c>
    </row>
    <row r="49" spans="1:38" ht="13.2" x14ac:dyDescent="0.25">
      <c r="A49" s="6">
        <v>46</v>
      </c>
      <c r="B49" s="6" t="s">
        <v>46</v>
      </c>
      <c r="K49" s="6">
        <v>0.2</v>
      </c>
      <c r="Q49" s="6">
        <v>0.3</v>
      </c>
      <c r="Z49" s="6">
        <v>3.6</v>
      </c>
      <c r="AA49" s="6">
        <v>1.6</v>
      </c>
      <c r="AE49" s="17">
        <v>0.4</v>
      </c>
    </row>
    <row r="50" spans="1:38" ht="13.2" x14ac:dyDescent="0.25">
      <c r="A50" s="6">
        <v>47</v>
      </c>
      <c r="B50" s="6" t="s">
        <v>44</v>
      </c>
      <c r="K50" s="6">
        <v>1.6</v>
      </c>
      <c r="L50" s="6">
        <v>3</v>
      </c>
      <c r="M50" s="6">
        <v>2.9</v>
      </c>
      <c r="N50" s="6">
        <v>1.5</v>
      </c>
      <c r="Q50" s="6">
        <v>2.4</v>
      </c>
      <c r="R50" s="6">
        <v>1.7</v>
      </c>
      <c r="S50" s="6">
        <v>2</v>
      </c>
      <c r="T50" s="6">
        <v>2.5</v>
      </c>
      <c r="U50" s="6">
        <v>1.2</v>
      </c>
      <c r="V50" s="6">
        <v>1.1000000000000001</v>
      </c>
      <c r="Y50" s="6">
        <v>2.2999999999999998</v>
      </c>
      <c r="Z50" s="6">
        <v>1.6</v>
      </c>
      <c r="AA50" s="6">
        <v>9.6</v>
      </c>
      <c r="AB50" s="6">
        <v>2.2000000000000002</v>
      </c>
      <c r="AE50" s="17">
        <v>2.5</v>
      </c>
      <c r="AF50" s="6">
        <v>1.5</v>
      </c>
      <c r="AG50" s="6">
        <v>2</v>
      </c>
      <c r="AI50" s="6">
        <v>3.5</v>
      </c>
      <c r="AK50" s="6">
        <v>0.7</v>
      </c>
      <c r="AL50" s="6">
        <v>2</v>
      </c>
    </row>
    <row r="51" spans="1:38" ht="13.2" x14ac:dyDescent="0.25">
      <c r="A51" s="6">
        <v>48</v>
      </c>
      <c r="B51" s="6" t="s">
        <v>46</v>
      </c>
      <c r="Q51" s="6">
        <v>4.3</v>
      </c>
      <c r="S51" s="6">
        <v>0.7</v>
      </c>
      <c r="T51" s="6">
        <v>0.4</v>
      </c>
      <c r="V51" s="6">
        <v>3</v>
      </c>
      <c r="Z51" s="6">
        <v>2.2000000000000002</v>
      </c>
      <c r="AB51" s="6">
        <v>0.2</v>
      </c>
      <c r="AE51" s="17">
        <v>0.2</v>
      </c>
      <c r="AI51" s="6">
        <v>0.8</v>
      </c>
      <c r="AJ51" s="6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53"/>
  <sheetViews>
    <sheetView topLeftCell="A55" workbookViewId="0">
      <pane xSplit="2" topLeftCell="C1" activePane="topRight" state="frozen"/>
      <selection pane="topRight" activeCell="AD49" sqref="AD49"/>
    </sheetView>
  </sheetViews>
  <sheetFormatPr defaultColWidth="12.5546875" defaultRowHeight="15.75" customHeight="1" x14ac:dyDescent="0.25"/>
  <sheetData>
    <row r="1" spans="1:45" ht="13.2" x14ac:dyDescent="0.25">
      <c r="A1" s="6" t="s">
        <v>54</v>
      </c>
      <c r="B1" s="12"/>
      <c r="C1" s="12"/>
      <c r="D1" s="12"/>
      <c r="E1" s="12"/>
      <c r="F1" s="12"/>
      <c r="G1" s="12"/>
      <c r="H1" s="12"/>
      <c r="I1" s="12"/>
      <c r="J1" s="6" t="s">
        <v>21</v>
      </c>
      <c r="K1" s="6">
        <v>1</v>
      </c>
      <c r="L1" s="6">
        <v>2</v>
      </c>
      <c r="M1" s="6">
        <v>3</v>
      </c>
      <c r="N1" s="6">
        <v>4</v>
      </c>
      <c r="O1" s="6">
        <v>5</v>
      </c>
      <c r="P1" s="6">
        <v>6</v>
      </c>
      <c r="Q1" s="6">
        <v>7</v>
      </c>
      <c r="R1" s="6">
        <v>8</v>
      </c>
      <c r="S1" s="6">
        <v>9</v>
      </c>
      <c r="T1" s="6">
        <v>10</v>
      </c>
      <c r="U1" s="6">
        <v>11</v>
      </c>
      <c r="V1" s="6">
        <v>12</v>
      </c>
      <c r="W1" s="6">
        <v>13</v>
      </c>
      <c r="X1" s="6">
        <v>14</v>
      </c>
      <c r="Y1" s="6">
        <v>15</v>
      </c>
      <c r="Z1" s="6">
        <v>16</v>
      </c>
      <c r="AA1" s="6">
        <v>17</v>
      </c>
      <c r="AB1" s="6">
        <v>18</v>
      </c>
      <c r="AC1" s="6">
        <v>19</v>
      </c>
      <c r="AD1" s="6">
        <v>20</v>
      </c>
      <c r="AE1" s="6">
        <v>21</v>
      </c>
      <c r="AF1" s="6">
        <v>22</v>
      </c>
      <c r="AG1" s="6">
        <v>23</v>
      </c>
      <c r="AH1" s="6">
        <v>24</v>
      </c>
      <c r="AI1" s="6">
        <v>25</v>
      </c>
      <c r="AJ1" s="6">
        <v>26</v>
      </c>
      <c r="AK1" s="6">
        <v>27</v>
      </c>
      <c r="AL1" s="6">
        <v>28</v>
      </c>
      <c r="AM1" s="6" t="s">
        <v>41</v>
      </c>
      <c r="AN1" s="6">
        <v>30</v>
      </c>
      <c r="AO1" s="12"/>
      <c r="AP1" s="12"/>
      <c r="AQ1" s="12"/>
      <c r="AR1" s="12"/>
      <c r="AS1" s="12"/>
    </row>
    <row r="2" spans="1:45" ht="13.2" x14ac:dyDescent="0.25">
      <c r="B2" s="12"/>
      <c r="C2" s="12">
        <v>44340</v>
      </c>
      <c r="D2" s="12">
        <v>44341</v>
      </c>
      <c r="E2" s="12">
        <v>44342</v>
      </c>
      <c r="F2" s="12">
        <v>44343</v>
      </c>
      <c r="G2" s="12">
        <v>44344</v>
      </c>
      <c r="H2" s="12">
        <v>44345</v>
      </c>
      <c r="I2" s="12">
        <v>44346</v>
      </c>
      <c r="J2" s="12">
        <v>44347</v>
      </c>
      <c r="K2" s="12">
        <v>44348</v>
      </c>
      <c r="L2" s="12">
        <v>44349</v>
      </c>
      <c r="M2" s="12">
        <v>44350</v>
      </c>
      <c r="N2" s="12">
        <v>44351</v>
      </c>
      <c r="O2" s="12">
        <v>44352</v>
      </c>
      <c r="P2" s="12">
        <v>44353</v>
      </c>
      <c r="Q2" s="12">
        <v>44354</v>
      </c>
      <c r="R2" s="12">
        <v>44355</v>
      </c>
      <c r="S2" s="12">
        <v>44356</v>
      </c>
      <c r="T2" s="12">
        <v>44357</v>
      </c>
      <c r="U2" s="12">
        <v>44358</v>
      </c>
      <c r="V2" s="12">
        <v>44359</v>
      </c>
      <c r="W2" s="12">
        <v>44360</v>
      </c>
      <c r="X2" s="12">
        <v>44361</v>
      </c>
      <c r="Y2" s="12">
        <v>44362</v>
      </c>
      <c r="Z2" s="12">
        <v>44363</v>
      </c>
      <c r="AA2" s="12">
        <v>44364</v>
      </c>
      <c r="AB2" s="12">
        <v>44365</v>
      </c>
      <c r="AC2" s="12">
        <v>44366</v>
      </c>
      <c r="AD2" s="12">
        <v>44367</v>
      </c>
      <c r="AE2" s="12">
        <v>44368</v>
      </c>
      <c r="AF2" s="12">
        <v>44369</v>
      </c>
      <c r="AG2" s="12">
        <v>44370</v>
      </c>
      <c r="AH2" s="12">
        <v>44371</v>
      </c>
      <c r="AI2" s="12">
        <v>44372</v>
      </c>
      <c r="AJ2" s="12">
        <v>44373</v>
      </c>
      <c r="AK2" s="12">
        <v>44374</v>
      </c>
      <c r="AL2" s="12">
        <v>44375</v>
      </c>
      <c r="AM2" s="12">
        <v>44376</v>
      </c>
      <c r="AN2" s="12">
        <v>44377</v>
      </c>
      <c r="AO2" s="12">
        <v>44378</v>
      </c>
      <c r="AP2" s="12">
        <v>44379</v>
      </c>
      <c r="AQ2" s="12">
        <v>44380</v>
      </c>
      <c r="AR2" s="12">
        <v>44381</v>
      </c>
      <c r="AS2" s="6" t="s">
        <v>55</v>
      </c>
    </row>
    <row r="3" spans="1:45" ht="13.2" x14ac:dyDescent="0.25">
      <c r="A3" s="6" t="s">
        <v>42</v>
      </c>
      <c r="B3" s="6" t="s">
        <v>43</v>
      </c>
      <c r="C3" s="6" t="s">
        <v>56</v>
      </c>
      <c r="D3" s="6" t="s">
        <v>56</v>
      </c>
      <c r="E3" s="6" t="s">
        <v>56</v>
      </c>
      <c r="F3" s="6" t="s">
        <v>56</v>
      </c>
      <c r="G3" s="6" t="s">
        <v>56</v>
      </c>
      <c r="H3" s="6" t="s">
        <v>56</v>
      </c>
      <c r="I3" s="6" t="s">
        <v>56</v>
      </c>
      <c r="J3" s="6" t="s">
        <v>56</v>
      </c>
      <c r="K3" s="6" t="s">
        <v>56</v>
      </c>
      <c r="L3" s="6" t="s">
        <v>56</v>
      </c>
      <c r="M3" s="6" t="s">
        <v>56</v>
      </c>
      <c r="N3" s="6" t="s">
        <v>56</v>
      </c>
      <c r="O3" s="6" t="s">
        <v>56</v>
      </c>
      <c r="P3" s="6" t="s">
        <v>56</v>
      </c>
      <c r="Q3" s="6" t="s">
        <v>56</v>
      </c>
      <c r="R3" s="6" t="s">
        <v>56</v>
      </c>
      <c r="S3" s="6" t="s">
        <v>56</v>
      </c>
      <c r="T3" s="6" t="s">
        <v>56</v>
      </c>
      <c r="U3" s="6" t="s">
        <v>56</v>
      </c>
      <c r="V3" s="6" t="s">
        <v>56</v>
      </c>
      <c r="W3" s="6" t="s">
        <v>56</v>
      </c>
      <c r="X3" s="6" t="s">
        <v>56</v>
      </c>
      <c r="Y3" s="6" t="s">
        <v>56</v>
      </c>
      <c r="Z3" s="6" t="s">
        <v>56</v>
      </c>
      <c r="AA3" s="6" t="s">
        <v>56</v>
      </c>
      <c r="AB3" s="6" t="s">
        <v>56</v>
      </c>
      <c r="AC3" s="6" t="s">
        <v>56</v>
      </c>
      <c r="AD3" s="6" t="s">
        <v>56</v>
      </c>
      <c r="AE3" s="6" t="s">
        <v>56</v>
      </c>
      <c r="AF3" s="6" t="s">
        <v>56</v>
      </c>
      <c r="AG3" s="6" t="s">
        <v>56</v>
      </c>
      <c r="AH3" s="6" t="s">
        <v>56</v>
      </c>
      <c r="AI3" s="6" t="s">
        <v>56</v>
      </c>
      <c r="AJ3" s="6" t="s">
        <v>56</v>
      </c>
      <c r="AK3" s="6" t="s">
        <v>56</v>
      </c>
      <c r="AL3" s="6" t="s">
        <v>56</v>
      </c>
      <c r="AM3" s="6" t="s">
        <v>56</v>
      </c>
      <c r="AN3" s="6" t="s">
        <v>56</v>
      </c>
      <c r="AO3" s="6" t="s">
        <v>56</v>
      </c>
      <c r="AP3" s="6" t="s">
        <v>56</v>
      </c>
      <c r="AQ3" s="6" t="s">
        <v>56</v>
      </c>
    </row>
    <row r="4" spans="1:45" ht="13.2" x14ac:dyDescent="0.25">
      <c r="A4" s="6">
        <v>1</v>
      </c>
      <c r="B4" s="6" t="s">
        <v>44</v>
      </c>
      <c r="F4" s="6">
        <f>'Food In'!E4-('Food Out'!F4+Spillage!F4)</f>
        <v>31.700000000000045</v>
      </c>
      <c r="G4" s="6">
        <f>'Food In'!F4-('Food Out'!G4+Spillage!G4)</f>
        <v>-533.70000000000005</v>
      </c>
      <c r="H4" s="6">
        <f>'Food In'!G4-('Food Out'!H4+Spillage!H4)</f>
        <v>30.5</v>
      </c>
      <c r="I4" s="6">
        <f>'Food In'!H4-('Food Out'!I4+Spillage!I4)</f>
        <v>47.200000000000045</v>
      </c>
      <c r="J4" s="6">
        <f>'Food In'!I4-('Food Out'!J4+Spillage!J4)</f>
        <v>28.099999999999966</v>
      </c>
      <c r="K4" s="6">
        <f>'Food In'!J4-('Food Out'!K4+Spillage!K4)</f>
        <v>26.399999999999977</v>
      </c>
      <c r="L4" s="6">
        <f>'Food In'!K4-('Food Out'!L4+Spillage!L4)</f>
        <v>30.300000000000011</v>
      </c>
      <c r="M4" s="6">
        <f>'Food In'!L4-('Food Out'!M4+Spillage!M4)</f>
        <v>31.199999999999989</v>
      </c>
      <c r="N4" s="6">
        <f>'Food In'!M4-('Food Out'!N4+Spillage!N4)</f>
        <v>30</v>
      </c>
      <c r="O4" s="6">
        <f>'Food In'!N4-('Food Out'!O4+Spillage!O4)</f>
        <v>35.899999999999977</v>
      </c>
      <c r="P4" s="6">
        <f>'Food In'!O4-('Food Out'!P4+Spillage!P4)</f>
        <v>28.899999999999977</v>
      </c>
      <c r="Q4" s="6">
        <f>'Food In'!P4-('Food Out'!Q4+Spillage!Q4)</f>
        <v>34.700000000000045</v>
      </c>
      <c r="R4" s="6">
        <f>'Food In'!Q4-('Food Out'!R4+Spillage!R4)</f>
        <v>32.399999999999977</v>
      </c>
      <c r="S4" s="6">
        <f>'Food In'!R4-('Food Out'!S4+Spillage!S4)</f>
        <v>32.699999999999989</v>
      </c>
      <c r="T4" s="6">
        <f>'Food In'!S4-('Food Out'!T4+Spillage!T4)</f>
        <v>34</v>
      </c>
      <c r="U4" s="6">
        <f>'Food In'!T4-('Food Out'!U4+Spillage!U4)</f>
        <v>32.899999999999977</v>
      </c>
      <c r="V4" s="6">
        <f>'Food In'!U4-('Food Out'!V4+Spillage!V4)</f>
        <v>34.200000000000045</v>
      </c>
      <c r="W4" s="6">
        <f>'Food In'!V4-('Food Out'!W4+Spillage!W4)</f>
        <v>26.5</v>
      </c>
      <c r="X4" s="6"/>
      <c r="Y4" s="6">
        <f>'Food In'!W4-('Food Out'!Y4+Spillage!Y4)</f>
        <v>55.800000000000068</v>
      </c>
      <c r="Z4" s="6">
        <f>'Food In'!Y4-('Food Out'!Z4+Spillage!Z4)</f>
        <v>29.700000000000045</v>
      </c>
      <c r="AA4" s="6">
        <f>'Food In'!Z4-('Food Out'!AA4+Spillage!AA4)</f>
        <v>37.099999999999966</v>
      </c>
      <c r="AB4" s="6">
        <f>'Food In'!AA4-('Food Out'!AB4+Spillage!AB4)</f>
        <v>24.699999999999989</v>
      </c>
      <c r="AC4" s="6">
        <f>'Food In'!AB4-('Food Out'!AC4+Spillage!AC4)</f>
        <v>40.899999999999977</v>
      </c>
      <c r="AD4" s="6">
        <f>'Food In'!AC4-('Food Out'!AD4+Spillage!AD4)</f>
        <v>37.200000000000045</v>
      </c>
      <c r="AE4" s="6">
        <f>'Food In'!AD4-('Food Out'!AE4+Spillage!AE4)</f>
        <v>23.599999999999966</v>
      </c>
      <c r="AF4" s="6">
        <f>'Food In'!AE4-('Food Out'!AF4+Spillage!AF4)</f>
        <v>33.300000000000011</v>
      </c>
      <c r="AG4" s="6">
        <f>'Food In'!AF4-('Food Out'!AG4+Spillage!AG4)</f>
        <v>25.300000000000011</v>
      </c>
      <c r="AH4" s="6">
        <f>'Food In'!AG4-('Food Out'!AH4+Spillage!AH4)</f>
        <v>28.399999999999977</v>
      </c>
      <c r="AI4" s="6">
        <f>'Food In'!AH4-('Food Out'!AI4+Spillage!AI4)</f>
        <v>24.699999999999989</v>
      </c>
      <c r="AJ4" s="6">
        <f>'Food In'!AI4-('Food Out'!AJ4+Spillage!AJ4)</f>
        <v>31.700000000000045</v>
      </c>
      <c r="AK4" s="6">
        <f>'Food In'!AJ4-('Food Out'!AK4+Spillage!AK4)</f>
        <v>25.199999999999989</v>
      </c>
      <c r="AL4" s="6">
        <f>'Food In'!AK4-('Food Out'!AL4+Spillage!AL4)</f>
        <v>25.099999999999966</v>
      </c>
      <c r="AM4" s="6">
        <f>'Food In'!AL4-('Food Out'!AM4+Spillage!AM4)</f>
        <v>26.199999999999989</v>
      </c>
      <c r="AN4" s="6">
        <f>'Food In'!AM4-('Food Out'!AN4+Spillage!AN4)</f>
        <v>30.300000000000011</v>
      </c>
      <c r="AO4" s="6">
        <f>'Food In'!AN4-('Food Out'!AO4+Spillage!AO4)</f>
        <v>0</v>
      </c>
      <c r="AP4" s="6">
        <f>'Food In'!AO4-('Food Out'!AP4+Spillage!AP4)</f>
        <v>0</v>
      </c>
      <c r="AQ4" s="6">
        <f>'Food In'!AP4-('Food Out'!AQ4+Spillage!AQ4)</f>
        <v>0</v>
      </c>
      <c r="AS4" s="6">
        <f>SUM(K4:AN4)</f>
        <v>909.3</v>
      </c>
    </row>
    <row r="5" spans="1:45" ht="13.2" x14ac:dyDescent="0.25">
      <c r="A5" s="6">
        <v>2</v>
      </c>
      <c r="B5" s="6" t="s">
        <v>44</v>
      </c>
      <c r="F5" s="6">
        <f>'Food In'!E5-('Food Out'!F5+Spillage!F5)</f>
        <v>32</v>
      </c>
      <c r="G5" s="6">
        <f>'Food In'!F5-('Food Out'!G5+Spillage!G5)</f>
        <v>-540.5</v>
      </c>
      <c r="H5" s="6">
        <f>'Food In'!G5-('Food Out'!H5+Spillage!H5)</f>
        <v>26.100000000000023</v>
      </c>
      <c r="I5" s="6">
        <f>'Food In'!H5-('Food Out'!I5+Spillage!I5)</f>
        <v>39</v>
      </c>
      <c r="J5" s="6">
        <f>'Food In'!I5-('Food Out'!J5+Spillage!J5)</f>
        <v>28.800000000000011</v>
      </c>
      <c r="K5" s="6">
        <f>'Food In'!J5-('Food Out'!K5+Spillage!K5)</f>
        <v>25.800000000000011</v>
      </c>
      <c r="L5" s="6">
        <f>'Food In'!K5-('Food Out'!L5+Spillage!L5)</f>
        <v>27.700000000000045</v>
      </c>
      <c r="M5" s="6">
        <f>'Food In'!L5-('Food Out'!M5+Spillage!M5)</f>
        <v>28.299999999999955</v>
      </c>
      <c r="N5" s="6">
        <f>'Food In'!M5-('Food Out'!N5+Spillage!N5)</f>
        <v>28.5</v>
      </c>
      <c r="O5" s="6">
        <f>'Food In'!N5-('Food Out'!O5+Spillage!O5)</f>
        <v>30.5</v>
      </c>
      <c r="P5" s="6">
        <f>'Food In'!O5-('Food Out'!P5+Spillage!P5)</f>
        <v>27.5</v>
      </c>
      <c r="Q5" s="6">
        <f>'Food In'!P5-('Food Out'!Q5+Spillage!Q5)</f>
        <v>28.199999999999989</v>
      </c>
      <c r="R5" s="6">
        <f>'Food In'!Q5-('Food Out'!R5+Spillage!R5)</f>
        <v>28.900000000000034</v>
      </c>
      <c r="S5" s="6">
        <f>'Food In'!R5-('Food Out'!S5+Spillage!S5)</f>
        <v>32.099999999999966</v>
      </c>
      <c r="T5" s="6">
        <f>'Food In'!S5-('Food Out'!T5+Spillage!T5)</f>
        <v>22.5</v>
      </c>
      <c r="U5" s="6">
        <f>'Food In'!T5-('Food Out'!U5+Spillage!U5)</f>
        <v>27.600000000000023</v>
      </c>
      <c r="V5" s="6">
        <f>'Food In'!U5-('Food Out'!V5+Spillage!V5)</f>
        <v>26.700000000000045</v>
      </c>
      <c r="W5" s="6">
        <f>'Food In'!V5-('Food Out'!W5+Spillage!W5)</f>
        <v>28.700000000000045</v>
      </c>
      <c r="X5" s="6"/>
      <c r="Y5" s="6">
        <f>'Food In'!W5-('Food Out'!Y5+Spillage!Y5)</f>
        <v>53.099999999999909</v>
      </c>
      <c r="Z5" s="6">
        <f>'Food In'!Y5-('Food Out'!Z5+Spillage!Z5)</f>
        <v>26.399999999999977</v>
      </c>
      <c r="AA5" s="6">
        <f>'Food In'!Z5-('Food Out'!AA5+Spillage!AA5)</f>
        <v>29.300000000000068</v>
      </c>
      <c r="AB5" s="33">
        <v>84.599999999999966</v>
      </c>
      <c r="AC5" s="6">
        <f>'Food In'!AB5-('Food Out'!AC5+Spillage!AC5)</f>
        <v>31.700000000000045</v>
      </c>
      <c r="AD5" s="6">
        <f>'Food In'!AC5-('Food Out'!AD5+Spillage!AD5)</f>
        <v>28.200000000000045</v>
      </c>
      <c r="AE5" s="6">
        <f>'Food In'!AD5-('Food Out'!AE5+Spillage!AE5)</f>
        <v>25.399999999999977</v>
      </c>
      <c r="AF5" s="6">
        <f>'Food In'!AE5-('Food Out'!AF5+Spillage!AF5)</f>
        <v>32.799999999999955</v>
      </c>
      <c r="AG5" s="6">
        <f>'Food In'!AF5-('Food Out'!AG5+Spillage!AG5)</f>
        <v>27</v>
      </c>
      <c r="AH5" s="6">
        <f>'Food In'!AG5-('Food Out'!AH5+Spillage!AH5)</f>
        <v>17.5</v>
      </c>
      <c r="AI5" s="6">
        <f>'Food In'!AH5-('Food Out'!AI5+Spillage!AI5)</f>
        <v>19.5</v>
      </c>
      <c r="AJ5" s="6">
        <f>'Food In'!AI5-('Food Out'!AJ5+Spillage!AJ5)</f>
        <v>26.699999999999989</v>
      </c>
      <c r="AK5" s="6">
        <f>'Food In'!AJ5-('Food Out'!AK5+Spillage!AK5)</f>
        <v>26.799999999999955</v>
      </c>
      <c r="AL5" s="6">
        <f>'Food In'!AK5-('Food Out'!AL5+Spillage!AL5)</f>
        <v>29.100000000000023</v>
      </c>
      <c r="AM5" s="6">
        <f>'Food In'!AL5-('Food Out'!AM5+Spillage!AM5)</f>
        <v>25.199999999999989</v>
      </c>
      <c r="AN5" s="6">
        <f>'Food In'!AM5-('Food Out'!AN5+Spillage!AN5)</f>
        <v>32.800000000000011</v>
      </c>
      <c r="AO5" s="6">
        <f>'Food In'!AN5-('Food Out'!AO5+Spillage!AO5)</f>
        <v>405.2</v>
      </c>
      <c r="AP5" s="6">
        <f>'Food In'!AO5-('Food Out'!AP5+Spillage!AP5)</f>
        <v>0</v>
      </c>
      <c r="AQ5" s="6">
        <f>'Food In'!AP5-('Food Out'!AQ5+Spillage!AQ5)</f>
        <v>0</v>
      </c>
      <c r="AS5" s="6">
        <f t="shared" ref="AS5:AS51" si="0">SUM(K5:AN5)</f>
        <v>879.09999999999991</v>
      </c>
    </row>
    <row r="6" spans="1:45" ht="13.2" x14ac:dyDescent="0.25">
      <c r="A6" s="6">
        <v>3</v>
      </c>
      <c r="B6" s="6" t="s">
        <v>44</v>
      </c>
      <c r="F6" s="6">
        <f>'Food In'!E6-('Food Out'!F6+Spillage!F6)</f>
        <v>33.800000000000068</v>
      </c>
      <c r="G6" s="6">
        <f>'Food In'!F6-('Food Out'!G6+Spillage!G6)</f>
        <v>-541.6</v>
      </c>
      <c r="H6" s="6">
        <f>'Food In'!G6-('Food Out'!H6+Spillage!H6)</f>
        <v>29.300000000000011</v>
      </c>
      <c r="I6" s="6">
        <f>'Food In'!H6-('Food Out'!I6+Spillage!I6)</f>
        <v>42</v>
      </c>
      <c r="J6" s="6">
        <f>'Food In'!I6-('Food Out'!J6+Spillage!J6)</f>
        <v>28</v>
      </c>
      <c r="K6" s="6">
        <f>'Food In'!J6-('Food Out'!K6+Spillage!K6)</f>
        <v>28.000000000000057</v>
      </c>
      <c r="L6" s="6">
        <f>'Food In'!K6-('Food Out'!L6+Spillage!L6)</f>
        <v>28.299999999999955</v>
      </c>
      <c r="M6" s="6">
        <f>'Food In'!L6-('Food Out'!M6+Spillage!M6)</f>
        <v>28.289999999999964</v>
      </c>
      <c r="N6" s="6">
        <f>'Food In'!M6-('Food Out'!N6+Spillage!N6)</f>
        <v>28</v>
      </c>
      <c r="O6" s="6">
        <f>'Food In'!N6-('Food Out'!O6+Spillage!O6)</f>
        <v>34.400000000000034</v>
      </c>
      <c r="P6" s="6">
        <f>'Food In'!O6-('Food Out'!P6+Spillage!P6)</f>
        <v>27.099999999999966</v>
      </c>
      <c r="Q6" s="6">
        <f>'Food In'!P6-('Food Out'!Q6+Spillage!Q6)</f>
        <v>29.399999999999977</v>
      </c>
      <c r="R6" s="6">
        <f>'Food In'!Q6-('Food Out'!R6+Spillage!R6)</f>
        <v>28.100000000000023</v>
      </c>
      <c r="S6" s="6">
        <f>'Food In'!R6-('Food Out'!S6+Spillage!S6)</f>
        <v>31.5</v>
      </c>
      <c r="T6" s="6">
        <f>'Food In'!S6-('Food Out'!T6+Spillage!T6)</f>
        <v>29.700000000000045</v>
      </c>
      <c r="U6" s="6">
        <f>'Food In'!T6-('Food Out'!U6+Spillage!U6)</f>
        <v>28.299999999999955</v>
      </c>
      <c r="V6" s="6">
        <f>'Food In'!U6-('Food Out'!V6+Spillage!V6)</f>
        <v>28.399999999999977</v>
      </c>
      <c r="W6" s="6">
        <f>'Food In'!V6-('Food Out'!W6+Spillage!W6)</f>
        <v>30.199999999999932</v>
      </c>
      <c r="X6" s="6"/>
      <c r="Y6" s="6">
        <f>'Food In'!W6-('Food Out'!Y6+Spillage!Y6)</f>
        <v>63.500000000000057</v>
      </c>
      <c r="Z6" s="6">
        <f>'Food In'!Y6-('Food Out'!Z6+Spillage!Z6)</f>
        <v>33.899999999999977</v>
      </c>
      <c r="AA6" s="6">
        <f>'Food In'!Z6-('Food Out'!AA6+Spillage!AA6)</f>
        <v>34.100000000000023</v>
      </c>
      <c r="AB6" s="6">
        <f>'Food In'!AA6-('Food Out'!AB6+Spillage!AB6)</f>
        <v>24.899999999999977</v>
      </c>
      <c r="AC6" s="6">
        <f>'Food In'!AB6-('Food Out'!AC6+Spillage!AC6)</f>
        <v>36.800000000000068</v>
      </c>
      <c r="AD6" s="6">
        <f>'Food In'!AC6-('Food Out'!AD6+Spillage!AD6)</f>
        <v>30.199999999999932</v>
      </c>
      <c r="AE6" s="6">
        <f>'Food In'!AD6-('Food Out'!AE6+Spillage!AE6)</f>
        <v>24.600000000000023</v>
      </c>
      <c r="AF6" s="6">
        <f>'Food In'!AE6-('Food Out'!AF6+Spillage!AF6)</f>
        <v>34.5</v>
      </c>
      <c r="AG6" s="6">
        <f>'Food In'!AF6-('Food Out'!AG6+Spillage!AG6)</f>
        <v>27.900000000000091</v>
      </c>
      <c r="AH6" s="6">
        <f>'Food In'!AG6-('Food Out'!AH6+Spillage!AH6)</f>
        <v>24.39999999999992</v>
      </c>
      <c r="AI6" s="6">
        <f>'Food In'!AH6-('Food Out'!AI6+Spillage!AI6)</f>
        <v>27.400000000000034</v>
      </c>
      <c r="AJ6" s="6">
        <f>'Food In'!AI6-('Food Out'!AJ6+Spillage!AJ6)</f>
        <v>27</v>
      </c>
      <c r="AK6" s="6">
        <f>'Food In'!AJ6-('Food Out'!AK6+Spillage!AK6)</f>
        <v>26.199999999999989</v>
      </c>
      <c r="AL6" s="6">
        <f>'Food In'!AK6-('Food Out'!AL6+Spillage!AL6)</f>
        <v>27.100000000000023</v>
      </c>
      <c r="AM6" s="6">
        <f>'Food In'!AL6-('Food Out'!AM6+Spillage!AM6)</f>
        <v>27.400000000000034</v>
      </c>
      <c r="AN6" s="6">
        <f>'Food In'!AM6-('Food Out'!AN6+Spillage!AN6)</f>
        <v>26.799999999999955</v>
      </c>
      <c r="AO6" s="6">
        <f>'Food In'!AN6-('Food Out'!AO6+Spillage!AO6)</f>
        <v>464.6</v>
      </c>
      <c r="AP6" s="6">
        <f>'Food In'!AO6-('Food Out'!AP6+Spillage!AP6)</f>
        <v>0</v>
      </c>
      <c r="AQ6" s="6">
        <f>'Food In'!AP6-('Food Out'!AQ6+Spillage!AQ6)</f>
        <v>0</v>
      </c>
      <c r="AS6" s="6">
        <f t="shared" si="0"/>
        <v>876.3900000000001</v>
      </c>
    </row>
    <row r="7" spans="1:45" ht="13.2" x14ac:dyDescent="0.25">
      <c r="A7" s="6">
        <v>4</v>
      </c>
      <c r="B7" s="6" t="s">
        <v>44</v>
      </c>
      <c r="F7" s="6">
        <f>'Food In'!E7-('Food Out'!F7+Spillage!F7)</f>
        <v>36.299999999999955</v>
      </c>
      <c r="G7" s="6">
        <f>'Food In'!F7-('Food Out'!G7+Spillage!G7)</f>
        <v>-593.6</v>
      </c>
      <c r="H7" s="6">
        <f>'Food In'!G7-('Food Out'!H7+Spillage!H7)</f>
        <v>35.5</v>
      </c>
      <c r="I7" s="6">
        <f>'Food In'!H7-('Food Out'!I7+Spillage!I7)</f>
        <v>43.5</v>
      </c>
      <c r="J7" s="6">
        <f>'Food In'!I7-('Food Out'!J7+Spillage!J7)</f>
        <v>29.100000000000023</v>
      </c>
      <c r="K7" s="6">
        <f>'Food In'!J7-('Food Out'!K7+Spillage!K7)</f>
        <v>30.999999999999943</v>
      </c>
      <c r="L7" s="6">
        <f>'Food In'!K7-('Food Out'!L7+Spillage!L7)</f>
        <v>29.000000000000057</v>
      </c>
      <c r="M7" s="6">
        <f>'Food In'!L7-('Food Out'!M7+Spillage!M7)</f>
        <v>33</v>
      </c>
      <c r="N7" s="6">
        <f>'Food In'!M7-('Food Out'!N7+Spillage!N7)</f>
        <v>31.399999999999977</v>
      </c>
      <c r="O7" s="6">
        <f>'Food In'!N7-('Food Out'!O7+Spillage!O7)</f>
        <v>34.799999999999955</v>
      </c>
      <c r="P7" s="6">
        <f>'Food In'!O7-('Food Out'!P7+Spillage!P7)</f>
        <v>27.799999999999955</v>
      </c>
      <c r="Q7" s="6">
        <f>'Food In'!P7-('Food Out'!Q7+Spillage!Q7)</f>
        <v>34.900000000000091</v>
      </c>
      <c r="R7" s="6">
        <f>'Food In'!Q7-('Food Out'!R7+Spillage!R7)</f>
        <v>32.799999999999955</v>
      </c>
      <c r="S7" s="6">
        <f>'Food In'!R7-('Food Out'!S7+Spillage!S7)</f>
        <v>31.600000000000023</v>
      </c>
      <c r="T7" s="6">
        <f>'Food In'!S7-('Food Out'!T7+Spillage!T7)</f>
        <v>36.300000000000068</v>
      </c>
      <c r="U7" s="6">
        <f>'Food In'!T7-('Food Out'!U7+Spillage!U7)</f>
        <v>29</v>
      </c>
      <c r="V7" s="6">
        <f>'Food In'!U7-('Food Out'!V7+Spillage!V7)</f>
        <v>35.600000000000023</v>
      </c>
      <c r="W7" s="6">
        <f>'Food In'!V7-('Food Out'!W7+Spillage!W7)</f>
        <v>31.100000000000023</v>
      </c>
      <c r="X7" s="6"/>
      <c r="Y7" s="6">
        <f>'Food In'!W7-('Food Out'!Y7+Spillage!Y7)</f>
        <v>67.700000000000045</v>
      </c>
      <c r="Z7" s="6">
        <f>'Food In'!Y7-('Food Out'!Z7+Spillage!Z7)</f>
        <v>32.699999999999932</v>
      </c>
      <c r="AA7" s="6">
        <f>'Food In'!Z7-('Food Out'!AA7+Spillage!AA7)</f>
        <v>37.700000000000045</v>
      </c>
      <c r="AB7" s="6">
        <f>'Food In'!AA7-('Food Out'!AB7+Spillage!AB7)</f>
        <v>27.800000000000011</v>
      </c>
      <c r="AC7" s="6">
        <f>'Food In'!AB7-('Food Out'!AC7+Spillage!AC7)</f>
        <v>37.799999999999955</v>
      </c>
      <c r="AD7" s="6">
        <f>'Food In'!AC7-('Food Out'!AD7+Spillage!AD7)</f>
        <v>29.899999999999977</v>
      </c>
      <c r="AE7" s="6">
        <f>'Food In'!AD7-('Food Out'!AE7+Spillage!AE7)</f>
        <v>24.600000000000023</v>
      </c>
      <c r="AF7" s="6">
        <f>'Food In'!AE7-('Food Out'!AF7+Spillage!AF7)</f>
        <v>32.700000000000045</v>
      </c>
      <c r="AG7" s="6">
        <f>'Food In'!AF7-('Food Out'!AG7+Spillage!AG7)</f>
        <v>34.199999999999989</v>
      </c>
      <c r="AH7" s="6">
        <f>'Food In'!AG7-('Food Out'!AH7+Spillage!AH7)</f>
        <v>23.300000000000011</v>
      </c>
      <c r="AI7" s="6">
        <f>'Food In'!AH7-('Food Out'!AI7+Spillage!AI7)</f>
        <v>34.600000000000023</v>
      </c>
      <c r="AJ7" s="6">
        <f>'Food In'!AI7-('Food Out'!AJ7+Spillage!AJ7)</f>
        <v>35.5</v>
      </c>
      <c r="AK7" s="6">
        <f>'Food In'!AJ7-('Food Out'!AK7+Spillage!AK7)</f>
        <v>26.900000000000034</v>
      </c>
      <c r="AL7" s="6">
        <f>'Food In'!AK7-('Food Out'!AL7+Spillage!AL7)</f>
        <v>25.300000000000011</v>
      </c>
      <c r="AM7" s="6">
        <f>'Food In'!AL7-('Food Out'!AM7+Spillage!AM7)</f>
        <v>30.299999999999955</v>
      </c>
      <c r="AN7" s="6">
        <f>'Food In'!AM7-('Food Out'!AN7+Spillage!AN7)</f>
        <v>29.800000000000011</v>
      </c>
      <c r="AO7" s="6">
        <f>'Food In'!AN7-('Food Out'!AO7+Spillage!AO7)</f>
        <v>0</v>
      </c>
      <c r="AP7" s="6">
        <f>'Food In'!AO7-('Food Out'!AP7+Spillage!AP7)</f>
        <v>0</v>
      </c>
      <c r="AQ7" s="6">
        <f>'Food In'!AP7-('Food Out'!AQ7+Spillage!AQ7)</f>
        <v>0</v>
      </c>
      <c r="AS7" s="6">
        <f t="shared" si="0"/>
        <v>949.09999999999991</v>
      </c>
    </row>
    <row r="8" spans="1:45" ht="13.2" x14ac:dyDescent="0.25">
      <c r="A8" s="6">
        <v>5</v>
      </c>
      <c r="B8" s="6" t="s">
        <v>45</v>
      </c>
      <c r="F8" s="6">
        <f>'Food In'!E8-('Food Out'!F8+Spillage!F8)</f>
        <v>38.799999999999955</v>
      </c>
      <c r="G8" s="6">
        <f>'Food In'!F8-('Food Out'!G8+Spillage!G8)</f>
        <v>-534.70000000000005</v>
      </c>
      <c r="H8" s="6">
        <f>'Food In'!G8-('Food Out'!H8+Spillage!H8)</f>
        <v>33.300000000000068</v>
      </c>
      <c r="I8" s="6">
        <f>'Food In'!H8-('Food Out'!I8+Spillage!I8)</f>
        <v>52.899999999999977</v>
      </c>
      <c r="J8" s="6">
        <f>'Food In'!I8-('Food Out'!J8+Spillage!J8)</f>
        <v>30.300000000000011</v>
      </c>
      <c r="K8" s="6">
        <f>'Food In'!J8-('Food Out'!K8+Spillage!K8)</f>
        <v>26.5</v>
      </c>
      <c r="L8" s="6">
        <f>'Food In'!K8-('Food Out'!L8+Spillage!L8)</f>
        <v>25.5</v>
      </c>
      <c r="M8" s="6">
        <f>'Food In'!L8-('Food Out'!M8+Spillage!M8)</f>
        <v>28.700000000000003</v>
      </c>
      <c r="N8" s="6">
        <f>'Food In'!M8-('Food Out'!N8+Spillage!N8)</f>
        <v>26.5</v>
      </c>
      <c r="O8" s="6">
        <f>'Food In'!N8-('Food Out'!O8+Spillage!O8)</f>
        <v>26</v>
      </c>
      <c r="P8" s="6">
        <f>'Food In'!O8-('Food Out'!P8+Spillage!P8)</f>
        <v>24.199999999999989</v>
      </c>
      <c r="Q8" s="6">
        <f>'Food In'!P8-('Food Out'!Q8+Spillage!Q8)</f>
        <v>22.500000000000014</v>
      </c>
      <c r="R8" s="6">
        <f>'Food In'!Q8-('Food Out'!R8+Spillage!R8)</f>
        <v>23.299999999999997</v>
      </c>
      <c r="S8" s="6">
        <f>'Food In'!R8-('Food Out'!S8+Spillage!S8)</f>
        <v>24.700000000000003</v>
      </c>
      <c r="T8" s="6">
        <f>'Food In'!S8-('Food Out'!T8+Spillage!T8)</f>
        <v>24.299999999999997</v>
      </c>
      <c r="U8" s="6">
        <f>'Food In'!T8-('Food Out'!U8+Spillage!U8)</f>
        <v>26.5</v>
      </c>
      <c r="V8" s="6">
        <f>'Food In'!U8-('Food Out'!V8+Spillage!V8)</f>
        <v>26</v>
      </c>
      <c r="W8" s="6">
        <f>'Food In'!V8-('Food Out'!W8+Spillage!W8)</f>
        <v>21.900000000000006</v>
      </c>
      <c r="X8" s="6"/>
      <c r="Y8" s="6">
        <f>'Food In'!W8-('Food Out'!Y8+Spillage!Y8)</f>
        <v>34.6</v>
      </c>
      <c r="Z8" s="6">
        <f>'Food In'!Y8-('Food Out'!Z8+Spillage!Z8)</f>
        <v>35</v>
      </c>
      <c r="AA8" s="6">
        <f>'Food In'!Z8-('Food Out'!AA8+Spillage!AA8)</f>
        <v>27.700000000000003</v>
      </c>
      <c r="AB8" s="6">
        <f>'Food In'!AA8-('Food Out'!AB8+Spillage!AB8)</f>
        <v>21.000000000000014</v>
      </c>
      <c r="AC8" s="6">
        <f>'Food In'!AB8-('Food Out'!AC8+Spillage!AC8)</f>
        <v>25.199999999999989</v>
      </c>
      <c r="AD8" s="6">
        <f>'Food In'!AC8-('Food Out'!AD8+Spillage!AD8)</f>
        <v>18.5</v>
      </c>
      <c r="AE8" s="6">
        <f>'Food In'!AD8-('Food Out'!AE8+Spillage!AE8)</f>
        <v>19.400000000000006</v>
      </c>
      <c r="AF8" s="6">
        <f>'Food In'!AE8-('Food Out'!AF8+Spillage!AF8)</f>
        <v>21.200000000000017</v>
      </c>
      <c r="AG8" s="6">
        <f>'Food In'!AF8-('Food Out'!AG8+Spillage!AG8)</f>
        <v>18.799999999999997</v>
      </c>
      <c r="AH8" s="6">
        <f>'Food In'!AG8-('Food Out'!AH8+Spillage!AH8)</f>
        <v>20.899999999999991</v>
      </c>
      <c r="AI8" s="6">
        <f>'Food In'!AH8-('Food Out'!AI8+Spillage!AI8)</f>
        <v>21.200000000000003</v>
      </c>
      <c r="AJ8" s="6">
        <f>'Food In'!AI8-('Food Out'!AJ8+Spillage!AJ8)</f>
        <v>22.800000000000011</v>
      </c>
      <c r="AK8" s="6">
        <f>'Food In'!AJ8-('Food Out'!AK8+Spillage!AK8)</f>
        <v>19.899999999999991</v>
      </c>
      <c r="AL8" s="6">
        <f>'Food In'!AK8-('Food Out'!AL8+Spillage!AL8)</f>
        <v>17.799999999999997</v>
      </c>
      <c r="AM8" s="6">
        <f>'Food In'!AL8-('Food Out'!AM8+Spillage!AM8)</f>
        <v>18.599999999999994</v>
      </c>
      <c r="AN8" s="6">
        <f>'Food In'!AM8-('Food Out'!AN8+Spillage!AN8)</f>
        <v>24.799999999999997</v>
      </c>
      <c r="AO8" s="6">
        <f>'Food In'!AN8-('Food Out'!AO8+Spillage!AO8)</f>
        <v>0</v>
      </c>
      <c r="AP8" s="6">
        <f>'Food In'!AO8-('Food Out'!AP8+Spillage!AP8)</f>
        <v>0</v>
      </c>
      <c r="AQ8" s="6">
        <f>'Food In'!AP8-('Food Out'!AQ8+Spillage!AQ8)</f>
        <v>0</v>
      </c>
      <c r="AS8" s="6">
        <f t="shared" si="0"/>
        <v>694</v>
      </c>
    </row>
    <row r="9" spans="1:45" ht="13.2" x14ac:dyDescent="0.25">
      <c r="A9" s="6">
        <v>6</v>
      </c>
      <c r="B9" s="6" t="s">
        <v>45</v>
      </c>
      <c r="F9" s="6">
        <f>'Food In'!E9-('Food Out'!F9+Spillage!F9)</f>
        <v>29.899999999999977</v>
      </c>
      <c r="G9" s="6">
        <f>'Food In'!F9-('Food Out'!G9+Spillage!G9)</f>
        <v>-573.6</v>
      </c>
      <c r="H9" s="6">
        <f>'Food In'!G9-('Food Out'!H9+Spillage!H9)</f>
        <v>22.5</v>
      </c>
      <c r="I9" s="6">
        <f>'Food In'!H9-('Food Out'!I9+Spillage!I9)</f>
        <v>42.500000000000057</v>
      </c>
      <c r="J9" s="6">
        <f>'Food In'!I9-('Food Out'!J9+Spillage!J9)</f>
        <v>23.199999999999989</v>
      </c>
      <c r="K9" s="6">
        <f>'Food In'!J9-('Food Out'!K9+Spillage!K9)</f>
        <v>23.600000000000009</v>
      </c>
      <c r="L9" s="6">
        <f>'Food In'!K9-('Food Out'!L9+Spillage!L9)</f>
        <v>23.900000000000006</v>
      </c>
      <c r="M9" s="6">
        <f>'Food In'!L9-('Food Out'!M9+Spillage!M9)</f>
        <v>21.899999999999991</v>
      </c>
      <c r="N9" s="6">
        <f>'Food In'!M9-('Food Out'!N9+Spillage!N9)</f>
        <v>22.700000000000003</v>
      </c>
      <c r="O9" s="6">
        <f>'Food In'!N9-('Food Out'!O9+Spillage!O9)</f>
        <v>24.800000000000011</v>
      </c>
      <c r="P9" s="6">
        <f>'Food In'!O9-('Food Out'!P9+Spillage!P9)</f>
        <v>23.099999999999994</v>
      </c>
      <c r="Q9" s="6">
        <f>'Food In'!P9-('Food Out'!Q9+Spillage!Q9)</f>
        <v>24.200000000000003</v>
      </c>
      <c r="R9" s="6">
        <f>'Food In'!Q9-('Food Out'!R9+Spillage!R9)</f>
        <v>18.600000000000001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S9" s="6">
        <f t="shared" si="0"/>
        <v>182.79999999999998</v>
      </c>
    </row>
    <row r="10" spans="1:45" ht="13.2" x14ac:dyDescent="0.25">
      <c r="A10" s="6">
        <v>7</v>
      </c>
      <c r="B10" s="6" t="s">
        <v>45</v>
      </c>
      <c r="F10" s="6">
        <f>'Food In'!E10-('Food Out'!F10+Spillage!F10)</f>
        <v>31.899999999999977</v>
      </c>
      <c r="G10" s="6">
        <f>'Food In'!F10-('Food Out'!G10+Spillage!G10)</f>
        <v>-605.70000000000005</v>
      </c>
      <c r="H10" s="6">
        <f>'Food In'!G10-('Food Out'!H10+Spillage!H10)</f>
        <v>30.699999999999932</v>
      </c>
      <c r="I10" s="6">
        <f>'Food In'!H10-('Food Out'!I10+Spillage!I10)</f>
        <v>38.5</v>
      </c>
      <c r="J10" s="6">
        <f>'Food In'!I10-('Food Out'!J10+Spillage!J10)</f>
        <v>28.300000000000068</v>
      </c>
      <c r="K10" s="6">
        <f>'Food In'!J10-('Food Out'!K10+Spillage!K10)</f>
        <v>24</v>
      </c>
      <c r="L10" s="6">
        <f>'Food In'!K10-('Food Out'!L10+Spillage!L10)</f>
        <v>24.799999999999997</v>
      </c>
      <c r="M10" s="6">
        <f>'Food In'!L10-('Food Out'!M10+Spillage!M10)</f>
        <v>23.099999999999994</v>
      </c>
      <c r="N10" s="6">
        <f>'Food In'!M10-('Food Out'!N10+Spillage!N10)</f>
        <v>21</v>
      </c>
      <c r="O10" s="6">
        <f>'Food In'!N10-('Food Out'!O10+Spillage!O10)</f>
        <v>26.900000000000006</v>
      </c>
      <c r="P10" s="6">
        <f>'Food In'!O10-('Food Out'!P10+Spillage!P10)</f>
        <v>24.5</v>
      </c>
      <c r="Q10" s="6">
        <f>'Food In'!P10-('Food Out'!Q10+Spillage!Q10)</f>
        <v>26.5</v>
      </c>
      <c r="R10" s="6">
        <f>'Food In'!Q10-('Food Out'!R10+Spillage!R10)</f>
        <v>23.5</v>
      </c>
      <c r="S10" s="6">
        <f>'Food In'!R10-('Food Out'!S10+Spillage!S10)</f>
        <v>24.400000000000006</v>
      </c>
      <c r="T10" s="6">
        <f>'Food In'!S10-('Food Out'!T10+Spillage!T10)</f>
        <v>24.899999999999991</v>
      </c>
      <c r="U10" s="6">
        <f>'Food In'!T10-('Food Out'!U10+Spillage!U10)</f>
        <v>24.900000000000006</v>
      </c>
      <c r="V10" s="6">
        <f>'Food In'!U10-('Food Out'!V10+Spillage!V10)</f>
        <v>25.5</v>
      </c>
      <c r="W10" s="6">
        <f>'Food In'!V10-('Food Out'!W10+Spillage!W10)</f>
        <v>21.699999999999989</v>
      </c>
      <c r="X10" s="6"/>
      <c r="Y10" s="6">
        <f>'Food In'!W10-('Food Out'!Y10+Spillage!Y10)</f>
        <v>27.300000000000004</v>
      </c>
      <c r="Z10" s="6">
        <f>'Food In'!Y10-('Food Out'!Z10+Spillage!Z10)</f>
        <v>31.400000000000006</v>
      </c>
      <c r="AA10" s="6">
        <f>'Food In'!Z10-('Food Out'!AA10+Spillage!AA10)</f>
        <v>27</v>
      </c>
      <c r="AB10" s="6">
        <f>'Food In'!AA10-('Food Out'!AB10+Spillage!AB10)</f>
        <v>22.499999999999993</v>
      </c>
      <c r="AC10" s="6">
        <f>'Food In'!AB10-('Food Out'!AC10+Spillage!AC10)</f>
        <v>28.199999999999989</v>
      </c>
      <c r="AD10" s="6">
        <f>'Food In'!AC10-('Food Out'!AD10+Spillage!AD10)</f>
        <v>22.200000000000003</v>
      </c>
      <c r="AE10" s="6">
        <f>'Food In'!AD10-('Food Out'!AE10+Spillage!AE10)</f>
        <v>20.300000000000004</v>
      </c>
      <c r="AF10" s="6">
        <f>'Food In'!AE10-('Food Out'!AF10+Spillage!AF10)</f>
        <v>22.300000000000011</v>
      </c>
      <c r="AG10" s="6">
        <f>'Food In'!AF10-('Food Out'!AG10+Spillage!AG10)</f>
        <v>21</v>
      </c>
      <c r="AH10" s="6">
        <f>'Food In'!AG10-('Food Out'!AH10+Spillage!AH10)</f>
        <v>19.5</v>
      </c>
      <c r="AI10" s="6">
        <f>'Food In'!AH10-('Food Out'!AI10+Spillage!AI10)</f>
        <v>18</v>
      </c>
      <c r="AJ10" s="6">
        <f>'Food In'!AI10-('Food Out'!AJ10+Spillage!AJ10)</f>
        <v>23.5</v>
      </c>
      <c r="AK10" s="6">
        <f>'Food In'!AJ10-('Food Out'!AK10+Spillage!AK10)</f>
        <v>13</v>
      </c>
      <c r="AL10" s="6">
        <f>'Food In'!AK10-('Food Out'!AL10+Spillage!AL10)</f>
        <v>21</v>
      </c>
      <c r="AM10" s="6">
        <f>'Food In'!AL10-('Food Out'!AM10+Spillage!AM10)</f>
        <v>16</v>
      </c>
      <c r="AN10" s="6">
        <f>'Food In'!AM10-('Food Out'!AN10+Spillage!AN10)</f>
        <v>21.5</v>
      </c>
      <c r="AO10" s="6">
        <f>'Food In'!AN10-('Food Out'!AO10+Spillage!AO10)</f>
        <v>0</v>
      </c>
      <c r="AP10" s="6">
        <f>'Food In'!AO10-('Food Out'!AP10+Spillage!AP10)</f>
        <v>0</v>
      </c>
      <c r="AQ10" s="6">
        <f>'Food In'!AP10-('Food Out'!AQ10+Spillage!AQ10)</f>
        <v>0</v>
      </c>
      <c r="AS10" s="6">
        <f t="shared" si="0"/>
        <v>670.4</v>
      </c>
    </row>
    <row r="11" spans="1:45" ht="13.2" x14ac:dyDescent="0.25">
      <c r="A11" s="6">
        <v>8</v>
      </c>
      <c r="B11" s="6" t="s">
        <v>46</v>
      </c>
      <c r="F11" s="6">
        <f>'Food In'!E11-('Food Out'!F11+Spillage!F11)</f>
        <v>37.399999999999977</v>
      </c>
      <c r="G11" s="6">
        <f>'Food In'!F11-('Food Out'!G11+Spillage!G11)</f>
        <v>-656.2</v>
      </c>
      <c r="H11" s="6">
        <f>'Food In'!G11-('Food Out'!H11+Spillage!H11)</f>
        <v>30</v>
      </c>
      <c r="I11" s="6">
        <f>'Food In'!H11-('Food Out'!I11+Spillage!I11)</f>
        <v>40.399999999999977</v>
      </c>
      <c r="J11" s="6">
        <f>'Food In'!I11-('Food Out'!J11+Spillage!J11)</f>
        <v>27.100000000000023</v>
      </c>
      <c r="K11" s="6">
        <f>'Food In'!J11-('Food Out'!K11+Spillage!K11)</f>
        <v>5.2999999999999972</v>
      </c>
      <c r="L11" s="6">
        <f>'Food In'!K11-('Food Out'!L11+Spillage!L11)</f>
        <v>10.5</v>
      </c>
      <c r="M11" s="6">
        <f>'Food In'!L11-('Food Out'!M11+Spillage!M11)</f>
        <v>15.600000000000009</v>
      </c>
      <c r="N11" s="6">
        <f>'Food In'!M11-('Food Out'!N11+Spillage!N11)</f>
        <v>15.899999999999991</v>
      </c>
      <c r="O11" s="6">
        <f>'Food In'!N11-('Food Out'!O11+Spillage!O11)</f>
        <v>16.600000000000009</v>
      </c>
      <c r="P11" s="6">
        <f>'Food In'!O11-('Food Out'!P11+Spillage!P11)</f>
        <v>19.099999999999994</v>
      </c>
      <c r="Q11" s="6">
        <f>'Food In'!P11-('Food Out'!Q11+Spillage!Q11)</f>
        <v>15.399999999999991</v>
      </c>
      <c r="R11" s="6">
        <f>'Food In'!Q11-('Food Out'!R11+Spillage!R11)</f>
        <v>20.399999999999991</v>
      </c>
      <c r="S11" s="6">
        <f>'Food In'!R11-('Food Out'!S11+Spillage!S11)</f>
        <v>18.699999999999989</v>
      </c>
      <c r="T11" s="6">
        <f>'Food In'!S11-('Food Out'!T11+Spillage!T11)</f>
        <v>11.600000000000009</v>
      </c>
      <c r="U11" s="6">
        <f>'Food In'!T11-('Food Out'!U11+Spillage!U11)</f>
        <v>19.600000000000009</v>
      </c>
      <c r="V11" s="6">
        <f>'Food In'!U11-('Food Out'!V11+Spillage!V11)</f>
        <v>21</v>
      </c>
      <c r="W11" s="6">
        <f>'Food In'!V11-('Food Out'!W11+Spillage!W11)</f>
        <v>19.899999999999991</v>
      </c>
      <c r="X11" s="6"/>
      <c r="Y11" s="6">
        <f>'Food In'!W11-('Food Out'!Y11+Spillage!Y11)</f>
        <v>39.5</v>
      </c>
      <c r="Z11" s="6">
        <f>'Food In'!Y11-('Food Out'!Z11+Spillage!Z11)</f>
        <v>19.199999999999989</v>
      </c>
      <c r="AA11" s="6">
        <f>'Food In'!Z11-('Food Out'!AA11+Spillage!AA11)</f>
        <v>19.600000000000009</v>
      </c>
      <c r="AB11" s="6">
        <f>'Food In'!AA11-('Food Out'!AB11+Spillage!AB11)</f>
        <v>22.200000000000003</v>
      </c>
      <c r="AC11" s="31">
        <v>60.200000000000017</v>
      </c>
      <c r="AD11" s="6">
        <f>'Food In'!AC11-('Food Out'!AD11+Spillage!AD11)</f>
        <v>14.399999999999991</v>
      </c>
      <c r="AE11" s="6">
        <f>'Food In'!AD11-('Food Out'!AE11+Spillage!AE11)</f>
        <v>23</v>
      </c>
      <c r="AF11" s="6">
        <f>'Food In'!AE11-('Food Out'!AF11+Spillage!AF11)</f>
        <v>17.399999999999991</v>
      </c>
      <c r="AG11" s="6">
        <f>'Food In'!AF11-('Food Out'!AG11+Spillage!AG11)</f>
        <v>17.700000000000003</v>
      </c>
      <c r="AH11" s="6">
        <f>'Food In'!AG11-('Food Out'!AH11+Spillage!AH11)</f>
        <v>16.299999999999997</v>
      </c>
      <c r="AI11" s="6">
        <f>'Food In'!AH11-('Food Out'!AI11+Spillage!AI11)</f>
        <v>14.899999999999991</v>
      </c>
      <c r="AJ11" s="6">
        <f>'Food In'!AI11-('Food Out'!AJ11+Spillage!AJ11)</f>
        <v>15.899999999999991</v>
      </c>
      <c r="AK11" s="6">
        <f>'Food In'!AJ11-('Food Out'!AK11+Spillage!AK11)</f>
        <v>15.800000000000011</v>
      </c>
      <c r="AL11" s="6">
        <f>'Food In'!AK11-('Food Out'!AL11+Spillage!AL11)</f>
        <v>18.299999999999997</v>
      </c>
      <c r="AM11" s="6">
        <f>'Food In'!AL11-('Food Out'!AM11+Spillage!AM11)</f>
        <v>13.700000000000003</v>
      </c>
      <c r="AN11" s="6">
        <f>'Food In'!AM11-('Food Out'!AN11+Spillage!AN11)</f>
        <v>18</v>
      </c>
      <c r="AO11" s="6">
        <f>'Food In'!AN11-('Food Out'!AO11+Spillage!AO11)</f>
        <v>0</v>
      </c>
      <c r="AP11" s="6">
        <f>'Food In'!AO11-('Food Out'!AP11+Spillage!AP11)</f>
        <v>0</v>
      </c>
      <c r="AQ11" s="6">
        <f>'Food In'!AP11-('Food Out'!AQ11+Spillage!AQ11)</f>
        <v>0</v>
      </c>
      <c r="AS11" s="6">
        <f t="shared" si="0"/>
        <v>555.69999999999993</v>
      </c>
    </row>
    <row r="12" spans="1:45" ht="13.2" x14ac:dyDescent="0.25">
      <c r="A12" s="6">
        <v>9</v>
      </c>
      <c r="B12" s="6" t="s">
        <v>45</v>
      </c>
      <c r="F12" s="6">
        <f>'Food In'!E12-('Food Out'!F12+Spillage!F12)</f>
        <v>33.399999999999977</v>
      </c>
      <c r="G12" s="6">
        <f>'Food In'!F12-('Food Out'!G12+Spillage!G12)</f>
        <v>-530.29999999999995</v>
      </c>
      <c r="H12" s="6">
        <f>'Food In'!G12-('Food Out'!H12+Spillage!H12)</f>
        <v>24.700000000000045</v>
      </c>
      <c r="I12" s="6">
        <f>'Food In'!H12-('Food Out'!I12+Spillage!I12)</f>
        <v>38.099999999999966</v>
      </c>
      <c r="J12" s="6">
        <f>'Food In'!I12-('Food Out'!J12+Spillage!J12)</f>
        <v>27.800000000000011</v>
      </c>
      <c r="K12" s="6">
        <f>'Food In'!J12-('Food Out'!K12+Spillage!K12)</f>
        <v>23.099999999999994</v>
      </c>
      <c r="L12" s="6">
        <f>'Food In'!K12-('Food Out'!L12+Spillage!L12)</f>
        <v>26.5</v>
      </c>
      <c r="M12" s="6">
        <f>'Food In'!L12-('Food Out'!M12+Spillage!M12)</f>
        <v>22.899999999999991</v>
      </c>
      <c r="N12" s="6">
        <f>'Food In'!M12-('Food Out'!N12+Spillage!N12)</f>
        <v>21.6</v>
      </c>
      <c r="O12" s="6">
        <f>'Food In'!N12-('Food Out'!O12+Spillage!O12)</f>
        <v>24.200000000000003</v>
      </c>
      <c r="P12" s="6">
        <f>'Food In'!O12-('Food Out'!P12+Spillage!P12)</f>
        <v>22.200000000000003</v>
      </c>
      <c r="Q12" s="6">
        <f>'Food In'!P12-('Food Out'!Q12+Spillage!Q12)</f>
        <v>20.099999999999994</v>
      </c>
      <c r="R12" s="6">
        <f>'Food In'!Q12-('Food Out'!R12+Spillage!R12)</f>
        <v>23.299999999999997</v>
      </c>
      <c r="S12" s="6">
        <f>'Food In'!R12-('Food Out'!S12+Spillage!S12)</f>
        <v>23.200000000000003</v>
      </c>
      <c r="T12" s="6">
        <f>'Food In'!S12-('Food Out'!T12+Spillage!T12)</f>
        <v>20.299999999999997</v>
      </c>
      <c r="U12" s="6">
        <f>'Food In'!T12-('Food Out'!U12+Spillage!U12)</f>
        <v>22.799999999999983</v>
      </c>
      <c r="V12" s="6">
        <f>'Food In'!U12-('Food Out'!V12+Spillage!V12)</f>
        <v>22.100000000000009</v>
      </c>
      <c r="W12" s="6">
        <f>'Food In'!V12-('Food Out'!W12+Spillage!W12)</f>
        <v>20.799999999999997</v>
      </c>
      <c r="X12" s="6"/>
      <c r="Y12" s="6">
        <f>'Food In'!W12-('Food Out'!Y12+Spillage!Y12)</f>
        <v>37.799999999999997</v>
      </c>
      <c r="Z12" s="6">
        <f>'Food In'!Y12-('Food Out'!Z12+Spillage!Z12)</f>
        <v>25.099999999999994</v>
      </c>
      <c r="AA12" s="6">
        <f>'Food In'!Z12-('Food Out'!AA12+Spillage!AA12)</f>
        <v>24.899999999999991</v>
      </c>
      <c r="AB12" s="6">
        <f>'Food In'!AA12-('Food Out'!AB12+Spillage!AB12)</f>
        <v>20.500000000000007</v>
      </c>
      <c r="AC12" s="6">
        <f>'Food In'!AB12-('Food Out'!AC12+Spillage!AC12)</f>
        <v>26.600000000000009</v>
      </c>
      <c r="AD12" s="6">
        <f>'Food In'!AC12-('Food Out'!AD12+Spillage!AD12)</f>
        <v>18.200000000000003</v>
      </c>
      <c r="AE12" s="6">
        <f>'Food In'!AD12-('Food Out'!AE12+Spillage!AE12)</f>
        <v>17.699999999999989</v>
      </c>
      <c r="AF12" s="6">
        <f>'Food In'!AE12-('Food Out'!AF12+Spillage!AF12)</f>
        <v>23.800000000000011</v>
      </c>
      <c r="AG12" s="6">
        <f>'Food In'!AF12-('Food Out'!AG12+Spillage!AG12)</f>
        <v>17</v>
      </c>
      <c r="AH12" s="6">
        <f>'Food In'!AG12-('Food Out'!AH12+Spillage!AH12)</f>
        <v>17.899999999999991</v>
      </c>
      <c r="AI12" s="6">
        <f>'Food In'!AH12-('Food Out'!AI12+Spillage!AI12)</f>
        <v>19.300000000000004</v>
      </c>
      <c r="AJ12" s="6">
        <f>'Food In'!AI12-('Food Out'!AJ12+Spillage!AJ12)</f>
        <v>20</v>
      </c>
      <c r="AK12" s="6">
        <f>'Food In'!AJ12-('Food Out'!AK12+Spillage!AK12)</f>
        <v>14.5</v>
      </c>
      <c r="AL12" s="6">
        <f>'Food In'!AK12-('Food Out'!AL12+Spillage!AL12)</f>
        <v>17.400000000000006</v>
      </c>
      <c r="AM12" s="6">
        <f>'Food In'!AL12-('Food Out'!AM12+Spillage!AM12)</f>
        <v>16.299999999999997</v>
      </c>
      <c r="AN12" s="6">
        <f>'Food In'!AM12-('Food Out'!AN12+Spillage!AN12)</f>
        <v>19.600000000000009</v>
      </c>
      <c r="AO12" s="6">
        <f>'Food In'!AN12-('Food Out'!AO12+Spillage!AO12)</f>
        <v>90.3</v>
      </c>
      <c r="AP12" s="6">
        <f>'Food In'!AO12-('Food Out'!AP12+Spillage!AP12)</f>
        <v>0</v>
      </c>
      <c r="AQ12" s="6">
        <f>'Food In'!AP12-('Food Out'!AQ12+Spillage!AQ12)</f>
        <v>0</v>
      </c>
      <c r="AS12" s="6">
        <f t="shared" si="0"/>
        <v>629.69999999999993</v>
      </c>
    </row>
    <row r="13" spans="1:45" ht="13.2" x14ac:dyDescent="0.25">
      <c r="A13" s="6">
        <v>10</v>
      </c>
      <c r="B13" s="6" t="s">
        <v>44</v>
      </c>
      <c r="F13" s="6">
        <f>'Food In'!E13-('Food Out'!F13+Spillage!F13)</f>
        <v>23.899999999999977</v>
      </c>
      <c r="G13" s="6">
        <f>'Food In'!F13-('Food Out'!G13+Spillage!G13)</f>
        <v>-567.70000000000005</v>
      </c>
      <c r="H13" s="6">
        <f>'Food In'!G13-('Food Out'!H13+Spillage!H13)</f>
        <v>27.399999999999977</v>
      </c>
      <c r="I13" s="6">
        <f>'Food In'!H13-('Food Out'!I13+Spillage!I13)</f>
        <v>31.699999999999989</v>
      </c>
      <c r="J13" s="6">
        <f>'Food In'!I13-('Food Out'!J13+Spillage!J13)</f>
        <v>20.5</v>
      </c>
      <c r="K13" s="6">
        <f>'Food In'!J13-('Food Out'!K13+Spillage!K13)</f>
        <v>23.5</v>
      </c>
      <c r="L13" s="6">
        <f>'Food In'!K13-('Food Out'!L13+Spillage!L13)</f>
        <v>21.899999999999977</v>
      </c>
      <c r="M13" s="6">
        <f>'Food In'!L13-('Food Out'!M13+Spillage!M13)</f>
        <v>23.899999999999977</v>
      </c>
      <c r="N13" s="6">
        <f>'Food In'!M13-('Food Out'!N13+Spillage!N13)</f>
        <v>21.699999999999932</v>
      </c>
      <c r="O13" s="6">
        <f>'Food In'!N13-('Food Out'!O13+Spillage!O13)</f>
        <v>27.300000000000011</v>
      </c>
      <c r="P13" s="6">
        <f>'Food In'!O13-('Food Out'!P13+Spillage!P13)</f>
        <v>22.600000000000023</v>
      </c>
      <c r="Q13" s="6">
        <f>'Food In'!P13-('Food Out'!Q13+Spillage!Q13)</f>
        <v>26</v>
      </c>
      <c r="R13" s="6">
        <f>'Food In'!Q13-('Food Out'!R13+Spillage!R13)</f>
        <v>22.399999999999977</v>
      </c>
      <c r="S13" s="6">
        <f>'Food In'!R13-('Food Out'!S13+Spillage!S13)</f>
        <v>25.399999999999977</v>
      </c>
      <c r="T13" s="6">
        <f>'Food In'!S13-('Food Out'!T13+Spillage!T13)</f>
        <v>27.399999999999977</v>
      </c>
      <c r="U13" s="6">
        <f>'Food In'!T13-('Food Out'!U13+Spillage!U13)</f>
        <v>23.200000000000045</v>
      </c>
      <c r="V13" s="6">
        <f>'Food In'!U13-('Food Out'!V13+Spillage!V13)</f>
        <v>27.600000000000023</v>
      </c>
      <c r="W13" s="6">
        <f>'Food In'!V13-('Food Out'!W13+Spillage!W13)</f>
        <v>25</v>
      </c>
      <c r="X13" s="6"/>
      <c r="Y13" s="6">
        <f>'Food In'!W13-('Food Out'!Y13+Spillage!Y13)</f>
        <v>50.5</v>
      </c>
      <c r="Z13" s="6">
        <f>'Food In'!Y13-('Food Out'!Z13+Spillage!Z13)</f>
        <v>26.800000000000011</v>
      </c>
      <c r="AA13" s="6">
        <f>'Food In'!Z13-('Food Out'!AA13+Spillage!AA13)</f>
        <v>27.800000000000011</v>
      </c>
      <c r="AB13" s="6">
        <f>'Food In'!AA13-('Food Out'!AB13+Spillage!AB13)</f>
        <v>24.500000000000057</v>
      </c>
      <c r="AC13" s="6">
        <f>'Food In'!AB13-('Food Out'!AC13+Spillage!AC13)</f>
        <v>28.399999999999977</v>
      </c>
      <c r="AD13" s="6">
        <f>'Food In'!AC13-('Food Out'!AD13+Spillage!AD13)</f>
        <v>27.299999999999955</v>
      </c>
      <c r="AE13" s="6">
        <f>'Food In'!AD13-('Food Out'!AE13+Spillage!AE13)</f>
        <v>22.400000000000091</v>
      </c>
      <c r="AF13" s="6">
        <f>'Food In'!AE13-('Food Out'!AF13+Spillage!AF13)</f>
        <v>29</v>
      </c>
      <c r="AG13" s="6">
        <f>'Food In'!AF13-('Food Out'!AG13+Spillage!AG13)</f>
        <v>14.700000000000045</v>
      </c>
      <c r="AH13" s="6">
        <f>'Food In'!AG13-('Food Out'!AH13+Spillage!AH13)</f>
        <v>29.5</v>
      </c>
      <c r="AI13" s="6">
        <f>'Food In'!AH13-('Food Out'!AI13+Spillage!AI13)</f>
        <v>23.600000000000023</v>
      </c>
      <c r="AJ13" s="6">
        <f>'Food In'!AI13-('Food Out'!AJ13+Spillage!AJ13)</f>
        <v>28.799999999999955</v>
      </c>
      <c r="AK13" s="6">
        <f>'Food In'!AJ13-('Food Out'!AK13+Spillage!AK13)</f>
        <v>20.299999999999955</v>
      </c>
      <c r="AL13" s="6">
        <f>'Food In'!AK13-('Food Out'!AL13+Spillage!AL13)</f>
        <v>29.300000000000011</v>
      </c>
      <c r="AM13" s="6">
        <f>'Food In'!AL13-('Food Out'!AM13+Spillage!AM13)</f>
        <v>21.199999999999989</v>
      </c>
      <c r="AN13" s="6">
        <f>'Food In'!AM13-('Food Out'!AN13+Spillage!AN13)</f>
        <v>27.5</v>
      </c>
      <c r="AO13" s="6">
        <f>'Food In'!AN13-('Food Out'!AO13+Spillage!AO13)</f>
        <v>410.5</v>
      </c>
      <c r="AP13" s="6">
        <f>'Food In'!AO13-('Food Out'!AP13+Spillage!AP13)</f>
        <v>0</v>
      </c>
      <c r="AQ13" s="6">
        <f>'Food In'!AP13-('Food Out'!AQ13+Spillage!AQ13)</f>
        <v>0</v>
      </c>
      <c r="AS13" s="6">
        <f t="shared" si="0"/>
        <v>749.5</v>
      </c>
    </row>
    <row r="14" spans="1:45" ht="13.2" x14ac:dyDescent="0.25">
      <c r="A14" s="6">
        <v>11</v>
      </c>
      <c r="B14" s="6" t="s">
        <v>46</v>
      </c>
      <c r="F14" s="6">
        <f>'Food In'!E14-('Food Out'!F14+Spillage!F14)</f>
        <v>35.5</v>
      </c>
      <c r="G14" s="6">
        <f>'Food In'!F14-('Food Out'!G14+Spillage!G14)</f>
        <v>-554.9</v>
      </c>
      <c r="H14" s="6">
        <f>'Food In'!G14-('Food Out'!H14+Spillage!H14)</f>
        <v>32.600000000000023</v>
      </c>
      <c r="I14" s="6">
        <f>'Food In'!H14-('Food Out'!I14+Spillage!I14)</f>
        <v>45.299999999999955</v>
      </c>
      <c r="J14" s="6">
        <f>'Food In'!I14-('Food Out'!J14+Spillage!J14)</f>
        <v>28.5</v>
      </c>
      <c r="K14" s="6">
        <f>'Food In'!J14-('Food Out'!K14+Spillage!K14)</f>
        <v>10</v>
      </c>
      <c r="L14" s="6">
        <f>'Food In'!K14-('Food Out'!L14+Spillage!L14)</f>
        <v>14.200000000000003</v>
      </c>
      <c r="M14" s="6">
        <f>'Food In'!L14-('Food Out'!M14+Spillage!M14)</f>
        <v>19.900000000000006</v>
      </c>
      <c r="N14" s="6">
        <f>'Food In'!M14-('Food Out'!N14+Spillage!N14)</f>
        <v>18.5</v>
      </c>
      <c r="O14" s="6">
        <f>'Food In'!N14-('Food Out'!O14+Spillage!O14)</f>
        <v>17.099999999999994</v>
      </c>
      <c r="P14" s="6">
        <f>'Food In'!O14-('Food Out'!P14+Spillage!P14)</f>
        <v>15.900000000000006</v>
      </c>
      <c r="Q14" s="6">
        <f>'Food In'!P14-('Food Out'!Q14+Spillage!Q14)</f>
        <v>18.400000000000006</v>
      </c>
      <c r="R14" s="6">
        <f>'Food In'!Q14-('Food Out'!R14+Spillage!R14)</f>
        <v>20.599999999999994</v>
      </c>
      <c r="S14" s="6">
        <f>'Food In'!R14-('Food Out'!S14+Spillage!S14)</f>
        <v>14.200000000000003</v>
      </c>
      <c r="T14" s="6">
        <f>'Food In'!S14-('Food Out'!T14+Spillage!T14)</f>
        <v>11</v>
      </c>
      <c r="U14" s="6">
        <f>'Food In'!T14-('Food Out'!U14+Spillage!U14)</f>
        <v>19.299999999999997</v>
      </c>
      <c r="V14" s="6">
        <f>'Food In'!U14-('Food Out'!V14+Spillage!V14)</f>
        <v>16.900000000000006</v>
      </c>
      <c r="W14" s="6">
        <f>'Food In'!V14-('Food Out'!W14+Spillage!W14)</f>
        <v>19.599999999999994</v>
      </c>
      <c r="X14" s="6"/>
      <c r="Y14" s="6">
        <f>'Food In'!W14-('Food Out'!Y14+Spillage!Y14)</f>
        <v>36.800000000000004</v>
      </c>
      <c r="Z14" s="6">
        <f>'Food In'!Y14-('Food Out'!Z14+Spillage!Z14)</f>
        <v>20</v>
      </c>
      <c r="AA14" s="6">
        <f>'Food In'!Z14-('Food Out'!AA14+Spillage!AA14)</f>
        <v>22.299999999999997</v>
      </c>
      <c r="AB14" s="6">
        <f>'Food In'!AA14-('Food Out'!AB14+Spillage!AB14)</f>
        <v>15.5</v>
      </c>
      <c r="AC14" s="6">
        <f>'Food In'!AB14-('Food Out'!AC14+Spillage!AC14)</f>
        <v>22.900000000000006</v>
      </c>
      <c r="AD14" s="6">
        <f>'Food In'!AC14-('Food Out'!AD14+Spillage!AD14)</f>
        <v>22.100000000000009</v>
      </c>
      <c r="AE14" s="6">
        <f>'Food In'!AD14-('Food Out'!AE14+Spillage!AE14)</f>
        <v>16.599999999999994</v>
      </c>
      <c r="AF14" s="6">
        <f>'Food In'!AE14-('Food Out'!AF14+Spillage!AF14)</f>
        <v>18</v>
      </c>
      <c r="AG14" s="6">
        <f>'Food In'!AF14-('Food Out'!AG14+Spillage!AG14)</f>
        <v>18.599999999999994</v>
      </c>
      <c r="AH14" s="6">
        <f>'Food In'!AG14-('Food Out'!AH14+Spillage!AH14)</f>
        <v>3.7000000000000028</v>
      </c>
      <c r="AI14" s="6">
        <f>'Food In'!AH14-('Food Out'!AI14+Spillage!AI14)</f>
        <v>21.900000000000006</v>
      </c>
      <c r="AJ14" s="6">
        <f>'Food In'!AI14-('Food Out'!AJ14+Spillage!AJ14)</f>
        <v>18.299999999999997</v>
      </c>
      <c r="AK14" s="6">
        <f>'Food In'!AJ14-('Food Out'!AK14+Spillage!AK14)</f>
        <v>17.900000000000006</v>
      </c>
      <c r="AL14" s="6">
        <f>'Food In'!AK14-('Food Out'!AL14+Spillage!AL14)</f>
        <v>20.399999999999991</v>
      </c>
      <c r="AM14" s="6">
        <f>'Food In'!AL14-('Food Out'!AM14+Spillage!AM14)</f>
        <v>18</v>
      </c>
      <c r="AN14" s="6">
        <f>'Food In'!AM14-('Food Out'!AN14+Spillage!AN14)</f>
        <v>17.900000000000006</v>
      </c>
      <c r="AO14" s="6">
        <f>'Food In'!AN14-('Food Out'!AO14+Spillage!AO14)</f>
        <v>88.8</v>
      </c>
      <c r="AP14" s="6">
        <f>'Food In'!AO14-('Food Out'!AP14+Spillage!AP14)</f>
        <v>0</v>
      </c>
      <c r="AQ14" s="6">
        <f>'Food In'!AP14-('Food Out'!AQ14+Spillage!AQ14)</f>
        <v>0</v>
      </c>
      <c r="AS14" s="6">
        <f t="shared" si="0"/>
        <v>526.50000000000011</v>
      </c>
    </row>
    <row r="15" spans="1:45" ht="13.2" x14ac:dyDescent="0.25">
      <c r="A15" s="6">
        <v>12</v>
      </c>
      <c r="B15" s="6" t="s">
        <v>46</v>
      </c>
      <c r="F15" s="6">
        <f>'Food In'!E15-('Food Out'!F15+Spillage!F15)</f>
        <v>30.200000000000045</v>
      </c>
      <c r="G15" s="6">
        <f>'Food In'!F15-('Food Out'!G15+Spillage!G15)</f>
        <v>-485.1</v>
      </c>
      <c r="H15" s="6">
        <f>'Food In'!G15-('Food Out'!H15+Spillage!H15)</f>
        <v>29.300000000000011</v>
      </c>
      <c r="I15" s="6">
        <f>'Food In'!H15-('Food Out'!I15+Spillage!I15)</f>
        <v>42.199999999999989</v>
      </c>
      <c r="J15" s="6">
        <f>'Food In'!I15-('Food Out'!J15+Spillage!J15)</f>
        <v>20.800000000000011</v>
      </c>
      <c r="K15" s="6">
        <f>'Food In'!J15-('Food Out'!K15+Spillage!K15)</f>
        <v>11.299999999999997</v>
      </c>
      <c r="L15" s="6">
        <f>'Food In'!K15-('Food Out'!L15+Spillage!L15)</f>
        <v>9.0000000000000142</v>
      </c>
      <c r="M15" s="6">
        <f>'Food In'!L15-('Food Out'!M15+Spillage!M15)</f>
        <v>16.599999999999994</v>
      </c>
      <c r="N15" s="6">
        <f>'Food In'!M15-('Food Out'!N15+Spillage!N15)</f>
        <v>16.599999999999994</v>
      </c>
      <c r="O15" s="6">
        <f>'Food In'!N15-('Food Out'!O15+Spillage!O15)</f>
        <v>19.799999999999983</v>
      </c>
      <c r="P15" s="6">
        <f>'Food In'!O15-('Food Out'!P15+Spillage!P15)</f>
        <v>18.5</v>
      </c>
      <c r="Q15" s="6">
        <f>'Food In'!P15-('Food Out'!Q15+Spillage!Q15)</f>
        <v>13.400000000000006</v>
      </c>
      <c r="R15" s="6">
        <f>'Food In'!Q15-('Food Out'!R15+Spillage!R15)</f>
        <v>16.099999999999994</v>
      </c>
      <c r="S15" s="6">
        <f>'Food In'!R15-('Food Out'!S15+Spillage!S15)</f>
        <v>18.900000000000006</v>
      </c>
      <c r="T15" s="6">
        <f>'Food In'!S15-('Food Out'!T15+Spillage!T15)</f>
        <v>14.000000000000014</v>
      </c>
      <c r="U15" s="6">
        <f>'Food In'!T15-('Food Out'!U15+Spillage!U15)</f>
        <v>20.399999999999991</v>
      </c>
      <c r="V15" s="6">
        <f>'Food In'!U15-('Food Out'!V15+Spillage!V15)</f>
        <v>19.299999999999983</v>
      </c>
      <c r="W15" s="6">
        <f>'Food In'!V15-('Food Out'!W15+Spillage!W15)</f>
        <v>17.099999999999994</v>
      </c>
      <c r="X15" s="6"/>
      <c r="Y15" s="6">
        <f>'Food In'!W15-('Food Out'!Y15+Spillage!Y15)</f>
        <v>41.2</v>
      </c>
      <c r="Z15" s="6">
        <f>'Food In'!Y15-('Food Out'!Z15+Spillage!Z15)</f>
        <v>20.799999999999997</v>
      </c>
      <c r="AA15" s="6">
        <f>'Food In'!Z15-('Food Out'!AA15+Spillage!AA15)</f>
        <v>21.299999999999997</v>
      </c>
      <c r="AB15" s="6">
        <f>'Food In'!AA15-('Food Out'!AB15+Spillage!AB15)</f>
        <v>17.400000000000006</v>
      </c>
      <c r="AC15" s="6">
        <f>'Food In'!AB15-('Food Out'!AC15+Spillage!AC15)</f>
        <v>25.100000000000009</v>
      </c>
      <c r="AD15" s="6">
        <f>'Food In'!AC15-('Food Out'!AD15+Spillage!AD15)</f>
        <v>17.899999999999991</v>
      </c>
      <c r="AE15" s="6">
        <f>'Food In'!AD15-('Food Out'!AE15+Spillage!AE15)</f>
        <v>13.400000000000006</v>
      </c>
      <c r="AF15" s="6">
        <f>'Food In'!AE15-('Food Out'!AF15+Spillage!AF15)</f>
        <v>19.200000000000003</v>
      </c>
      <c r="AG15" s="6">
        <f>'Food In'!AF15-('Food Out'!AG15+Spillage!AG15)</f>
        <v>16.099999999999994</v>
      </c>
      <c r="AH15" s="6">
        <f>'Food In'!AG15-('Food Out'!AH15+Spillage!AH15)</f>
        <v>20.299999999999997</v>
      </c>
      <c r="AI15" s="6">
        <f>'Food In'!AH15-('Food Out'!AI15+Spillage!AI15)</f>
        <v>16.100000000000009</v>
      </c>
      <c r="AJ15" s="6">
        <f>'Food In'!AI15-('Food Out'!AJ15+Spillage!AJ15)</f>
        <v>18</v>
      </c>
      <c r="AK15" s="6">
        <f>'Food In'!AJ15-('Food Out'!AK15+Spillage!AK15)</f>
        <v>16.5</v>
      </c>
      <c r="AL15" s="6">
        <f>'Food In'!AK15-('Food Out'!AL15+Spillage!AL15)</f>
        <v>15.799999999999997</v>
      </c>
      <c r="AM15" s="6">
        <f>'Food In'!AL15-('Food Out'!AM15+Spillage!AM15)</f>
        <v>17.700000000000003</v>
      </c>
      <c r="AN15" s="6">
        <f>'Food In'!AM15-('Food Out'!AN15+Spillage!AN15)</f>
        <v>18.700000000000003</v>
      </c>
      <c r="AO15" s="6">
        <f>'Food In'!AN15-('Food Out'!AO15+Spillage!AO15)</f>
        <v>0</v>
      </c>
      <c r="AP15" s="6">
        <f>'Food In'!AO15-('Food Out'!AP15+Spillage!AP15)</f>
        <v>0</v>
      </c>
      <c r="AQ15" s="6">
        <f>'Food In'!AP15-('Food Out'!AQ15+Spillage!AQ15)</f>
        <v>0</v>
      </c>
      <c r="AS15" s="6">
        <f t="shared" si="0"/>
        <v>526.49999999999989</v>
      </c>
    </row>
    <row r="16" spans="1:45" ht="13.2" x14ac:dyDescent="0.25">
      <c r="A16" s="6">
        <v>13</v>
      </c>
      <c r="B16" s="6" t="s">
        <v>46</v>
      </c>
      <c r="F16" s="6">
        <f>'Food In'!E16-('Food Out'!F16+Spillage!F16)</f>
        <v>28</v>
      </c>
      <c r="G16" s="6">
        <f>'Food In'!F16-('Food Out'!G16+Spillage!G16)</f>
        <v>-511.9</v>
      </c>
      <c r="H16" s="6">
        <f>'Food In'!G16-('Food Out'!H16+Spillage!H16)</f>
        <v>32.400000000000034</v>
      </c>
      <c r="I16" s="6">
        <f>'Food In'!H16-('Food Out'!I16+Spillage!I16)</f>
        <v>47</v>
      </c>
      <c r="J16" s="6">
        <f>'Food In'!I16-('Food Out'!J16+Spillage!J16)</f>
        <v>29.699999999999989</v>
      </c>
      <c r="K16" s="6">
        <f>'Food In'!J16-('Food Out'!K16+Spillage!K16)</f>
        <v>9</v>
      </c>
      <c r="L16" s="6">
        <f>'Food In'!K16-('Food Out'!L16+Spillage!L16)</f>
        <v>13.399999999999991</v>
      </c>
      <c r="M16" s="6">
        <f>'Food In'!L16-('Food Out'!M16+Spillage!M16)</f>
        <v>18.900000000000006</v>
      </c>
      <c r="N16" s="6">
        <f>'Food In'!M16-('Food Out'!N16+Spillage!N16)</f>
        <v>17.900000000000006</v>
      </c>
      <c r="O16" s="31">
        <f>'Food In'!N16-('Food Out'!O16+Spillage!O16)</f>
        <v>-45.600000000000009</v>
      </c>
      <c r="P16" s="6">
        <f>'Food In'!O16-('Food Out'!P16+Spillage!P16)</f>
        <v>16.600000000000009</v>
      </c>
      <c r="Q16" s="6">
        <f>'Food In'!P16-('Food Out'!Q16+Spillage!Q16)</f>
        <v>15.299999999999997</v>
      </c>
      <c r="R16" s="6">
        <f>'Food In'!Q16-('Food Out'!R16+Spillage!R16)</f>
        <v>18.699999999999996</v>
      </c>
      <c r="S16" s="6">
        <f>'Food In'!R16-('Food Out'!S16+Spillage!S16)</f>
        <v>20.800000000000011</v>
      </c>
      <c r="T16" s="6">
        <f>'Food In'!S16-('Food Out'!T16+Spillage!T16)</f>
        <v>21.599999999999994</v>
      </c>
      <c r="U16" s="6">
        <f>'Food In'!T16-('Food Out'!U16+Spillage!U16)</f>
        <v>17.86999999999999</v>
      </c>
      <c r="V16" s="6">
        <f>'Food In'!U16-('Food Out'!V16+Spillage!V16)</f>
        <v>21.399999999999991</v>
      </c>
      <c r="W16" s="6">
        <f>'Food In'!V16-('Food Out'!W16+Spillage!W16)</f>
        <v>16.5</v>
      </c>
      <c r="X16" s="6"/>
      <c r="Y16" s="6">
        <f>'Food In'!W16-('Food Out'!Y16+Spillage!Y16)</f>
        <v>9.9000000000000057</v>
      </c>
      <c r="Z16" s="6">
        <f>'Food In'!Y16-('Food Out'!Z16+Spillage!Z16)</f>
        <v>29.099999999999994</v>
      </c>
      <c r="AA16" s="6">
        <f>'Food In'!Z16-('Food Out'!AA16+Spillage!AA16)</f>
        <v>18.700000000000003</v>
      </c>
      <c r="AB16" s="6">
        <f>'Food In'!AA16-('Food Out'!AB16+Spillage!AB16)</f>
        <v>17.299999999999997</v>
      </c>
      <c r="AC16" s="6">
        <f>'Food In'!AB16-('Food Out'!AC16+Spillage!AC16)</f>
        <v>24.099999999999994</v>
      </c>
      <c r="AD16" s="6">
        <f>'Food In'!AC16-('Food Out'!AD16+Spillage!AD16)</f>
        <v>17.900000000000006</v>
      </c>
      <c r="AE16" s="6">
        <f>'Food In'!AD16-('Food Out'!AE16+Spillage!AE16)</f>
        <v>17.899999999999991</v>
      </c>
      <c r="AF16" s="6">
        <f>'Food In'!AE16-('Food Out'!AF16+Spillage!AF16)</f>
        <v>19.299999999999997</v>
      </c>
      <c r="AG16" s="6">
        <f>'Food In'!AF16-('Food Out'!AG16+Spillage!AG16)</f>
        <v>18.700000000000003</v>
      </c>
      <c r="AH16" s="6">
        <f>'Food In'!AG16-('Food Out'!AH16+Spillage!AH16)</f>
        <v>15.299999999999997</v>
      </c>
      <c r="AI16" s="6">
        <f>'Food In'!AH16-('Food Out'!AI16+Spillage!AI16)</f>
        <v>19.000000000000007</v>
      </c>
      <c r="AJ16" s="6">
        <f>'Food In'!AI16-('Food Out'!AJ16+Spillage!AJ16)</f>
        <v>24.600000000000009</v>
      </c>
      <c r="AK16" s="6">
        <f>'Food In'!AJ16-('Food Out'!AK16+Spillage!AK16)</f>
        <v>19.399999999999999</v>
      </c>
      <c r="AL16" s="6">
        <f>'Food In'!AK16-('Food Out'!AL16+Spillage!AL16)</f>
        <v>21.899999999999991</v>
      </c>
      <c r="AM16" s="6">
        <f>'Food In'!AL16-('Food Out'!AM16+Spillage!AM16)</f>
        <v>16.800000000000011</v>
      </c>
      <c r="AN16" s="6">
        <f>'Food In'!AM16-('Food Out'!AN16+Spillage!AN16)</f>
        <v>17.600000000000009</v>
      </c>
      <c r="AO16" s="6">
        <f>'Food In'!AN16-('Food Out'!AO16+Spillage!AO16)</f>
        <v>0</v>
      </c>
      <c r="AP16" s="6">
        <f>'Food In'!AO16-('Food Out'!AP16+Spillage!AP16)</f>
        <v>0</v>
      </c>
      <c r="AQ16" s="6">
        <f>'Food In'!AP16-('Food Out'!AQ16+Spillage!AQ16)</f>
        <v>0</v>
      </c>
      <c r="AS16" s="6">
        <f t="shared" si="0"/>
        <v>469.87</v>
      </c>
    </row>
    <row r="17" spans="1:45" ht="13.2" x14ac:dyDescent="0.25">
      <c r="A17" s="6">
        <v>14</v>
      </c>
      <c r="B17" s="6" t="s">
        <v>46</v>
      </c>
      <c r="F17" s="6">
        <f>'Food In'!E17-('Food Out'!F17+Spillage!F17)</f>
        <v>26.399999999999977</v>
      </c>
      <c r="G17" s="6">
        <f>'Food In'!F17-('Food Out'!G17+Spillage!G17)</f>
        <v>-506</v>
      </c>
      <c r="H17" s="6">
        <f>'Food In'!G17-('Food Out'!H17+Spillage!H17)</f>
        <v>32.599999999999966</v>
      </c>
      <c r="I17" s="6">
        <f>'Food In'!H17-('Food Out'!I17+Spillage!I17)</f>
        <v>41</v>
      </c>
      <c r="J17" s="6">
        <f>'Food In'!I17-('Food Out'!J17+Spillage!J17)</f>
        <v>22.800000000000011</v>
      </c>
      <c r="K17" s="6">
        <f>'Food In'!J17-('Food Out'!K17+Spillage!K17)</f>
        <v>9.5</v>
      </c>
      <c r="L17" s="6">
        <f>'Food In'!K17-('Food Out'!L17+Spillage!L17)</f>
        <v>16.200000000000003</v>
      </c>
      <c r="M17" s="6">
        <f>'Food In'!L17-('Food Out'!M17+Spillage!M17)</f>
        <v>17.899999999999991</v>
      </c>
      <c r="N17" s="6">
        <f>'Food In'!M17-('Food Out'!N17+Spillage!N17)</f>
        <v>19.299999999999997</v>
      </c>
      <c r="O17" s="31">
        <f>'Food In'!N17-('Food Out'!O17+Spillage!O17)</f>
        <v>-40.799999999999997</v>
      </c>
      <c r="P17" s="6">
        <f>'Food In'!O17-('Food Out'!P17+Spillage!P17)</f>
        <v>16.299999999999997</v>
      </c>
      <c r="Q17" s="6">
        <f>'Food In'!P17-('Food Out'!Q17+Spillage!Q17)</f>
        <v>17.800000000000011</v>
      </c>
      <c r="R17" s="6">
        <f>'Food In'!Q17-('Food Out'!R17+Spillage!R17)</f>
        <v>16.899999999999999</v>
      </c>
      <c r="S17" s="6">
        <f>'Food In'!R17-('Food Out'!S17+Spillage!S17)</f>
        <v>17.599999999999994</v>
      </c>
      <c r="T17" s="6">
        <f>'Food In'!S17-('Food Out'!T17+Spillage!T17)</f>
        <v>13.900000000000006</v>
      </c>
      <c r="U17" s="6">
        <f>'Food In'!T17-('Food Out'!U17+Spillage!U17)</f>
        <v>16.700000000000003</v>
      </c>
      <c r="V17" s="6">
        <f>'Food In'!U17-('Food Out'!V17+Spillage!V17)</f>
        <v>19</v>
      </c>
      <c r="W17" s="6">
        <f>'Food In'!V17-('Food Out'!W17+Spillage!W17)</f>
        <v>17.299999999999997</v>
      </c>
      <c r="X17" s="6"/>
      <c r="Y17" s="6">
        <f>'Food In'!W17-('Food Out'!Y17+Spillage!Y17)</f>
        <v>30.500000000000007</v>
      </c>
      <c r="Z17" s="6">
        <f>'Food In'!Y17-('Food Out'!Z17+Spillage!Z17)</f>
        <v>26.299999999999997</v>
      </c>
      <c r="AA17" s="6">
        <f>'Food In'!Z17-('Food Out'!AA17+Spillage!AA17)</f>
        <v>22.5</v>
      </c>
      <c r="AB17" s="6">
        <f>'Food In'!AA17-('Food Out'!AB17+Spillage!AB17)</f>
        <v>15.399999999999999</v>
      </c>
      <c r="AC17" s="6">
        <f>'Food In'!AB17-('Food Out'!AC17+Spillage!AC17)</f>
        <v>25.700000000000003</v>
      </c>
      <c r="AD17" s="6">
        <f>'Food In'!AC17-('Food Out'!AD17+Spillage!AD17)</f>
        <v>15.400000000000006</v>
      </c>
      <c r="AE17" s="6">
        <f>'Food In'!AD17-('Food Out'!AE17+Spillage!AE17)</f>
        <v>11.399999999999991</v>
      </c>
      <c r="AF17" s="6">
        <f>'Food In'!AE17-('Food Out'!AF17+Spillage!AF17)</f>
        <v>17.700000000000003</v>
      </c>
      <c r="AG17" s="6">
        <f>'Food In'!AF17-('Food Out'!AG17+Spillage!AG17)</f>
        <v>14</v>
      </c>
      <c r="AH17" s="6">
        <f>'Food In'!AG17-('Food Out'!AH17+Spillage!AH17)</f>
        <v>14.799999999999997</v>
      </c>
      <c r="AI17" s="6">
        <f>'Food In'!AH17-('Food Out'!AI17+Spillage!AI17)</f>
        <v>14.5</v>
      </c>
      <c r="AJ17" s="6">
        <f>'Food In'!AI17-('Food Out'!AJ17+Spillage!AJ17)</f>
        <v>19.5</v>
      </c>
      <c r="AK17" s="6">
        <f>'Food In'!AJ17-('Food Out'!AK17+Spillage!AK17)</f>
        <v>13</v>
      </c>
      <c r="AL17" s="6">
        <f>'Food In'!AK17-('Food Out'!AL17+Spillage!AL17)</f>
        <v>13.400000000000006</v>
      </c>
      <c r="AM17" s="6">
        <f>'Food In'!AL17-('Food Out'!AM17+Spillage!AM17)</f>
        <v>12.899999999999991</v>
      </c>
      <c r="AN17" s="6">
        <f>'Food In'!AM17-('Food Out'!AN17+Spillage!AN17)</f>
        <v>17</v>
      </c>
      <c r="AO17" s="6">
        <f>'Food In'!AN17-('Food Out'!AO17+Spillage!AO17)</f>
        <v>0</v>
      </c>
      <c r="AP17" s="6">
        <f>'Food In'!AO17-('Food Out'!AP17+Spillage!AP17)</f>
        <v>0</v>
      </c>
      <c r="AQ17" s="6">
        <f>'Food In'!AP17-('Food Out'!AQ17+Spillage!AQ17)</f>
        <v>0</v>
      </c>
      <c r="AS17" s="6">
        <f t="shared" si="0"/>
        <v>441.6</v>
      </c>
    </row>
    <row r="18" spans="1:45" ht="13.2" x14ac:dyDescent="0.25">
      <c r="A18" s="6">
        <v>15</v>
      </c>
      <c r="B18" s="6" t="s">
        <v>44</v>
      </c>
      <c r="F18" s="6">
        <f>'Food In'!E18-('Food Out'!F18+Spillage!F18)</f>
        <v>33.5</v>
      </c>
      <c r="G18" s="6">
        <f>'Food In'!F18-('Food Out'!G18+Spillage!G18)</f>
        <v>-613</v>
      </c>
      <c r="H18" s="6">
        <f>'Food In'!G18-('Food Out'!H18+Spillage!H18)</f>
        <v>31.400000000000091</v>
      </c>
      <c r="I18" s="6">
        <f>'Food In'!H18-('Food Out'!I18+Spillage!I18)</f>
        <v>41.599999999999909</v>
      </c>
      <c r="J18" s="6">
        <f>'Food In'!I18-('Food Out'!J18+Spillage!J18)</f>
        <v>27.200000000000045</v>
      </c>
      <c r="K18" s="6">
        <f>'Food In'!J18-('Food Out'!K18+Spillage!K18)</f>
        <v>29.199999999999989</v>
      </c>
      <c r="L18" s="6">
        <f>'Food In'!K18-('Food Out'!L18+Spillage!L18)</f>
        <v>29.400000000000034</v>
      </c>
      <c r="M18" s="6">
        <f>'Food In'!L18-('Food Out'!M18+Spillage!M18)</f>
        <v>30.400000000000034</v>
      </c>
      <c r="N18" s="6">
        <f>'Food In'!M18-('Food Out'!N18+Spillage!N18)</f>
        <v>32.900000000000034</v>
      </c>
      <c r="O18" s="6">
        <f>'Food In'!N18-('Food Out'!O18+Spillage!O18)</f>
        <v>33.099999999999966</v>
      </c>
      <c r="P18" s="6">
        <f>'Food In'!O18-('Food Out'!P18+Spillage!P18)</f>
        <v>28.300000000000011</v>
      </c>
      <c r="Q18" s="6">
        <f>'Food In'!P18-('Food Out'!Q18+Spillage!Q18)</f>
        <v>32.600000000000023</v>
      </c>
      <c r="R18" s="6">
        <f>'Food In'!Q18-('Food Out'!R18+Spillage!R18)</f>
        <v>34.899999999999977</v>
      </c>
      <c r="S18" s="6">
        <f>'Food In'!R18-('Food Out'!S18+Spillage!S18)</f>
        <v>31</v>
      </c>
      <c r="T18" s="6">
        <f>'Food In'!S18-('Food Out'!T18+Spillage!T18)</f>
        <v>34.200000000000045</v>
      </c>
      <c r="U18" s="6">
        <f>'Food In'!T18-('Food Out'!U18+Spillage!U18)</f>
        <v>31.5</v>
      </c>
      <c r="V18" s="6">
        <f>'Food In'!U18-('Food Out'!V18+Spillage!V18)</f>
        <v>30.100000000000023</v>
      </c>
      <c r="W18" s="6">
        <f>'Food In'!V18-('Food Out'!W18+Spillage!W18)</f>
        <v>31.399999999999977</v>
      </c>
      <c r="X18" s="6"/>
      <c r="Y18" s="6">
        <f>'Food In'!W18-('Food Out'!Y18+Spillage!Y18)</f>
        <v>65.199999999999989</v>
      </c>
      <c r="Z18" s="6">
        <f>'Food In'!Y18-('Food Out'!Z18+Spillage!Z18)</f>
        <v>28.999999999999943</v>
      </c>
      <c r="AA18" s="6">
        <f>'Food In'!Z18-('Food Out'!AA18+Spillage!AA18)</f>
        <v>30.400000000000034</v>
      </c>
      <c r="AB18" s="6">
        <f>'Food In'!AA18-('Food Out'!AB18+Spillage!AB18)</f>
        <v>24.199999999999989</v>
      </c>
      <c r="AC18" s="6">
        <f>'Food In'!AB18-('Food Out'!AC18+Spillage!AC18)</f>
        <v>38.299999999999955</v>
      </c>
      <c r="AD18" s="6">
        <f>'Food In'!AC18-('Food Out'!AD18+Spillage!AD18)</f>
        <v>32.899999999999977</v>
      </c>
      <c r="AE18" s="6">
        <f>'Food In'!AD18-('Food Out'!AE18+Spillage!AE18)</f>
        <v>24.600000000000023</v>
      </c>
      <c r="AF18" s="6">
        <f>'Food In'!AE18-('Food Out'!AF18+Spillage!AF18)</f>
        <v>34.300000000000068</v>
      </c>
      <c r="AG18" s="6">
        <f>'Food In'!AF18-('Food Out'!AG18+Spillage!AG18)</f>
        <v>23.5</v>
      </c>
      <c r="AH18" s="6">
        <f>'Food In'!AG18-('Food Out'!AH18+Spillage!AH18)</f>
        <v>25.099999999999909</v>
      </c>
      <c r="AI18" s="6">
        <f>'Food In'!AH18-('Food Out'!AI18+Spillage!AI18)</f>
        <v>26.200000000000045</v>
      </c>
      <c r="AJ18" s="6">
        <f>'Food In'!AI18-('Food Out'!AJ18+Spillage!AJ18)</f>
        <v>31.400000000000034</v>
      </c>
      <c r="AK18" s="6">
        <f>'Food In'!AJ18-('Food Out'!AK18+Spillage!AK18)</f>
        <v>29.900000000000034</v>
      </c>
      <c r="AL18" s="6">
        <f>'Food In'!AK18-('Food Out'!AL18+Spillage!AL18)</f>
        <v>28.099999999999966</v>
      </c>
      <c r="AM18" s="6">
        <f>'Food In'!AL18-('Food Out'!AM18+Spillage!AM18)</f>
        <v>30.699999999999989</v>
      </c>
      <c r="AN18" s="6">
        <f>'Food In'!AM18-('Food Out'!AN18+Spillage!AN18)</f>
        <v>35.100000000000023</v>
      </c>
      <c r="AO18" s="6">
        <f>'Food In'!AN18-('Food Out'!AO18+Spillage!AO18)</f>
        <v>369</v>
      </c>
      <c r="AP18" s="6">
        <f>'Food In'!AO18-('Food Out'!AP18+Spillage!AP18)</f>
        <v>0</v>
      </c>
      <c r="AQ18" s="6">
        <f>'Food In'!AP18-('Food Out'!AQ18+Spillage!AQ18)</f>
        <v>0</v>
      </c>
      <c r="AS18" s="6">
        <f t="shared" si="0"/>
        <v>917.9000000000002</v>
      </c>
    </row>
    <row r="19" spans="1:45" ht="13.2" x14ac:dyDescent="0.25">
      <c r="A19" s="6">
        <v>16</v>
      </c>
      <c r="B19" s="6" t="s">
        <v>45</v>
      </c>
      <c r="F19" s="6">
        <f>'Food In'!E19-('Food Out'!F19+Spillage!F19)</f>
        <v>26.100000000000023</v>
      </c>
      <c r="G19" s="6">
        <f>'Food In'!F19-('Food Out'!G19+Spillage!G19)</f>
        <v>-564.79999999999995</v>
      </c>
      <c r="H19" s="6">
        <f>'Food In'!G19-('Food Out'!H19+Spillage!H19)</f>
        <v>25.899999999999977</v>
      </c>
      <c r="I19" s="6">
        <f>'Food In'!H19-('Food Out'!I19+Spillage!I19)</f>
        <v>38.699999999999989</v>
      </c>
      <c r="J19" s="6">
        <f>'Food In'!I19-('Food Out'!J19+Spillage!J19)</f>
        <v>26.199999999999989</v>
      </c>
      <c r="K19" s="6">
        <f>'Food In'!J19-('Food Out'!K19+Spillage!K19)</f>
        <v>25.800000000000011</v>
      </c>
      <c r="L19" s="6">
        <f>'Food In'!K19-('Food Out'!L19+Spillage!L19)</f>
        <v>26.899999999999991</v>
      </c>
      <c r="M19" s="6">
        <f>'Food In'!L19-('Food Out'!M19+Spillage!M19)</f>
        <v>26.200000000000003</v>
      </c>
      <c r="N19" s="6">
        <f>'Food In'!M19-('Food Out'!N19+Spillage!N19)</f>
        <v>25.400000000000006</v>
      </c>
      <c r="O19" s="6">
        <f>'Food In'!N19-('Food Out'!O19+Spillage!O19)</f>
        <v>23.5</v>
      </c>
      <c r="P19" s="6">
        <f>'Food In'!O19-('Food Out'!P19+Spillage!P19)</f>
        <v>23</v>
      </c>
      <c r="Q19" s="6">
        <f>'Food In'!P19-('Food Out'!Q19+Spillage!Q19)</f>
        <v>23.399999999999991</v>
      </c>
      <c r="R19" s="6">
        <f>'Food In'!Q19-('Food Out'!R19+Spillage!R19)</f>
        <v>22.799999999999997</v>
      </c>
      <c r="S19" s="6">
        <f>'Food In'!R19-('Food Out'!S19+Spillage!S19)</f>
        <v>23.200000000000003</v>
      </c>
      <c r="T19" s="6">
        <f>'Food In'!S19-('Food Out'!T19+Spillage!T19)</f>
        <v>17.899999999999991</v>
      </c>
      <c r="U19" s="6">
        <f>'Food In'!T19-('Food Out'!U19+Spillage!U19)</f>
        <v>22.200000000000017</v>
      </c>
      <c r="V19" s="6">
        <f>'Food In'!U19-('Food Out'!V19+Spillage!V19)</f>
        <v>18.799999999999997</v>
      </c>
      <c r="W19" s="6">
        <f>'Food In'!V19-('Food Out'!W19+Spillage!W19)</f>
        <v>20.200000000000003</v>
      </c>
      <c r="X19" s="6"/>
      <c r="Y19" s="6">
        <f>'Food In'!W19-('Food Out'!Y19+Spillage!Y19)</f>
        <v>28.999999999999993</v>
      </c>
      <c r="Z19" s="6">
        <f>'Food In'!Y19-('Food Out'!Z19+Spillage!Z19)</f>
        <v>28.900000000000006</v>
      </c>
      <c r="AA19" s="6">
        <f>'Food In'!Z19-('Food Out'!AA19+Spillage!AA19)</f>
        <v>24.599999999999994</v>
      </c>
      <c r="AB19" s="6">
        <f>'Food In'!AA19-('Food Out'!AB19+Spillage!AB19)</f>
        <v>18.600000000000009</v>
      </c>
      <c r="AC19" s="6">
        <f>'Food In'!AB19-('Food Out'!AC19+Spillage!AC19)</f>
        <v>23.699999999999989</v>
      </c>
      <c r="AD19" s="6">
        <f>'Food In'!AC19-('Food Out'!AD19+Spillage!AD19)</f>
        <v>20.600000000000009</v>
      </c>
      <c r="AE19" s="6">
        <f>'Food In'!AD19-('Food Out'!AE19+Spillage!AE19)</f>
        <v>12.799999999999997</v>
      </c>
      <c r="AF19" s="6">
        <f>'Food In'!AE19-('Food Out'!AF19+Spillage!AF19)</f>
        <v>22</v>
      </c>
      <c r="AG19" s="6">
        <f>'Food In'!AF19-('Food Out'!AG19+Spillage!AG19)</f>
        <v>20.099999999999994</v>
      </c>
      <c r="AH19" s="6">
        <f>'Food In'!AG19-('Food Out'!AH19+Spillage!AH19)</f>
        <v>17.900000000000006</v>
      </c>
      <c r="AI19" s="6">
        <f>'Food In'!AH19-('Food Out'!AI19+Spillage!AI19)</f>
        <v>15.200000000000003</v>
      </c>
      <c r="AJ19" s="6">
        <f>'Food In'!AI19-('Food Out'!AJ19+Spillage!AJ19)</f>
        <v>18.400000000000006</v>
      </c>
      <c r="AK19" s="6">
        <f>'Food In'!AJ19-('Food Out'!AK19+Spillage!AK19)</f>
        <v>8.1999999999999886</v>
      </c>
      <c r="AL19" s="6">
        <f>'Food In'!AK19-('Food Out'!AL19+Spillage!AL19)</f>
        <v>25.5</v>
      </c>
      <c r="AM19" s="6">
        <f>'Food In'!AL19-('Food Out'!AM19+Spillage!AM19)</f>
        <v>13.899999999999991</v>
      </c>
      <c r="AN19" s="6">
        <f>'Food In'!AM19-('Food Out'!AN19+Spillage!AN19)</f>
        <v>18</v>
      </c>
      <c r="AO19" s="6">
        <f>'Food In'!AN19-('Food Out'!AO19+Spillage!AO19)</f>
        <v>99</v>
      </c>
      <c r="AP19" s="6">
        <f>'Food In'!AO19-('Food Out'!AP19+Spillage!AP19)</f>
        <v>0</v>
      </c>
      <c r="AQ19" s="6">
        <f>'Food In'!AP19-('Food Out'!AQ19+Spillage!AQ19)</f>
        <v>0</v>
      </c>
      <c r="AS19" s="6">
        <f t="shared" si="0"/>
        <v>616.69999999999993</v>
      </c>
    </row>
    <row r="20" spans="1:45" ht="13.2" x14ac:dyDescent="0.25">
      <c r="A20" s="6">
        <v>17</v>
      </c>
      <c r="B20" s="6" t="s">
        <v>44</v>
      </c>
      <c r="F20" s="6">
        <f>'Food In'!E20-('Food Out'!F20+Spillage!F20)</f>
        <v>28.399999999999977</v>
      </c>
      <c r="G20" s="6">
        <f>'Food In'!F20-('Food Out'!G20+Spillage!G20)</f>
        <v>-576.9</v>
      </c>
      <c r="H20" s="6">
        <f>'Food In'!G20-('Food Out'!H20+Spillage!H20)</f>
        <v>27.299999999999955</v>
      </c>
      <c r="I20" s="6">
        <f>'Food In'!H20-('Food Out'!I20+Spillage!I20)</f>
        <v>31.400000000000091</v>
      </c>
      <c r="J20" s="6">
        <f>'Food In'!I20-('Food Out'!J20+Spillage!J20)</f>
        <v>27.499999999999943</v>
      </c>
      <c r="K20" s="6">
        <f>'Food In'!J20-('Food Out'!K20+Spillage!K20)</f>
        <v>24.600000000000023</v>
      </c>
      <c r="L20" s="6">
        <f>'Food In'!K20-('Food Out'!L20+Spillage!L20)</f>
        <v>27.400000000000034</v>
      </c>
      <c r="M20" s="6">
        <f>'Food In'!L20-('Food Out'!M20+Spillage!M20)</f>
        <v>26.399999999999977</v>
      </c>
      <c r="N20" s="6">
        <f>'Food In'!M20-('Food Out'!N20+Spillage!N20)</f>
        <v>27.199999999999989</v>
      </c>
      <c r="O20" s="6">
        <f>'Food In'!N20-('Food Out'!O20+Spillage!O20)</f>
        <v>29.400000000000034</v>
      </c>
      <c r="P20" s="6">
        <f>'Food In'!O20-('Food Out'!P20+Spillage!P20)</f>
        <v>26.300000000000011</v>
      </c>
      <c r="Q20" s="6">
        <f>'Food In'!P20-('Food Out'!Q20+Spillage!Q20)</f>
        <v>28.599999999999966</v>
      </c>
      <c r="R20" s="6">
        <f>'Food In'!Q20-('Food Out'!R20+Spillage!R20)</f>
        <v>28.200000000000045</v>
      </c>
      <c r="S20" s="6">
        <f>'Food In'!R20-('Food Out'!S20+Spillage!S20)</f>
        <v>31.899999999999977</v>
      </c>
      <c r="T20" s="6">
        <f>'Food In'!S20-('Food Out'!T20+Spillage!T20)</f>
        <v>23.899999999999977</v>
      </c>
      <c r="U20" s="6">
        <f>'Food In'!T20-('Food Out'!U20+Spillage!U20)</f>
        <v>26.400000000000091</v>
      </c>
      <c r="V20" s="6">
        <f>'Food In'!U20-('Food Out'!V20+Spillage!V20)</f>
        <v>26.099999999999909</v>
      </c>
      <c r="W20" s="6">
        <f>'Food In'!V20-('Food Out'!W20+Spillage!W20)</f>
        <v>28.400000000000034</v>
      </c>
      <c r="X20" s="6"/>
      <c r="Y20" s="6">
        <f>'Food In'!W20-('Food Out'!Y20+Spillage!Y20)</f>
        <v>57.5</v>
      </c>
      <c r="Z20" s="6">
        <f>'Food In'!Y20-('Food Out'!Z20+Spillage!Z20)</f>
        <v>26.699999999999989</v>
      </c>
      <c r="AA20" s="6">
        <f>'Food In'!Z20-('Food Out'!AA20+Spillage!AA20)</f>
        <v>31.100000000000023</v>
      </c>
      <c r="AB20" s="6">
        <f>'Food In'!AA20-('Food Out'!AB20+Spillage!AB20)</f>
        <v>24.800000000000011</v>
      </c>
      <c r="AC20" s="6">
        <f>'Food In'!AB20-('Food Out'!AC20+Spillage!AC20)</f>
        <v>30.300000000000068</v>
      </c>
      <c r="AD20" s="6">
        <f>'Food In'!AC20-('Food Out'!AD20+Spillage!AD20)</f>
        <v>29.5</v>
      </c>
      <c r="AE20" s="6">
        <f>'Food In'!AD20-('Food Out'!AE20+Spillage!AE20)</f>
        <v>24.799999999999955</v>
      </c>
      <c r="AF20" s="6">
        <f>'Food In'!AE20-('Food Out'!AF20+Spillage!AF20)</f>
        <v>28.300000000000068</v>
      </c>
      <c r="AG20" s="6">
        <f>'Food In'!AF20-('Food Out'!AG20+Spillage!AG20)</f>
        <v>25.399999999999977</v>
      </c>
      <c r="AH20" s="6">
        <f>'Food In'!AG20-('Food Out'!AH20+Spillage!AH20)</f>
        <v>23.699999999999932</v>
      </c>
      <c r="AI20" s="6">
        <f>'Food In'!AH20-('Food Out'!AI20+Spillage!AI20)</f>
        <v>26.100000000000023</v>
      </c>
      <c r="AJ20" s="6">
        <f>'Food In'!AI20-('Food Out'!AJ20+Spillage!AJ20)</f>
        <v>27.5</v>
      </c>
      <c r="AK20" s="6">
        <f>'Food In'!AJ20-('Food Out'!AK20+Spillage!AK20)</f>
        <v>27.199999999999989</v>
      </c>
      <c r="AL20" s="6">
        <f>'Food In'!AK20-('Food Out'!AL20+Spillage!AL20)</f>
        <v>28.600000000000023</v>
      </c>
      <c r="AM20" s="6">
        <f>'Food In'!AL20-('Food Out'!AM20+Spillage!AM20)</f>
        <v>26.599999999999966</v>
      </c>
      <c r="AN20" s="6">
        <f>'Food In'!AM20-('Food Out'!AN20+Spillage!AN20)</f>
        <v>21.900000000000034</v>
      </c>
      <c r="AO20" s="6">
        <f>'Food In'!AN20-('Food Out'!AO20+Spillage!AO20)</f>
        <v>375.4</v>
      </c>
      <c r="AP20" s="6">
        <f>'Food In'!AO20-('Food Out'!AP20+Spillage!AP20)</f>
        <v>0</v>
      </c>
      <c r="AQ20" s="6">
        <f>'Food In'!AP20-('Food Out'!AQ20+Spillage!AQ20)</f>
        <v>0</v>
      </c>
      <c r="AS20" s="6">
        <f t="shared" si="0"/>
        <v>814.80000000000018</v>
      </c>
    </row>
    <row r="21" spans="1:45" ht="13.2" x14ac:dyDescent="0.25">
      <c r="A21" s="6">
        <v>18</v>
      </c>
      <c r="B21" s="6" t="s">
        <v>45</v>
      </c>
      <c r="F21" s="6">
        <f>'Food In'!E21-('Food Out'!F21+Spillage!F21)</f>
        <v>27.700000000000045</v>
      </c>
      <c r="G21" s="6">
        <f>'Food In'!F21-('Food Out'!G21+Spillage!G21)</f>
        <v>-627</v>
      </c>
      <c r="H21" s="6">
        <f>'Food In'!G21-('Food Out'!H21+Spillage!H21)</f>
        <v>32.299999999999955</v>
      </c>
      <c r="I21" s="6">
        <f>'Food In'!H21-('Food Out'!I21+Spillage!I21)</f>
        <v>42.400000000000091</v>
      </c>
      <c r="J21" s="6">
        <f>'Food In'!I21-('Food Out'!J21+Spillage!J21)</f>
        <v>30</v>
      </c>
      <c r="K21" s="6">
        <f>'Food In'!J21-('Food Out'!K21+Spillage!K21)</f>
        <v>22.900000000000006</v>
      </c>
      <c r="L21" s="6">
        <f>'Food In'!K21-('Food Out'!L21+Spillage!L21)</f>
        <v>23.800000000000011</v>
      </c>
      <c r="M21" s="6">
        <f>'Food In'!L21-('Food Out'!M21+Spillage!M21)</f>
        <v>18.899999999999991</v>
      </c>
      <c r="N21" s="6">
        <f>'Food In'!M21-('Food Out'!N21+Spillage!N21)</f>
        <v>13.799999999999997</v>
      </c>
      <c r="O21" s="6">
        <f>'Food In'!N21-('Food Out'!O21+Spillage!O21)</f>
        <v>26</v>
      </c>
      <c r="P21" s="6">
        <f>'Food In'!O21-('Food Out'!P21+Spillage!P21)</f>
        <v>20.400000000000006</v>
      </c>
      <c r="Q21" s="6">
        <f>'Food In'!P21-('Food Out'!Q21+Spillage!Q21)</f>
        <v>19.399999999999999</v>
      </c>
      <c r="R21" s="6">
        <f>'Food In'!Q21-('Food Out'!R21+Spillage!R21)</f>
        <v>17.900000000000006</v>
      </c>
      <c r="S21" s="6">
        <f>'Food In'!R21-('Food Out'!S21+Spillage!S21)</f>
        <v>11.899999999999991</v>
      </c>
      <c r="T21" s="6">
        <f>'Food In'!S21-('Food Out'!T21+Spillage!T21)</f>
        <v>19.900000000000006</v>
      </c>
      <c r="U21" s="6">
        <f>'Food In'!T21-('Food Out'!U21+Spillage!U21)</f>
        <v>24.399999999999991</v>
      </c>
      <c r="V21" s="6">
        <f>'Food In'!U21-('Food Out'!V21+Spillage!V21)</f>
        <v>18.000000000000014</v>
      </c>
      <c r="W21" s="6">
        <f>'Food In'!V21-('Food Out'!W21+Spillage!W21)</f>
        <v>20.099999999999994</v>
      </c>
      <c r="X21" s="6"/>
      <c r="Y21" s="6">
        <f>'Food In'!W21-('Food Out'!Y21+Spillage!Y21)</f>
        <v>40.200000000000003</v>
      </c>
      <c r="Z21" s="6">
        <f>'Food In'!Y21-('Food Out'!Z21+Spillage!Z21)</f>
        <v>22.100000000000009</v>
      </c>
      <c r="AA21" s="6">
        <f>'Food In'!Z21-('Food Out'!AA21+Spillage!AA21)</f>
        <v>22.399999999999991</v>
      </c>
      <c r="AB21" s="6">
        <f>'Food In'!AA21-('Food Out'!AB21+Spillage!AB21)</f>
        <v>16.800000000000011</v>
      </c>
      <c r="AC21" s="6">
        <f>'Food In'!AB21-('Food Out'!AC21+Spillage!AC21)</f>
        <v>21.400000000000006</v>
      </c>
      <c r="AD21" s="6">
        <f>'Food In'!AC21-('Food Out'!AD21+Spillage!AD21)</f>
        <v>20.900000000000006</v>
      </c>
      <c r="AE21" s="6">
        <f>'Food In'!AD21-('Food Out'!AE21+Spillage!AE21)</f>
        <v>16.299999999999997</v>
      </c>
      <c r="AF21" s="6">
        <f>'Food In'!AE21-('Food Out'!AF21+Spillage!AF21)</f>
        <v>23.900000000000006</v>
      </c>
      <c r="AG21" s="6">
        <f>'Food In'!AF21-('Food Out'!AG21+Spillage!AG21)</f>
        <v>19.499999999999986</v>
      </c>
      <c r="AH21" s="6">
        <f>'Food In'!AG21-('Food Out'!AH21+Spillage!AH21)</f>
        <v>18.5</v>
      </c>
      <c r="AI21" s="6">
        <f>'Food In'!AH21-('Food Out'!AI21+Spillage!AI21)</f>
        <v>15.299999999999997</v>
      </c>
      <c r="AJ21" s="6">
        <f>'Food In'!AI21-('Food Out'!AJ21+Spillage!AJ21)</f>
        <v>17.500000000000007</v>
      </c>
      <c r="AK21" s="6">
        <f>'Food In'!AJ21-('Food Out'!AK21+Spillage!AK21)</f>
        <v>16.300000000000011</v>
      </c>
      <c r="AL21" s="6">
        <f>'Food In'!AK21-('Food Out'!AL21+Spillage!AL21)</f>
        <v>19.199999999999989</v>
      </c>
      <c r="AM21" s="6">
        <f>'Food In'!AL21-('Food Out'!AM21+Spillage!AM21)</f>
        <v>16</v>
      </c>
      <c r="AN21" s="6">
        <f>'Food In'!AM21-('Food Out'!AN21+Spillage!AN21)</f>
        <v>16.900000000000006</v>
      </c>
      <c r="AO21" s="6">
        <f>'Food In'!AN21-('Food Out'!AO21+Spillage!AO21)</f>
        <v>74.8</v>
      </c>
      <c r="AP21" s="6">
        <f>'Food In'!AO21-('Food Out'!AP21+Spillage!AP21)</f>
        <v>0</v>
      </c>
      <c r="AQ21" s="6">
        <f>'Food In'!AP21-('Food Out'!AQ21+Spillage!AQ21)</f>
        <v>0</v>
      </c>
      <c r="AS21" s="6">
        <f t="shared" si="0"/>
        <v>580.6</v>
      </c>
    </row>
    <row r="22" spans="1:45" ht="13.2" x14ac:dyDescent="0.25">
      <c r="A22" s="6">
        <v>19</v>
      </c>
      <c r="B22" s="6" t="s">
        <v>46</v>
      </c>
      <c r="F22" s="6">
        <f>'Food In'!E22-('Food Out'!F22+Spillage!F22)</f>
        <v>30.399999999999977</v>
      </c>
      <c r="G22" s="6">
        <f>'Food In'!F22-('Food Out'!G22+Spillage!G22)</f>
        <v>-607.70000000000005</v>
      </c>
      <c r="H22" s="6">
        <f>'Food In'!G22-('Food Out'!H22+Spillage!H22)</f>
        <v>33.600000000000023</v>
      </c>
      <c r="I22" s="6">
        <f>'Food In'!H22-('Food Out'!I22+Spillage!I22)</f>
        <v>42.700000000000045</v>
      </c>
      <c r="J22" s="6">
        <f>'Food In'!I22-('Food Out'!J22+Spillage!J22)</f>
        <v>32.099999999999966</v>
      </c>
      <c r="K22" s="6">
        <f>'Food In'!J22-('Food Out'!K22+Spillage!K22)</f>
        <v>10.299999999999997</v>
      </c>
      <c r="L22" s="6">
        <f>'Food In'!K22-('Food Out'!L22+Spillage!L22)</f>
        <v>16.200000000000003</v>
      </c>
      <c r="M22" s="6">
        <f>'Food In'!L22-('Food Out'!M22+Spillage!M22)</f>
        <v>18.599999999999994</v>
      </c>
      <c r="N22" s="6">
        <f>'Food In'!M22-('Food Out'!N22+Spillage!N22)</f>
        <v>17.5</v>
      </c>
      <c r="O22" s="6">
        <f>'Food In'!N22-('Food Out'!O22+Spillage!O22)</f>
        <v>20.400000000000006</v>
      </c>
      <c r="P22" s="6">
        <f>'Food In'!O22-('Food Out'!P22+Spillage!P22)</f>
        <v>19.199999999999989</v>
      </c>
      <c r="Q22" s="6">
        <f>'Food In'!P22-('Food Out'!Q22+Spillage!Q22)</f>
        <v>20.200000000000003</v>
      </c>
      <c r="R22" s="6">
        <f>'Food In'!Q22-('Food Out'!R22+Spillage!R22)</f>
        <v>20.6</v>
      </c>
      <c r="S22" s="6">
        <f>'Food In'!R22-('Food Out'!S22+Spillage!S22)</f>
        <v>20.799999999999997</v>
      </c>
      <c r="T22" s="6">
        <f>'Food In'!S22-('Food Out'!T22+Spillage!T22)</f>
        <v>19.900000000000006</v>
      </c>
      <c r="U22" s="6">
        <f>'Food In'!T22-('Food Out'!U22+Spillage!U22)</f>
        <v>20.200000000000003</v>
      </c>
      <c r="V22" s="6">
        <f>'Food In'!U22-('Food Out'!V22+Spillage!V22)</f>
        <v>20.700000000000003</v>
      </c>
      <c r="W22" s="6">
        <f>'Food In'!V22-('Food Out'!W22+Spillage!W22)</f>
        <v>22.100000000000009</v>
      </c>
      <c r="X22" s="6"/>
      <c r="Y22" s="6">
        <f>'Food In'!W22-('Food Out'!Y22+Spillage!Y22)</f>
        <v>37.999999999999993</v>
      </c>
      <c r="Z22" s="6">
        <f>'Food In'!Y22-('Food Out'!Z22+Spillage!Z22)</f>
        <v>21.400000000000006</v>
      </c>
      <c r="AA22" s="6">
        <f>'Food In'!Z22-('Food Out'!AA22+Spillage!AA22)</f>
        <v>20.299999999999997</v>
      </c>
      <c r="AB22" s="6">
        <f>'Food In'!AA22-('Food Out'!AB22+Spillage!AB22)</f>
        <v>20.399999999999999</v>
      </c>
      <c r="AC22" s="6">
        <f>'Food In'!AB22-('Food Out'!AC22+Spillage!AC22)</f>
        <v>24.299999999999997</v>
      </c>
      <c r="AD22" s="6">
        <f>'Food In'!AC22-('Food Out'!AD22+Spillage!AD22)</f>
        <v>16.799999999999997</v>
      </c>
      <c r="AE22" s="6">
        <f>'Food In'!AD22-('Food Out'!AE22+Spillage!AE22)</f>
        <v>15.600000000000009</v>
      </c>
      <c r="AF22" s="6">
        <f>'Food In'!AE22-('Food Out'!AF22+Spillage!AF22)</f>
        <v>20.099999999999994</v>
      </c>
      <c r="AG22" s="6">
        <f>'Food In'!AF22-('Food Out'!AG22+Spillage!AG22)</f>
        <v>17.5</v>
      </c>
      <c r="AH22" s="6">
        <f>'Food In'!AG22-('Food Out'!AH22+Spillage!AH22)</f>
        <v>17.900000000000006</v>
      </c>
      <c r="AI22" s="6">
        <f>'Food In'!AH22-('Food Out'!AI22+Spillage!AI22)</f>
        <v>16.699999999999989</v>
      </c>
      <c r="AJ22" s="6">
        <f>'Food In'!AI22-('Food Out'!AJ22+Spillage!AJ22)</f>
        <v>17.400000000000006</v>
      </c>
      <c r="AK22" s="6">
        <f>'Food In'!AJ22-('Food Out'!AK22+Spillage!AK22)</f>
        <v>17.299999999999997</v>
      </c>
      <c r="AL22" s="6">
        <f>'Food In'!AK22-('Food Out'!AL22+Spillage!AL22)</f>
        <v>20.900000000000006</v>
      </c>
      <c r="AM22" s="6">
        <f>'Food In'!AL22-('Food Out'!AM22+Spillage!AM22)</f>
        <v>15.599999999999994</v>
      </c>
      <c r="AN22" s="6">
        <f>'Food In'!AM22-('Food Out'!AN22+Spillage!AN22)</f>
        <v>17</v>
      </c>
      <c r="AO22" s="6">
        <f>'Food In'!AN22-('Food Out'!AO22+Spillage!AO22)</f>
        <v>82.2</v>
      </c>
      <c r="AP22" s="6">
        <f>'Food In'!AO22-('Food Out'!AP22+Spillage!AP22)</f>
        <v>0</v>
      </c>
      <c r="AQ22" s="6">
        <f>'Food In'!AP22-('Food Out'!AQ22+Spillage!AQ22)</f>
        <v>0</v>
      </c>
      <c r="AS22" s="6">
        <f t="shared" si="0"/>
        <v>563.90000000000009</v>
      </c>
    </row>
    <row r="23" spans="1:45" ht="13.2" x14ac:dyDescent="0.25">
      <c r="A23" s="6">
        <v>20</v>
      </c>
      <c r="B23" s="6" t="s">
        <v>45</v>
      </c>
      <c r="F23" s="6">
        <f>'Food In'!E23-('Food Out'!F23+Spillage!F23)</f>
        <v>30.799999999999955</v>
      </c>
      <c r="G23" s="6">
        <f>'Food In'!F23-('Food Out'!G23+Spillage!G23)</f>
        <v>-563.20000000000005</v>
      </c>
      <c r="H23" s="6">
        <f>'Food In'!G23-('Food Out'!H23+Spillage!H23)</f>
        <v>-28.300000000000011</v>
      </c>
      <c r="I23" s="6">
        <f>'Food In'!H23-('Food Out'!I23+Spillage!I23)</f>
        <v>36.900000000000034</v>
      </c>
      <c r="J23" s="6">
        <f>'Food In'!I23-('Food Out'!J23+Spillage!J23)</f>
        <v>31.699999999999989</v>
      </c>
      <c r="K23" s="6">
        <f>'Food In'!J23-('Food Out'!K23+Spillage!K23)</f>
        <v>23.499999999999986</v>
      </c>
      <c r="L23" s="6">
        <f>'Food In'!K23-('Food Out'!L23+Spillage!L23)</f>
        <v>23.100000000000009</v>
      </c>
      <c r="M23" s="6">
        <f>'Food In'!L23-('Food Out'!M23+Spillage!M23)</f>
        <v>22.899999999999991</v>
      </c>
      <c r="N23" s="6">
        <f>'Food In'!M23-('Food Out'!N23+Spillage!N23)</f>
        <v>24.200000000000003</v>
      </c>
      <c r="O23" s="6">
        <f>'Food In'!N23-('Food Out'!O23+Spillage!O23)</f>
        <v>33.399999999999991</v>
      </c>
      <c r="P23" s="6">
        <f>'Food In'!O23-('Food Out'!P23+Spillage!P23)</f>
        <v>33.200000000000003</v>
      </c>
      <c r="Q23" s="6">
        <f>'Food In'!P23-('Food Out'!Q23+Spillage!Q23)</f>
        <v>27.200000000000003</v>
      </c>
      <c r="R23" s="6">
        <f>'Food In'!Q23-('Food Out'!R23+Spillage!R23)</f>
        <v>28.5</v>
      </c>
      <c r="S23" s="6">
        <f>'Food In'!R23-('Food Out'!S23+Spillage!S23)</f>
        <v>20.900000000000006</v>
      </c>
      <c r="T23" s="6">
        <f>'Food In'!S23-('Food Out'!T23+Spillage!T23)</f>
        <v>11.5</v>
      </c>
      <c r="U23" s="6">
        <f>'Food In'!T23-('Food Out'!U23+Spillage!U23)</f>
        <v>32.269999999999982</v>
      </c>
      <c r="V23" s="6">
        <f>'Food In'!U23-('Food Out'!V23+Spillage!V23)</f>
        <v>16.400000000000006</v>
      </c>
      <c r="W23" s="6">
        <f>'Food In'!V23-('Food Out'!W23+Spillage!W23)</f>
        <v>35.299999999999983</v>
      </c>
      <c r="X23" s="6"/>
      <c r="Y23" s="6">
        <f>'Food In'!W23-('Food Out'!Y23+Spillage!Y23)</f>
        <v>28.700000000000003</v>
      </c>
      <c r="Z23" s="6">
        <f>'Food In'!Y23-('Food Out'!Z23+Spillage!Z23)</f>
        <v>40</v>
      </c>
      <c r="AA23" s="6">
        <f>'Food In'!Z23-('Food Out'!AA23+Spillage!AA23)</f>
        <v>34.899999999999991</v>
      </c>
      <c r="AB23" s="6">
        <f>'Food In'!AA23-('Food Out'!AB23+Spillage!AB23)</f>
        <v>21.099999999999994</v>
      </c>
      <c r="AC23" s="6">
        <f>'Food In'!AB23-('Food Out'!AC23+Spillage!AC23)</f>
        <v>25.300000000000011</v>
      </c>
      <c r="AD23" s="6">
        <f>'Food In'!AC23-('Food Out'!AD23+Spillage!AD23)</f>
        <v>21.899999999999991</v>
      </c>
      <c r="AE23" s="6">
        <f>'Food In'!AD23-('Food Out'!AE23+Spillage!AE23)</f>
        <v>21.600000000000009</v>
      </c>
      <c r="AF23" s="6">
        <f>'Food In'!AE23-('Food Out'!AF23+Spillage!AF23)</f>
        <v>25.399999999999991</v>
      </c>
      <c r="AG23" s="6">
        <f>'Food In'!AF23-('Food Out'!AG23+Spillage!AG23)</f>
        <v>23.100000000000009</v>
      </c>
      <c r="AH23" s="6">
        <f>'Food In'!AG23-('Food Out'!AH23+Spillage!AH23)</f>
        <v>21.299999999999997</v>
      </c>
      <c r="AI23" s="6">
        <f>'Food In'!AH23-('Food Out'!AI23+Spillage!AI23)</f>
        <v>17.5</v>
      </c>
      <c r="AJ23" s="6">
        <f>'Food In'!AI23-('Food Out'!AJ23+Spillage!AJ23)</f>
        <v>20.5</v>
      </c>
      <c r="AK23" s="6">
        <f>'Food In'!AJ23-('Food Out'!AK23+Spillage!AK23)</f>
        <v>20.099999999999994</v>
      </c>
      <c r="AL23" s="6">
        <f>'Food In'!AK23-('Food Out'!AL23+Spillage!AL23)</f>
        <v>23.6</v>
      </c>
      <c r="AM23" s="6">
        <f>'Food In'!AL23-('Food Out'!AM23+Spillage!AM23)</f>
        <v>21.799999999999997</v>
      </c>
      <c r="AN23" s="6">
        <f>'Food In'!AM23-('Food Out'!AN23+Spillage!AN23)</f>
        <v>28.199999999999989</v>
      </c>
      <c r="AO23" s="6">
        <f>'Food In'!AN23-('Food Out'!AO23+Spillage!AO23)</f>
        <v>79.900000000000006</v>
      </c>
      <c r="AP23" s="6">
        <f>'Food In'!AO23-('Food Out'!AP23+Spillage!AP23)</f>
        <v>0</v>
      </c>
      <c r="AQ23" s="6">
        <f>'Food In'!AP23-('Food Out'!AQ23+Spillage!AQ23)</f>
        <v>0</v>
      </c>
      <c r="AS23" s="6">
        <f t="shared" si="0"/>
        <v>727.36999999999966</v>
      </c>
    </row>
    <row r="24" spans="1:45" ht="13.2" x14ac:dyDescent="0.25">
      <c r="A24" s="6">
        <v>21</v>
      </c>
      <c r="B24" s="6" t="s">
        <v>46</v>
      </c>
      <c r="F24" s="6">
        <f>'Food In'!E24-('Food Out'!F24+Spillage!F24)</f>
        <v>30.200000000000045</v>
      </c>
      <c r="G24" s="6">
        <f>'Food In'!F24-('Food Out'!G24+Spillage!G24)</f>
        <v>-551.5</v>
      </c>
      <c r="H24" s="6">
        <f>'Food In'!G24-('Food Out'!H24+Spillage!H24)</f>
        <v>29.899999999999977</v>
      </c>
      <c r="I24" s="6">
        <f>'Food In'!H24-('Food Out'!I24+Spillage!I24)</f>
        <v>41.100000000000023</v>
      </c>
      <c r="J24" s="6">
        <f>'Food In'!I24-('Food Out'!J24+Spillage!J24)</f>
        <v>31.5</v>
      </c>
      <c r="K24" s="6">
        <f>'Food In'!J24-('Food Out'!K24+Spillage!K24)</f>
        <v>9.0999999999999943</v>
      </c>
      <c r="L24" s="6">
        <f>'Food In'!K24-('Food Out'!L24+Spillage!L24)</f>
        <v>14.700000000000003</v>
      </c>
      <c r="M24" s="6">
        <f>'Food In'!L24-('Food Out'!M24+Spillage!M24)</f>
        <v>21.700000000000003</v>
      </c>
      <c r="N24" s="6">
        <f>'Food In'!M24-('Food Out'!N24+Spillage!N24)</f>
        <v>19.599999999999994</v>
      </c>
      <c r="O24" s="6">
        <f>'Food In'!N24-('Food Out'!O24+Spillage!O24)</f>
        <v>4.3000000000000114</v>
      </c>
      <c r="P24" s="6">
        <f>'Food In'!O24-('Food Out'!P24+Spillage!P24)</f>
        <v>14.199999999999989</v>
      </c>
      <c r="Q24" s="6">
        <f>'Food In'!P24-('Food Out'!Q24+Spillage!Q24)</f>
        <v>17.400000000000006</v>
      </c>
      <c r="R24" s="6">
        <f>'Food In'!Q24-('Food Out'!R24+Spillage!R24)</f>
        <v>13.200000000000003</v>
      </c>
      <c r="S24" s="6">
        <f>'Food In'!R24-('Food Out'!S24+Spillage!S24)</f>
        <v>19.699999999999989</v>
      </c>
      <c r="T24" s="6">
        <f>'Food In'!S24-('Food Out'!T24+Spillage!T24)</f>
        <v>23</v>
      </c>
      <c r="U24" s="6">
        <f>'Food In'!T24-('Food Out'!U24+Spillage!U24)</f>
        <v>32.900000000000006</v>
      </c>
      <c r="V24" s="6">
        <f>'Food In'!U24-('Food Out'!V24+Spillage!V24)</f>
        <v>9</v>
      </c>
      <c r="W24" s="6">
        <f>'Food In'!V24-('Food Out'!W24+Spillage!W24)</f>
        <v>18.799999999999997</v>
      </c>
      <c r="X24" s="6"/>
      <c r="Y24" s="6">
        <f>'Food In'!W24-('Food Out'!Y24+Spillage!Y24)</f>
        <v>56.4</v>
      </c>
      <c r="Z24" s="6">
        <f>'Food In'!Y24-('Food Out'!Z24+Spillage!Z24)</f>
        <v>25.699999999999989</v>
      </c>
      <c r="AA24" s="6">
        <f>'Food In'!Z24-('Food Out'!AA24+Spillage!AA24)</f>
        <v>21.699999999999989</v>
      </c>
      <c r="AB24" s="6">
        <f>'Food In'!AA24-('Food Out'!AB24+Spillage!AB24)</f>
        <v>27.900000000000006</v>
      </c>
      <c r="AC24" s="6">
        <f>'Food In'!AB24-('Food Out'!AC24+Spillage!AC24)</f>
        <v>21.699999999999989</v>
      </c>
      <c r="AD24" s="6">
        <f>'Food In'!AC24-('Food Out'!AD24+Spillage!AD24)</f>
        <v>12.300000000000004</v>
      </c>
      <c r="AE24" s="6">
        <f>'Food In'!AD24-('Food Out'!AE24+Spillage!AE24)</f>
        <v>23.899999999999991</v>
      </c>
      <c r="AF24" s="6">
        <f>'Food In'!AE24-('Food Out'!AF24+Spillage!AF24)</f>
        <v>21.600000000000009</v>
      </c>
      <c r="AG24" s="6">
        <f>'Food In'!AF24-('Food Out'!AG24+Spillage!AG24)</f>
        <v>15.999999999999986</v>
      </c>
      <c r="AH24" s="6">
        <f>'Food In'!AG24-('Food Out'!AH24+Spillage!AH24)</f>
        <v>20.799999999999997</v>
      </c>
      <c r="AI24" s="6">
        <f>'Food In'!AH24-('Food Out'!AI24+Spillage!AI24)</f>
        <v>13.400000000000006</v>
      </c>
      <c r="AJ24" s="6">
        <f>'Food In'!AI24-('Food Out'!AJ24+Spillage!AJ24)</f>
        <v>13.700000000000003</v>
      </c>
      <c r="AK24" s="6">
        <f>'Food In'!AJ24-('Food Out'!AK24+Spillage!AK24)</f>
        <v>21.799999999999997</v>
      </c>
      <c r="AL24" s="6">
        <f>'Food In'!AK24-('Food Out'!AL24+Spillage!AL24)</f>
        <v>18.699999999999989</v>
      </c>
      <c r="AM24" s="6">
        <f>'Food In'!AL24-('Food Out'!AM24+Spillage!AM24)</f>
        <v>21.200000000000003</v>
      </c>
      <c r="AN24" s="6">
        <f>'Food In'!AM24-('Food Out'!AN24+Spillage!AN24)</f>
        <v>27.200000000000003</v>
      </c>
      <c r="AO24" s="6">
        <f>'Food In'!AN24-('Food Out'!AO24+Spillage!AO24)</f>
        <v>76</v>
      </c>
      <c r="AP24" s="6">
        <f>'Food In'!AO24-('Food Out'!AP24+Spillage!AP24)</f>
        <v>0</v>
      </c>
      <c r="AQ24" s="6">
        <f>'Food In'!AP24-('Food Out'!AQ24+Spillage!AQ24)</f>
        <v>0</v>
      </c>
      <c r="AS24" s="6">
        <f t="shared" si="0"/>
        <v>581.60000000000014</v>
      </c>
    </row>
    <row r="25" spans="1:45" ht="13.2" x14ac:dyDescent="0.25">
      <c r="A25" s="6">
        <v>22</v>
      </c>
      <c r="B25" s="6" t="s">
        <v>45</v>
      </c>
      <c r="F25" s="6">
        <f>'Food In'!E25-('Food Out'!F25+Spillage!F25)</f>
        <v>30.800000000000068</v>
      </c>
      <c r="G25" s="6">
        <f>'Food In'!F25-('Food Out'!G25+Spillage!G25)</f>
        <v>-518.4</v>
      </c>
      <c r="H25" s="6">
        <f>'Food In'!G25-('Food Out'!H25+Spillage!H25)</f>
        <v>30.199999999999932</v>
      </c>
      <c r="I25" s="6">
        <f>'Food In'!H25-('Food Out'!I25+Spillage!I25)</f>
        <v>44.700000000000045</v>
      </c>
      <c r="J25" s="6">
        <f>'Food In'!I25-('Food Out'!J25+Spillage!J25)</f>
        <v>30.599999999999966</v>
      </c>
      <c r="K25" s="6">
        <f>'Food In'!J25-('Food Out'!K25+Spillage!K25)</f>
        <v>27.5</v>
      </c>
      <c r="L25" s="6">
        <f>'Food In'!K25-('Food Out'!L25+Spillage!L25)</f>
        <v>25.200000000000003</v>
      </c>
      <c r="M25" s="6">
        <f>'Food In'!L25-('Food Out'!M25+Spillage!M25)</f>
        <v>26.5</v>
      </c>
      <c r="N25" s="6">
        <f>'Food In'!M25-('Food Out'!N25+Spillage!N25)</f>
        <v>27.599999999999994</v>
      </c>
      <c r="O25" s="6">
        <f>'Food In'!N25-('Food Out'!O25+Spillage!O25)</f>
        <v>27</v>
      </c>
      <c r="P25" s="6">
        <f>'Food In'!O25-('Food Out'!P25+Spillage!P25)</f>
        <v>25.099999999999994</v>
      </c>
      <c r="Q25" s="6">
        <f>'Food In'!P25-('Food Out'!Q25+Spillage!Q25)</f>
        <v>24.899999999999991</v>
      </c>
      <c r="R25" s="6">
        <f>'Food In'!Q25-('Food Out'!R25+Spillage!R25)</f>
        <v>24.600000000000023</v>
      </c>
      <c r="S25" s="6">
        <f>'Food In'!R25-('Food Out'!S25+Spillage!S25)</f>
        <v>26.499999999999986</v>
      </c>
      <c r="T25" s="6">
        <f>'Food In'!S25-('Food Out'!T25+Spillage!T25)</f>
        <v>25.000000000000014</v>
      </c>
      <c r="U25" s="6">
        <f>'Food In'!T25-('Food Out'!U25+Spillage!U25)</f>
        <v>25.899999999999991</v>
      </c>
      <c r="V25" s="6">
        <f>'Food In'!U25-('Food Out'!V25+Spillage!V25)</f>
        <v>26.300000000000011</v>
      </c>
      <c r="W25" s="6">
        <f>'Food In'!V25-('Food Out'!W25+Spillage!W25)</f>
        <v>25.699999999999989</v>
      </c>
      <c r="X25" s="6"/>
      <c r="Y25" s="6">
        <f>'Food In'!W25-('Food Out'!Y25+Spillage!Y25)</f>
        <v>28.900000000000006</v>
      </c>
      <c r="Z25" s="6">
        <f>'Food In'!Y25-('Food Out'!Z25+Spillage!Z25)</f>
        <v>35.099999999999994</v>
      </c>
      <c r="AA25" s="6">
        <f>'Food In'!Z25-('Food Out'!AA25+Spillage!AA25)</f>
        <v>32.299999999999997</v>
      </c>
      <c r="AB25" s="6">
        <f>'Food In'!AA25-('Food Out'!AB25+Spillage!AB25)</f>
        <v>23.399999999999991</v>
      </c>
      <c r="AC25" s="6">
        <f>'Food In'!AB25-('Food Out'!AC25+Spillage!AC25)</f>
        <v>29.400000000000006</v>
      </c>
      <c r="AD25" s="6">
        <f>'Food In'!AC25-('Food Out'!AD25+Spillage!AD25)</f>
        <v>22.700000000000017</v>
      </c>
      <c r="AE25" s="6">
        <f>'Food In'!AD25-('Food Out'!AE25+Spillage!AE25)</f>
        <v>18.099999999999994</v>
      </c>
      <c r="AF25" s="6">
        <f>'Food In'!AE25-('Food Out'!AF25+Spillage!AF25)</f>
        <v>22.799999999999997</v>
      </c>
      <c r="AG25" s="6">
        <f>'Food In'!AF25-('Food Out'!AG25+Spillage!AG25)</f>
        <v>19.899999999999991</v>
      </c>
      <c r="AH25" s="6">
        <f>'Food In'!AG25-('Food Out'!AH25+Spillage!AH25)</f>
        <v>21.900000000000006</v>
      </c>
      <c r="AI25" s="6">
        <f>'Food In'!AH25-('Food Out'!AI25+Spillage!AI25)</f>
        <v>23.099999999999994</v>
      </c>
      <c r="AJ25" s="6">
        <f>'Food In'!AI25-('Food Out'!AJ25+Spillage!AJ25)</f>
        <v>25.800000000000011</v>
      </c>
      <c r="AK25" s="6">
        <f>'Food In'!AJ25-('Food Out'!AK25+Spillage!AK25)</f>
        <v>20.799999999999997</v>
      </c>
      <c r="AL25" s="6">
        <f>'Food In'!AK25-('Food Out'!AL25+Spillage!AL25)</f>
        <v>15.799999999999997</v>
      </c>
      <c r="AM25" s="6">
        <f>'Food In'!AL25-('Food Out'!AM25+Spillage!AM25)</f>
        <v>19.600000000000009</v>
      </c>
      <c r="AN25" s="6">
        <f>'Food In'!AM25-('Food Out'!AN25+Spillage!AN25)</f>
        <v>19.700000000000003</v>
      </c>
      <c r="AO25" s="6">
        <f>'Food In'!AN25-('Food Out'!AO25+Spillage!AO25)</f>
        <v>0</v>
      </c>
      <c r="AP25" s="6">
        <f>'Food In'!AO25-('Food Out'!AP25+Spillage!AP25)</f>
        <v>0</v>
      </c>
      <c r="AQ25" s="6">
        <f>'Food In'!AP25-('Food Out'!AQ25+Spillage!AQ25)</f>
        <v>0</v>
      </c>
      <c r="AS25" s="6">
        <f t="shared" si="0"/>
        <v>717.1</v>
      </c>
    </row>
    <row r="26" spans="1:45" ht="13.2" x14ac:dyDescent="0.25">
      <c r="A26" s="6">
        <v>23</v>
      </c>
      <c r="B26" s="6" t="s">
        <v>46</v>
      </c>
      <c r="F26" s="6">
        <f>'Food In'!E26-('Food Out'!F26+Spillage!F26)</f>
        <v>31.400000000000034</v>
      </c>
      <c r="G26" s="6">
        <f>'Food In'!F26-('Food Out'!G26+Spillage!G26)</f>
        <v>-470.1</v>
      </c>
      <c r="H26" s="6">
        <f>'Food In'!G26-('Food Out'!H26+Spillage!H26)</f>
        <v>30.5</v>
      </c>
      <c r="I26" s="6">
        <f>'Food In'!H26-('Food Out'!I26+Spillage!I26)</f>
        <v>43</v>
      </c>
      <c r="J26" s="6">
        <f>'Food In'!I26-('Food Out'!J26+Spillage!J26)</f>
        <v>29.399999999999977</v>
      </c>
      <c r="K26" s="6">
        <f>'Food In'!J26-('Food Out'!K26+Spillage!K26)</f>
        <v>14.199999999999989</v>
      </c>
      <c r="L26" s="6">
        <f>'Food In'!K26-('Food Out'!L26+Spillage!L26)</f>
        <v>14.900000000000006</v>
      </c>
      <c r="M26" s="6">
        <f>'Food In'!L26-('Food Out'!M26+Spillage!M26)</f>
        <v>21.699999999999989</v>
      </c>
      <c r="N26" s="6">
        <f>'Food In'!M26-('Food Out'!N26+Spillage!N26)</f>
        <v>21.000000000000007</v>
      </c>
      <c r="O26" s="6">
        <f>'Food In'!N26-('Food Out'!O26+Spillage!O26)</f>
        <v>21.999999999999986</v>
      </c>
      <c r="P26" s="6">
        <f>'Food In'!O26-('Food Out'!P26+Spillage!P26)</f>
        <v>20.600000000000009</v>
      </c>
      <c r="Q26" s="6">
        <f>'Food In'!P26-('Food Out'!Q26+Spillage!Q26)</f>
        <v>21.699999999999989</v>
      </c>
      <c r="R26" s="6">
        <f>'Food In'!Q26-('Food Out'!R26+Spillage!R26)</f>
        <v>22.600000000000023</v>
      </c>
      <c r="S26" s="6">
        <f>'Food In'!R26-('Food Out'!S26+Spillage!S26)</f>
        <v>20.099999999999994</v>
      </c>
      <c r="T26" s="6">
        <f>'Food In'!S26-('Food Out'!T26+Spillage!T26)</f>
        <v>17.5</v>
      </c>
      <c r="U26" s="6">
        <f>'Food In'!T26-('Food Out'!U26+Spillage!U26)</f>
        <v>22.399999999999991</v>
      </c>
      <c r="V26" s="6">
        <f>'Food In'!U26-('Food Out'!V26+Spillage!V26)</f>
        <v>20.100000000000009</v>
      </c>
      <c r="W26" s="6">
        <f>'Food In'!V26-('Food Out'!W26+Spillage!W26)</f>
        <v>20.799999999999997</v>
      </c>
      <c r="X26" s="6"/>
      <c r="Y26" s="6">
        <f>'Food In'!W26-('Food Out'!Y26+Spillage!Y26)</f>
        <v>42.399999999999991</v>
      </c>
      <c r="Z26" s="6">
        <f>'Food In'!Y26-('Food Out'!Z26+Spillage!Z26)</f>
        <v>20.799999999999997</v>
      </c>
      <c r="AA26" s="6">
        <f>'Food In'!Z26-('Food Out'!AA26+Spillage!AA26)</f>
        <v>24</v>
      </c>
      <c r="AB26" s="6">
        <f>'Food In'!AA26-('Food Out'!AB26+Spillage!AB26)</f>
        <v>23.100000000000009</v>
      </c>
      <c r="AC26" s="6">
        <f>'Food In'!AB26-('Food Out'!AC26+Spillage!AC26)</f>
        <v>21.400000000000006</v>
      </c>
      <c r="AD26" s="6">
        <f>'Food In'!AC26-('Food Out'!AD26+Spillage!AD26)</f>
        <v>19</v>
      </c>
      <c r="AE26" s="6">
        <f>'Food In'!AD26-('Food Out'!AE26+Spillage!AE26)</f>
        <v>16.299999999999997</v>
      </c>
      <c r="AF26" s="6">
        <f>'Food In'!AE26-('Food Out'!AF26+Spillage!AF26)</f>
        <v>22.5</v>
      </c>
      <c r="AG26" s="6">
        <f>'Food In'!AF26-('Food Out'!AG26+Spillage!AG26)</f>
        <v>18.400000000000006</v>
      </c>
      <c r="AH26" s="6">
        <f>'Food In'!AG26-('Food Out'!AH26+Spillage!AH26)</f>
        <v>18.099999999999994</v>
      </c>
      <c r="AI26" s="6">
        <f>'Food In'!AH26-('Food Out'!AI26+Spillage!AI26)</f>
        <v>21</v>
      </c>
      <c r="AJ26" s="6">
        <f>'Food In'!AI26-('Food Out'!AJ26+Spillage!AJ26)</f>
        <v>21.900000000000006</v>
      </c>
      <c r="AK26" s="6">
        <f>'Food In'!AJ26-('Food Out'!AK26+Spillage!AK26)</f>
        <v>19.899999999999991</v>
      </c>
      <c r="AL26" s="6">
        <f>'Food In'!AK26-('Food Out'!AL26+Spillage!AL26)</f>
        <v>16.599999999999994</v>
      </c>
      <c r="AM26" s="6">
        <f>'Food In'!AL26-('Food Out'!AM26+Spillage!AM26)</f>
        <v>16.799999999999997</v>
      </c>
      <c r="AN26" s="6">
        <f>'Food In'!AM26-('Food Out'!AN26+Spillage!AN26)</f>
        <v>22.799999999999997</v>
      </c>
      <c r="AO26" s="6">
        <f>'Food In'!AN26-('Food Out'!AO26+Spillage!AO26)</f>
        <v>92.4</v>
      </c>
      <c r="AP26" s="6">
        <f>'Food In'!AO26-('Food Out'!AP26+Spillage!AP26)</f>
        <v>0</v>
      </c>
      <c r="AQ26" s="6">
        <f>'Food In'!AP26-('Food Out'!AQ26+Spillage!AQ26)</f>
        <v>0</v>
      </c>
      <c r="AS26" s="6">
        <f t="shared" si="0"/>
        <v>604.6</v>
      </c>
    </row>
    <row r="27" spans="1:45" ht="13.2" x14ac:dyDescent="0.25">
      <c r="A27" s="6">
        <v>24</v>
      </c>
      <c r="B27" s="6" t="s">
        <v>44</v>
      </c>
      <c r="F27" s="6">
        <f>'Food In'!E27-('Food Out'!F27+Spillage!F27)</f>
        <v>34.699999999999932</v>
      </c>
      <c r="G27" s="6">
        <f>'Food In'!F27-('Food Out'!G27+Spillage!G27)</f>
        <v>-569</v>
      </c>
      <c r="H27" s="6">
        <f>'Food In'!G27-('Food Out'!H27+Spillage!H27)</f>
        <v>33.5</v>
      </c>
      <c r="I27" s="6">
        <f>'Food In'!H27-('Food Out'!I27+Spillage!I27)</f>
        <v>33.799999999999955</v>
      </c>
      <c r="J27" s="6">
        <f>'Food In'!I27-('Food Out'!J27+Spillage!J27)</f>
        <v>26.199999999999989</v>
      </c>
      <c r="K27" s="6">
        <f>'Food In'!J27-('Food Out'!K27+Spillage!K27)</f>
        <v>29.600000000000023</v>
      </c>
      <c r="L27" s="6">
        <f>'Food In'!K27-('Food Out'!L27+Spillage!L27)</f>
        <v>29.399999999999977</v>
      </c>
      <c r="M27" s="6">
        <f>'Food In'!L27-('Food Out'!M27+Spillage!M27)</f>
        <v>29.199999999999989</v>
      </c>
      <c r="N27" s="6">
        <f>'Food In'!M27-('Food Out'!N27+Spillage!N27)</f>
        <v>29.300000000000011</v>
      </c>
      <c r="O27" s="6">
        <f>'Food In'!N27-('Food Out'!O27+Spillage!O27)</f>
        <v>31.399999999999977</v>
      </c>
      <c r="P27" s="6">
        <f>'Food In'!O27-('Food Out'!P27+Spillage!P27)</f>
        <v>29.399999999999977</v>
      </c>
      <c r="Q27" s="6">
        <f>'Food In'!P27-('Food Out'!Q27+Spillage!Q27)</f>
        <v>27.700000000000045</v>
      </c>
      <c r="R27" s="6">
        <f>'Food In'!Q27-('Food Out'!R27+Spillage!R27)</f>
        <v>26.099999999999966</v>
      </c>
      <c r="S27" s="6">
        <f>'Food In'!R27-('Food Out'!S27+Spillage!S27)</f>
        <v>32.399999999999977</v>
      </c>
      <c r="T27" s="6">
        <f>'Food In'!S27-('Food Out'!T27+Spillage!T27)</f>
        <v>33.899999999999977</v>
      </c>
      <c r="U27" s="6">
        <f>'Food In'!T27-('Food Out'!U27+Spillage!U27)</f>
        <v>30.400000000000091</v>
      </c>
      <c r="V27" s="6">
        <f>'Food In'!U27-('Food Out'!V27+Spillage!V27)</f>
        <v>27.999999999999886</v>
      </c>
      <c r="W27" s="6">
        <f>'Food In'!V27-('Food Out'!W27+Spillage!W27)</f>
        <v>28.800000000000068</v>
      </c>
      <c r="X27" s="6"/>
      <c r="Y27" s="6">
        <f>'Food In'!W27-('Food Out'!Y27+Spillage!Y27)</f>
        <v>55.300000000000011</v>
      </c>
      <c r="Z27" s="6">
        <f>'Food In'!Y27-('Food Out'!Z27+Spillage!Z27)</f>
        <v>33</v>
      </c>
      <c r="AA27" s="6">
        <f>'Food In'!Z27-('Food Out'!AA27+Spillage!AA27)</f>
        <v>33.699999999999989</v>
      </c>
      <c r="AB27" s="6">
        <f>'Food In'!AA27-('Food Out'!AB27+Spillage!AB27)</f>
        <v>26.300000000000011</v>
      </c>
      <c r="AC27" s="6">
        <f>'Food In'!AB27-('Food Out'!AC27+Spillage!AC27)</f>
        <v>40.700000000000045</v>
      </c>
      <c r="AD27" s="6">
        <f>'Food In'!AC27-('Food Out'!AD27+Spillage!AD27)</f>
        <v>30.100000000000023</v>
      </c>
      <c r="AE27" s="6">
        <f>'Food In'!AD27-('Food Out'!AE27+Spillage!AE27)</f>
        <v>30.399999999999977</v>
      </c>
      <c r="AF27" s="6">
        <f>'Food In'!AE27-('Food Out'!AF27+Spillage!AF27)</f>
        <v>28.399999999999977</v>
      </c>
      <c r="AG27" s="6">
        <f>'Food In'!AF27-('Food Out'!AG27+Spillage!AG27)</f>
        <v>27.700000000000045</v>
      </c>
      <c r="AH27" s="6">
        <f>'Food In'!AG27-('Food Out'!AH27+Spillage!AH27)</f>
        <v>28.499999999999943</v>
      </c>
      <c r="AI27" s="6">
        <f>'Food In'!AH27-('Food Out'!AI27+Spillage!AI27)</f>
        <v>24.900000000000034</v>
      </c>
      <c r="AJ27" s="6">
        <f>'Food In'!AI27-('Food Out'!AJ27+Spillage!AJ27)</f>
        <v>32.599999999999966</v>
      </c>
      <c r="AK27" s="6">
        <f>'Food In'!AJ27-('Food Out'!AK27+Spillage!AK27)</f>
        <v>23.700000000000045</v>
      </c>
      <c r="AL27" s="6">
        <f>'Food In'!AK27-('Food Out'!AL27+Spillage!AL27)</f>
        <v>28.299999999999955</v>
      </c>
      <c r="AM27" s="6">
        <f>'Food In'!AL27-('Food Out'!AM27+Spillage!AM27)</f>
        <v>27.5</v>
      </c>
      <c r="AN27" s="6">
        <f>'Food In'!AM27-('Food Out'!AN27+Spillage!AN27)</f>
        <v>20</v>
      </c>
      <c r="AO27" s="6">
        <f>'Food In'!AN27-('Food Out'!AO27+Spillage!AO27)</f>
        <v>457.8</v>
      </c>
      <c r="AP27" s="6">
        <f>'Food In'!AO27-('Food Out'!AP27+Spillage!AP27)</f>
        <v>0</v>
      </c>
      <c r="AQ27" s="6">
        <f>'Food In'!AP27-('Food Out'!AQ27+Spillage!AQ27)</f>
        <v>0</v>
      </c>
      <c r="AS27" s="6">
        <f t="shared" si="0"/>
        <v>876.7</v>
      </c>
    </row>
    <row r="28" spans="1:45" ht="13.2" x14ac:dyDescent="0.25">
      <c r="A28" s="6">
        <v>25</v>
      </c>
      <c r="B28" s="6" t="s">
        <v>45</v>
      </c>
      <c r="F28" s="6">
        <f>'Food In'!E28-('Food Out'!F28+Spillage!F28)</f>
        <v>26.299999999999955</v>
      </c>
      <c r="G28" s="6">
        <f>'Food In'!F28-('Food Out'!G28+Spillage!G28)</f>
        <v>-566.6</v>
      </c>
      <c r="H28" s="6">
        <f>'Food In'!G28-('Food Out'!H28+Spillage!H28)</f>
        <v>23.199999999999932</v>
      </c>
      <c r="I28" s="6">
        <f>'Food In'!H28-('Food Out'!I28+Spillage!I28)</f>
        <v>27.700000000000045</v>
      </c>
      <c r="J28" s="6">
        <f>'Food In'!I28-('Food Out'!J28+Spillage!J28)</f>
        <v>20.199999999999989</v>
      </c>
      <c r="K28" s="6">
        <f>'Food In'!J28-('Food Out'!K28+Spillage!K28)</f>
        <v>13.100000000000009</v>
      </c>
      <c r="L28" s="6">
        <f>'Food In'!K28-('Food Out'!L28+Spillage!L28)</f>
        <v>16.199999999999989</v>
      </c>
      <c r="M28" s="6">
        <f>'Food In'!L28-('Food Out'!M28+Spillage!M28)</f>
        <v>14</v>
      </c>
      <c r="N28" s="6">
        <f>'Food In'!M28-('Food Out'!N28+Spillage!N28)</f>
        <v>14.099999999999994</v>
      </c>
      <c r="O28" s="6">
        <f>'Food In'!N28-('Food Out'!O28+Spillage!O28)</f>
        <v>12.599999999999994</v>
      </c>
      <c r="P28" s="6">
        <f>'Food In'!O28-('Food Out'!P28+Spillage!P28)</f>
        <v>13</v>
      </c>
      <c r="Q28" s="6">
        <f>'Food In'!P28-('Food Out'!Q28+Spillage!Q28)</f>
        <v>15.200000000000003</v>
      </c>
      <c r="R28" s="6">
        <f>'Food In'!Q28-('Food Out'!R28+Spillage!R28)</f>
        <v>14.599999999999994</v>
      </c>
      <c r="S28" s="6">
        <f>'Food In'!R28-('Food Out'!S28+Spillage!S28)</f>
        <v>14.600000000000009</v>
      </c>
      <c r="T28" s="6">
        <f>'Food In'!S28-('Food Out'!T28+Spillage!T28)</f>
        <v>11.099999999999994</v>
      </c>
      <c r="U28" s="6">
        <f>'Food In'!T28-('Food Out'!U28+Spillage!U28)</f>
        <v>12.5</v>
      </c>
      <c r="V28" s="6">
        <f>'Food In'!U28-('Food Out'!V28+Spillage!V28)</f>
        <v>15</v>
      </c>
      <c r="W28" s="6">
        <f>'Food In'!V28-('Food Out'!W28+Spillage!W28)</f>
        <v>15.700000000000003</v>
      </c>
      <c r="X28" s="6"/>
      <c r="Y28" s="6">
        <f>'Food In'!W28-('Food Out'!Y28+Spillage!Y28)</f>
        <v>27.5</v>
      </c>
      <c r="Z28" s="6">
        <f>'Food In'!Y28-('Food Out'!Z28+Spillage!Z28)</f>
        <v>13.599999999999994</v>
      </c>
      <c r="AA28" s="6">
        <f>'Food In'!Z28-('Food Out'!AA28+Spillage!AA28)</f>
        <v>16.699999999999989</v>
      </c>
      <c r="AB28" s="6">
        <f>'Food In'!AA28-('Food Out'!AB28+Spillage!AB28)</f>
        <v>13.100000000000009</v>
      </c>
      <c r="AC28" s="6">
        <f>'Food In'!AB28-('Food Out'!AC28+Spillage!AC28)</f>
        <v>16</v>
      </c>
      <c r="AD28" s="6">
        <f>'Food In'!AC28-('Food Out'!AD28+Spillage!AD28)</f>
        <v>10.399999999999999</v>
      </c>
      <c r="AE28" s="6">
        <f>'Food In'!AD28-('Food Out'!AE28+Spillage!AE28)</f>
        <v>12.799999999999997</v>
      </c>
      <c r="AF28" s="6">
        <f>'Food In'!AE28-('Food Out'!AF28+Spillage!AF28)</f>
        <v>12.200000000000003</v>
      </c>
      <c r="AG28" s="6">
        <f>'Food In'!AF28-('Food Out'!AG28+Spillage!AG28)</f>
        <v>13.700000000000003</v>
      </c>
      <c r="AH28" s="6">
        <f>'Food In'!AG28-('Food Out'!AH28+Spillage!AH28)</f>
        <v>13.199999999999989</v>
      </c>
      <c r="AI28" s="6">
        <f>'Food In'!AH28-('Food Out'!AI28+Spillage!AI28)</f>
        <v>7.7000000000000028</v>
      </c>
      <c r="AJ28" s="6">
        <f>'Food In'!AI28-('Food Out'!AJ28+Spillage!AJ28)</f>
        <v>13.299999999999997</v>
      </c>
      <c r="AK28" s="6">
        <f>'Food In'!AJ28-('Food Out'!AK28+Spillage!AK28)</f>
        <v>9.5</v>
      </c>
      <c r="AL28" s="6">
        <f>'Food In'!AK28-('Food Out'!AL28+Spillage!AL28)</f>
        <v>11.799999999999997</v>
      </c>
      <c r="AM28" s="6">
        <f>'Food In'!AL28-('Food Out'!AM28+Spillage!AM28)</f>
        <v>12</v>
      </c>
      <c r="AN28" s="6">
        <f>'Food In'!AM28-('Food Out'!AN28+Spillage!AN28)</f>
        <v>9.3999999999999915</v>
      </c>
      <c r="AO28" s="6">
        <f>'Food In'!AN28-('Food Out'!AO28+Spillage!AO28)</f>
        <v>0</v>
      </c>
      <c r="AP28" s="6">
        <f>'Food In'!AO28-('Food Out'!AP28+Spillage!AP28)</f>
        <v>0</v>
      </c>
      <c r="AQ28" s="6">
        <f>'Food In'!AP28-('Food Out'!AQ28+Spillage!AQ28)</f>
        <v>0</v>
      </c>
      <c r="AS28" s="6">
        <f t="shared" si="0"/>
        <v>394.59999999999991</v>
      </c>
    </row>
    <row r="29" spans="1:45" ht="13.2" x14ac:dyDescent="0.25">
      <c r="A29" s="6">
        <v>26</v>
      </c>
      <c r="B29" s="6" t="s">
        <v>44</v>
      </c>
      <c r="F29" s="6">
        <f>'Food In'!E29-('Food Out'!F29+Spillage!F29)</f>
        <v>18.600000000000023</v>
      </c>
      <c r="G29" s="6">
        <f>'Food In'!F29-('Food Out'!G29+Spillage!G29)</f>
        <v>-561.70000000000005</v>
      </c>
      <c r="H29" s="6">
        <f>'Food In'!G29-('Food Out'!H29+Spillage!H29)</f>
        <v>19.299999999999955</v>
      </c>
      <c r="I29" s="6">
        <f>'Food In'!H29-('Food Out'!I29+Spillage!I29)</f>
        <v>22.700000000000045</v>
      </c>
      <c r="J29" s="6">
        <f>'Food In'!I29-('Food Out'!J29+Spillage!J29)</f>
        <v>17.899999999999977</v>
      </c>
      <c r="K29" s="6">
        <f>'Food In'!J29-('Food Out'!K29+Spillage!K29)</f>
        <v>19.5</v>
      </c>
      <c r="L29" s="6">
        <f>'Food In'!K29-('Food Out'!L29+Spillage!L29)</f>
        <v>17.399999999999977</v>
      </c>
      <c r="M29" s="6">
        <f>'Food In'!L29-('Food Out'!M29+Spillage!M29)</f>
        <v>21.100000000000023</v>
      </c>
      <c r="N29" s="6">
        <f>'Food In'!M29-('Food Out'!N29+Spillage!N29)</f>
        <v>15.099999999999966</v>
      </c>
      <c r="O29" s="6">
        <f>'Food In'!N29-('Food Out'!O29+Spillage!O29)</f>
        <v>19.900000000000034</v>
      </c>
      <c r="P29" s="6">
        <f>'Food In'!O29-('Food Out'!P29+Spillage!P29)</f>
        <v>16.600000000000023</v>
      </c>
      <c r="Q29" s="6">
        <f>'Food In'!P29-('Food Out'!Q29+Spillage!Q29)</f>
        <v>18.399999999999977</v>
      </c>
      <c r="R29" s="6">
        <f>'Food In'!Q29-('Food Out'!R29+Spillage!R29)</f>
        <v>16.000000000000057</v>
      </c>
      <c r="S29" s="6">
        <f>'Food In'!R29-('Food Out'!S29+Spillage!S29)</f>
        <v>19.600000000000023</v>
      </c>
      <c r="T29" s="6">
        <f>'Food In'!S29-('Food Out'!T29+Spillage!T29)</f>
        <v>18.299999999999955</v>
      </c>
      <c r="U29" s="6">
        <f>'Food In'!T29-('Food Out'!U29+Spillage!U29)</f>
        <v>17.200000000000045</v>
      </c>
      <c r="V29" s="6">
        <f>'Food In'!U29-('Food Out'!V29+Spillage!V29)</f>
        <v>20.100000000000023</v>
      </c>
      <c r="W29" s="6">
        <f>'Food In'!V29-('Food Out'!W29+Spillage!W29)</f>
        <v>16.399999999999977</v>
      </c>
      <c r="X29" s="6"/>
      <c r="Y29" s="6">
        <f>'Food In'!W29-('Food Out'!Y29+Spillage!Y29)</f>
        <v>40.100000000000023</v>
      </c>
      <c r="Z29" s="6">
        <f>'Food In'!Y29-('Food Out'!Z29+Spillage!Z29)</f>
        <v>17.400000000000091</v>
      </c>
      <c r="AA29" s="6">
        <f>'Food In'!Z29-('Food Out'!AA29+Spillage!AA29)</f>
        <v>17.899999999999977</v>
      </c>
      <c r="AB29" s="6">
        <f>'Food In'!AA29-('Food Out'!AB29+Spillage!AB29)</f>
        <v>17.299999999999955</v>
      </c>
      <c r="AC29" s="6">
        <f>'Food In'!AB29-('Food Out'!AC29+Spillage!AC29)</f>
        <v>19.800000000000011</v>
      </c>
      <c r="AD29" s="6">
        <f>'Food In'!AC29-('Food Out'!AD29+Spillage!AD29)</f>
        <v>18.699999999999989</v>
      </c>
      <c r="AE29" s="6">
        <f>'Food In'!AD29-('Food Out'!AE29+Spillage!AE29)</f>
        <v>15.800000000000011</v>
      </c>
      <c r="AF29" s="6">
        <f>'Food In'!AE29-('Food Out'!AF29+Spillage!AF29)</f>
        <v>17.399999999999977</v>
      </c>
      <c r="AG29" s="6">
        <f>'Food In'!AF29-('Food Out'!AG29+Spillage!AG29)</f>
        <v>19.400000000000034</v>
      </c>
      <c r="AH29" s="6">
        <f>'Food In'!AG29-('Food Out'!AH29+Spillage!AH29)</f>
        <v>17.099999999999966</v>
      </c>
      <c r="AI29" s="6">
        <f>'Food In'!AH29-('Food Out'!AI29+Spillage!AI29)</f>
        <v>16.399999999999977</v>
      </c>
      <c r="AJ29" s="6">
        <f>'Food In'!AI29-('Food Out'!AJ29+Spillage!AJ29)</f>
        <v>16.400000000000034</v>
      </c>
      <c r="AK29" s="6">
        <f>'Food In'!AJ29-('Food Out'!AK29+Spillage!AK29)</f>
        <v>13.299999999999955</v>
      </c>
      <c r="AL29" s="6">
        <f>'Food In'!AK29-('Food Out'!AL29+Spillage!AL29)</f>
        <v>17.100000000000023</v>
      </c>
      <c r="AM29" s="6">
        <f>'Food In'!AL29-('Food Out'!AM29+Spillage!AM29)</f>
        <v>16.100000000000023</v>
      </c>
      <c r="AN29" s="6">
        <f>'Food In'!AM29-('Food Out'!AN29+Spillage!AN29)</f>
        <v>18.399999999999977</v>
      </c>
      <c r="AO29" s="6">
        <f>'Food In'!AN29-('Food Out'!AO29+Spillage!AO29)</f>
        <v>0</v>
      </c>
      <c r="AP29" s="6">
        <f>'Food In'!AO29-('Food Out'!AP29+Spillage!AP29)</f>
        <v>0</v>
      </c>
      <c r="AQ29" s="6">
        <f>'Food In'!AP29-('Food Out'!AQ29+Spillage!AQ29)</f>
        <v>0</v>
      </c>
      <c r="AS29" s="6">
        <f t="shared" si="0"/>
        <v>534.20000000000016</v>
      </c>
    </row>
    <row r="30" spans="1:45" ht="13.2" x14ac:dyDescent="0.25">
      <c r="A30" s="6">
        <v>27</v>
      </c>
      <c r="B30" s="6" t="s">
        <v>44</v>
      </c>
      <c r="F30" s="6">
        <f>'Food In'!E30-('Food Out'!F30+Spillage!F30)</f>
        <v>17.899999999999977</v>
      </c>
      <c r="G30" s="6">
        <f>'Food In'!F30-('Food Out'!G30+Spillage!G30)</f>
        <v>-561.20000000000005</v>
      </c>
      <c r="H30" s="6">
        <f>'Food In'!G30-('Food Out'!H30+Spillage!H30)</f>
        <v>17.700000000000045</v>
      </c>
      <c r="I30" s="6">
        <f>'Food In'!H30-('Food Out'!I30+Spillage!I30)</f>
        <v>21</v>
      </c>
      <c r="J30" s="6">
        <f>'Food In'!I30-('Food Out'!J30+Spillage!J30)</f>
        <v>15.999999999999943</v>
      </c>
      <c r="K30" s="6">
        <f>'Food In'!J30-('Food Out'!K30+Spillage!K30)</f>
        <v>16.5</v>
      </c>
      <c r="L30" s="6">
        <f>'Food In'!K30-('Food Out'!L30+Spillage!L30)</f>
        <v>19.300000000000011</v>
      </c>
      <c r="M30" s="6">
        <f>'Food In'!L30-('Food Out'!M30+Spillage!M30)</f>
        <v>17.699999999999989</v>
      </c>
      <c r="N30" s="6">
        <f>'Food In'!M30-('Food Out'!N30+Spillage!N30)</f>
        <v>19.000000000000057</v>
      </c>
      <c r="O30" s="6">
        <f>'Food In'!N30-('Food Out'!O30+Spillage!O30)</f>
        <v>16.799999999999955</v>
      </c>
      <c r="P30" s="6">
        <f>'Food In'!O30-('Food Out'!P30+Spillage!P30)</f>
        <v>19.800000000000011</v>
      </c>
      <c r="Q30" s="6">
        <f>'Food In'!P30-('Food Out'!Q30+Spillage!Q30)</f>
        <v>18.899999999999977</v>
      </c>
      <c r="R30" s="6">
        <f>'Food In'!Q30-('Food Out'!R30+Spillage!R30)</f>
        <v>18.100000000000023</v>
      </c>
      <c r="S30" s="6">
        <f>'Food In'!R30-('Food Out'!S30+Spillage!S30)</f>
        <v>20.5</v>
      </c>
      <c r="T30" s="6">
        <f>'Food In'!S30-('Food Out'!T30+Spillage!T30)</f>
        <v>16.399999999999977</v>
      </c>
      <c r="U30" s="6">
        <f>'Food In'!T30-('Food Out'!U30+Spillage!U30)</f>
        <v>20.600000000000023</v>
      </c>
      <c r="V30" s="6">
        <f>'Food In'!U30-('Food Out'!V30+Spillage!V30)</f>
        <v>22.799999999999955</v>
      </c>
      <c r="W30" s="6">
        <f>'Food In'!V30-('Food Out'!W30+Spillage!W30)</f>
        <v>18.799999999999955</v>
      </c>
      <c r="X30" s="6"/>
      <c r="Y30" s="6">
        <f>'Food In'!W30-('Food Out'!Y30+Spillage!Y30)</f>
        <v>36.5</v>
      </c>
      <c r="Z30" s="6">
        <f>'Food In'!Y30-('Food Out'!Z30+Spillage!Z30)</f>
        <v>13.200000000000045</v>
      </c>
      <c r="AA30" s="6">
        <f>'Food In'!Z30-('Food Out'!AA30+Spillage!AA30)</f>
        <v>27.399999999999977</v>
      </c>
      <c r="AB30" s="6">
        <f>'Food In'!AA30-('Food Out'!AB30+Spillage!AB30)</f>
        <v>17.300000000000068</v>
      </c>
      <c r="AC30" s="6">
        <f>'Food In'!AB30-('Food Out'!AC30+Spillage!AC30)</f>
        <v>20.199999999999989</v>
      </c>
      <c r="AD30" s="6">
        <f>'Food In'!AC30-('Food Out'!AD30+Spillage!AD30)</f>
        <v>14.300000000000011</v>
      </c>
      <c r="AE30" s="6">
        <f>'Food In'!AD30-('Food Out'!AE30+Spillage!AE30)</f>
        <v>15.399999999999977</v>
      </c>
      <c r="AF30" s="6">
        <f>'Food In'!AE30-('Food Out'!AF30+Spillage!AF30)</f>
        <v>20.5</v>
      </c>
      <c r="AG30" s="6">
        <f>'Food In'!AF30-('Food Out'!AG30+Spillage!AG30)</f>
        <v>20.199999999999989</v>
      </c>
      <c r="AH30" s="6">
        <f>'Food In'!AG30-('Food Out'!AH30+Spillage!AH30)</f>
        <v>13.099999999999966</v>
      </c>
      <c r="AI30" s="6">
        <f>'Food In'!AH30-('Food Out'!AI30+Spillage!AI30)</f>
        <v>19.300000000000011</v>
      </c>
      <c r="AJ30" s="6">
        <f>'Food In'!AI30-('Food Out'!AJ30+Spillage!AJ30)</f>
        <v>21.300000000000011</v>
      </c>
      <c r="AK30" s="6">
        <f>'Food In'!AJ30-('Food Out'!AK30+Spillage!AK30)</f>
        <v>16.199999999999989</v>
      </c>
      <c r="AL30" s="6">
        <f>'Food In'!AK30-('Food Out'!AL30+Spillage!AL30)</f>
        <v>16.699999999999932</v>
      </c>
      <c r="AM30" s="6">
        <f>'Food In'!AL30-('Food Out'!AM30+Spillage!AM30)</f>
        <v>15.700000000000045</v>
      </c>
      <c r="AN30" s="6">
        <f>'Food In'!AM30-('Food Out'!AN30+Spillage!AN30)</f>
        <v>15.699999999999989</v>
      </c>
      <c r="AO30" s="6">
        <f>'Food In'!AN30-('Food Out'!AO30+Spillage!AO30)</f>
        <v>0</v>
      </c>
      <c r="AP30" s="6">
        <f>'Food In'!AO30-('Food Out'!AP30+Spillage!AP30)</f>
        <v>0</v>
      </c>
      <c r="AQ30" s="6">
        <f>'Food In'!AP30-('Food Out'!AQ30+Spillage!AQ30)</f>
        <v>0</v>
      </c>
      <c r="AS30" s="6">
        <f t="shared" si="0"/>
        <v>548.20000000000005</v>
      </c>
    </row>
    <row r="31" spans="1:45" ht="13.2" x14ac:dyDescent="0.25">
      <c r="A31" s="6">
        <v>28</v>
      </c>
      <c r="B31" s="6" t="s">
        <v>44</v>
      </c>
      <c r="F31" s="6">
        <f>'Food In'!E31-('Food Out'!F31+Spillage!F31)</f>
        <v>22</v>
      </c>
      <c r="G31" s="6">
        <f>'Food In'!F31-('Food Out'!G31+Spillage!G31)</f>
        <v>-579.20000000000005</v>
      </c>
      <c r="H31" s="6">
        <f>'Food In'!G31-('Food Out'!H31+Spillage!H31)</f>
        <v>21.799999999999955</v>
      </c>
      <c r="I31" s="6">
        <f>'Food In'!H31-('Food Out'!I31+Spillage!I31)</f>
        <v>23.700000000000045</v>
      </c>
      <c r="J31" s="6">
        <f>'Food In'!I31-('Food Out'!J31+Spillage!J31)</f>
        <v>15.200000000000045</v>
      </c>
      <c r="K31" s="6">
        <f>'Food In'!J31-('Food Out'!K31+Spillage!K31)</f>
        <v>16.699999999999989</v>
      </c>
      <c r="L31" s="6">
        <f>'Food In'!K31-('Food Out'!L31+Spillage!L31)</f>
        <v>19</v>
      </c>
      <c r="M31" s="6">
        <f>'Food In'!L31-('Food Out'!M31+Spillage!M31)</f>
        <v>15.999999999999943</v>
      </c>
      <c r="N31" s="6">
        <f>'Food In'!M31-('Food Out'!N31+Spillage!N31)</f>
        <v>14.800000000000011</v>
      </c>
      <c r="O31" s="6">
        <f>'Food In'!N31-('Food Out'!O31+Spillage!O31)</f>
        <v>20.100000000000023</v>
      </c>
      <c r="P31" s="6">
        <f>'Food In'!O31-('Food Out'!P31+Spillage!P31)</f>
        <v>18.099999999999966</v>
      </c>
      <c r="Q31" s="6">
        <f>'Food In'!P31-('Food Out'!Q31+Spillage!Q31)</f>
        <v>17.5</v>
      </c>
      <c r="R31" s="6">
        <f>'Food In'!Q31-('Food Out'!R31+Spillage!R31)</f>
        <v>17.600000000000023</v>
      </c>
      <c r="S31" s="6">
        <f>'Food In'!R31-('Food Out'!S31+Spillage!S31)</f>
        <v>20.900000000000091</v>
      </c>
      <c r="T31" s="6">
        <f>'Food In'!S31-('Food Out'!T31+Spillage!T31)</f>
        <v>20.899999999999977</v>
      </c>
      <c r="U31" s="6">
        <f>'Food In'!T31-('Food Out'!U31+Spillage!U31)</f>
        <v>21.099999999999909</v>
      </c>
      <c r="V31" s="6">
        <f>'Food In'!U31-('Food Out'!V31+Spillage!V31)</f>
        <v>22.100000000000136</v>
      </c>
      <c r="W31" s="6">
        <f>'Food In'!V31-('Food Out'!W31+Spillage!W31)</f>
        <v>20.099999999999909</v>
      </c>
      <c r="X31" s="6"/>
      <c r="Y31" s="6">
        <f>'Food In'!W31-('Food Out'!Y31+Spillage!Y31)</f>
        <v>41.900000000000091</v>
      </c>
      <c r="Z31" s="6">
        <f>'Food In'!Y31-('Food Out'!Z31+Spillage!Z31)</f>
        <v>21.100000000000023</v>
      </c>
      <c r="AA31" s="6">
        <f>'Food In'!Z31-('Food Out'!AA31+Spillage!AA31)</f>
        <v>24.699999999999932</v>
      </c>
      <c r="AB31" s="6">
        <f>'Food In'!AA31-('Food Out'!AB31+Spillage!AB31)</f>
        <v>19.100000000000023</v>
      </c>
      <c r="AC31" s="6">
        <f>'Food In'!AB31-('Food Out'!AC31+Spillage!AC31)</f>
        <v>23.199999999999989</v>
      </c>
      <c r="AD31" s="6">
        <f>'Food In'!AC31-('Food Out'!AD31+Spillage!AD31)</f>
        <v>20.100000000000023</v>
      </c>
      <c r="AE31" s="6">
        <f>'Food In'!AD31-('Food Out'!AE31+Spillage!AE31)</f>
        <v>15.099999999999966</v>
      </c>
      <c r="AF31" s="6">
        <f>'Food In'!AE31-('Food Out'!AF31+Spillage!AF31)</f>
        <v>18.099999999999966</v>
      </c>
      <c r="AG31" s="6">
        <f>'Food In'!AF31-('Food Out'!AG31+Spillage!AG31)</f>
        <v>16</v>
      </c>
      <c r="AH31" s="6">
        <f>'Food In'!AG31-('Food Out'!AH31+Spillage!AH31)</f>
        <v>16.900000000000034</v>
      </c>
      <c r="AI31" s="6">
        <f>'Food In'!AH31-('Food Out'!AI31+Spillage!AI31)</f>
        <v>17.399999999999977</v>
      </c>
      <c r="AJ31" s="6">
        <f>'Food In'!AI31-('Food Out'!AJ31+Spillage!AJ31)</f>
        <v>15.699999999999989</v>
      </c>
      <c r="AK31" s="6">
        <f>'Food In'!AJ31-('Food Out'!AK31+Spillage!AK31)</f>
        <v>15.5</v>
      </c>
      <c r="AL31" s="6">
        <f>'Food In'!AK31-('Food Out'!AL31+Spillage!AL31)</f>
        <v>18.199999999999989</v>
      </c>
      <c r="AM31" s="6">
        <f>'Food In'!AL31-('Food Out'!AM31+Spillage!AM31)</f>
        <v>16.100000000000023</v>
      </c>
      <c r="AN31" s="6">
        <f>'Food In'!AM31-('Food Out'!AN31+Spillage!AN31)</f>
        <v>17.800000000000011</v>
      </c>
      <c r="AO31" s="6">
        <f>'Food In'!AN31-('Food Out'!AO31+Spillage!AO31)</f>
        <v>370.9</v>
      </c>
      <c r="AP31" s="6">
        <f>'Food In'!AO31-('Food Out'!AP31+Spillage!AP31)</f>
        <v>0</v>
      </c>
      <c r="AQ31" s="6">
        <f>'Food In'!AP31-('Food Out'!AQ31+Spillage!AQ31)</f>
        <v>0</v>
      </c>
      <c r="AS31" s="6">
        <f t="shared" si="0"/>
        <v>561.79999999999995</v>
      </c>
    </row>
    <row r="32" spans="1:45" ht="13.2" x14ac:dyDescent="0.25">
      <c r="A32" s="6">
        <v>29</v>
      </c>
      <c r="B32" s="6" t="s">
        <v>46</v>
      </c>
      <c r="F32" s="6">
        <f>'Food In'!E32-('Food Out'!F32+Spillage!F32)</f>
        <v>22.899999999999977</v>
      </c>
      <c r="G32" s="6">
        <f>'Food In'!F32-('Food Out'!G32+Spillage!G32)</f>
        <v>-546.20000000000005</v>
      </c>
      <c r="H32" s="6">
        <f>'Food In'!G32-('Food Out'!H32+Spillage!H32)</f>
        <v>20.699999999999932</v>
      </c>
      <c r="I32" s="6">
        <f>'Food In'!H32-('Food Out'!I32+Spillage!I32)</f>
        <v>22.700000000000045</v>
      </c>
      <c r="J32" s="6">
        <f>'Food In'!I32-('Food Out'!J32+Spillage!J32)</f>
        <v>18</v>
      </c>
      <c r="K32" s="6">
        <f>'Food In'!J32-('Food Out'!K32+Spillage!K32)</f>
        <v>0.20000000000001705</v>
      </c>
      <c r="L32" s="6">
        <f>'Food In'!K32-('Food Out'!L32+Spillage!L32)</f>
        <v>7.7999999999999972</v>
      </c>
      <c r="M32" s="6">
        <f>'Food In'!L32-('Food Out'!M32+Spillage!M32)</f>
        <v>11.099999999999994</v>
      </c>
      <c r="N32" s="6">
        <f>'Food In'!M32-('Food Out'!N32+Spillage!N32)</f>
        <v>15.200000000000003</v>
      </c>
      <c r="O32" s="6">
        <f>'Food In'!N32-('Food Out'!O32+Spillage!O32)</f>
        <v>15.200000000000003</v>
      </c>
      <c r="P32" s="6">
        <f>'Food In'!O32-('Food Out'!P32+Spillage!P32)</f>
        <v>14.200000000000003</v>
      </c>
      <c r="Q32" s="6">
        <f>'Food In'!P32-('Food Out'!Q32+Spillage!Q32)</f>
        <v>16.200000000000003</v>
      </c>
      <c r="R32" s="6">
        <f>'Food In'!Q32-('Food Out'!R32+Spillage!R32)</f>
        <v>15.799999999999997</v>
      </c>
      <c r="S32" s="6">
        <f>'Food In'!R32-('Food Out'!S32+Spillage!S32)</f>
        <v>12.199999999999989</v>
      </c>
      <c r="T32" s="6">
        <f>'Food In'!S32-('Food Out'!T32+Spillage!T32)</f>
        <v>13.800000000000011</v>
      </c>
      <c r="U32" s="6">
        <f>'Food In'!T32-('Food Out'!U32+Spillage!U32)</f>
        <v>11.400000000000006</v>
      </c>
      <c r="V32" s="6">
        <f>'Food In'!U32-('Food Out'!V32+Spillage!V32)</f>
        <v>12.799999999999997</v>
      </c>
      <c r="W32" s="6">
        <f>'Food In'!V32-('Food Out'!W32+Spillage!W32)</f>
        <v>12.400000000000006</v>
      </c>
      <c r="X32" s="6"/>
      <c r="Y32" s="6">
        <f>'Food In'!W32-('Food Out'!Y32+Spillage!Y32)</f>
        <v>24.899999999999991</v>
      </c>
      <c r="Z32" s="6">
        <f>'Food In'!Y32-('Food Out'!Z32+Spillage!Z32)</f>
        <v>7.5999999999999943</v>
      </c>
      <c r="AA32" s="6">
        <f>'Food In'!Z32-('Food Out'!AA32+Spillage!AA32)</f>
        <v>17.400000000000006</v>
      </c>
      <c r="AB32" s="6">
        <f>'Food In'!AA32-('Food Out'!AB32+Spillage!AB32)</f>
        <v>10.199999999999989</v>
      </c>
      <c r="AC32" s="6">
        <f>'Food In'!AB32-('Food Out'!AC32+Spillage!AC32)</f>
        <v>15.400000000000006</v>
      </c>
      <c r="AD32" s="6">
        <f>'Food In'!AC32-('Food Out'!AD32+Spillage!AD32)</f>
        <v>10.200000000000003</v>
      </c>
      <c r="AE32" s="6">
        <f>'Food In'!AD32-('Food Out'!AE32+Spillage!AE32)</f>
        <v>9.2000000000000028</v>
      </c>
      <c r="AF32" s="6">
        <f>'Food In'!AE32-('Food Out'!AF32+Spillage!AF32)</f>
        <v>12.099999999999994</v>
      </c>
      <c r="AG32" s="6">
        <f>'Food In'!AF32-('Food Out'!AG32+Spillage!AG32)</f>
        <v>7.8000000000000114</v>
      </c>
      <c r="AH32" s="6">
        <f>'Food In'!AG32-('Food Out'!AH32+Spillage!AH32)</f>
        <v>9.6999999999999886</v>
      </c>
      <c r="AI32" s="6">
        <f>'Food In'!AH32-('Food Out'!AI32+Spillage!AI32)</f>
        <v>9.3000000000000114</v>
      </c>
      <c r="AJ32" s="6">
        <f>'Food In'!AI32-('Food Out'!AJ32+Spillage!AJ32)</f>
        <v>11.099999999999994</v>
      </c>
      <c r="AK32" s="6">
        <f>'Food In'!AJ32-('Food Out'!AK32+Spillage!AK32)</f>
        <v>8.2999999999999972</v>
      </c>
      <c r="AL32" s="6">
        <f>'Food In'!AK32-('Food Out'!AL32+Spillage!AL32)</f>
        <v>8.5</v>
      </c>
      <c r="AM32" s="6">
        <f>'Food In'!AL32-('Food Out'!AM32+Spillage!AM32)</f>
        <v>8.5</v>
      </c>
      <c r="AN32" s="6">
        <f>'Food In'!AM32-('Food Out'!AN32+Spillage!AN32)</f>
        <v>9.5</v>
      </c>
      <c r="AO32" s="6">
        <f>'Food In'!AN32-('Food Out'!AO32+Spillage!AO32)</f>
        <v>0</v>
      </c>
      <c r="AP32" s="6">
        <f>'Food In'!AO32-('Food Out'!AP32+Spillage!AP32)</f>
        <v>0</v>
      </c>
      <c r="AQ32" s="6">
        <f>'Food In'!AP32-('Food Out'!AQ32+Spillage!AQ32)</f>
        <v>0</v>
      </c>
      <c r="AS32" s="6">
        <f t="shared" si="0"/>
        <v>338.00000000000006</v>
      </c>
    </row>
    <row r="33" spans="1:45" ht="13.2" x14ac:dyDescent="0.25">
      <c r="A33" s="6">
        <v>30</v>
      </c>
      <c r="B33" s="6" t="s">
        <v>44</v>
      </c>
      <c r="F33" s="6">
        <f>'Food In'!E33-('Food Out'!F33+Spillage!F33)</f>
        <v>22.799999999999955</v>
      </c>
      <c r="G33" s="6">
        <f>'Food In'!F33-('Food Out'!G33+Spillage!G33)</f>
        <v>-557.29999999999995</v>
      </c>
      <c r="H33" s="6">
        <f>'Food In'!G33-('Food Out'!H33+Spillage!H33)</f>
        <v>26.299999999999955</v>
      </c>
      <c r="I33" s="6">
        <f>'Food In'!H33-('Food Out'!I33+Spillage!I33)</f>
        <v>32.400000000000034</v>
      </c>
      <c r="J33" s="6">
        <f>'Food In'!I33-('Food Out'!J33+Spillage!J33)</f>
        <v>20.5</v>
      </c>
      <c r="K33" s="6">
        <f>'Food In'!J33-('Food Out'!K33+Spillage!K33)</f>
        <v>24.300000000000011</v>
      </c>
      <c r="L33" s="6">
        <f>'Food In'!K33-('Food Out'!L33+Spillage!L33)</f>
        <v>21.199999999999989</v>
      </c>
      <c r="M33" s="6">
        <f>'Food In'!L33-('Food Out'!M33+Spillage!M33)</f>
        <v>23.100000000000023</v>
      </c>
      <c r="N33" s="6">
        <f>'Food In'!M33-('Food Out'!N33+Spillage!N33)</f>
        <v>21.899999999999977</v>
      </c>
      <c r="O33" s="6">
        <f>'Food In'!N33-('Food Out'!O33+Spillage!O33)</f>
        <v>22.199999999999932</v>
      </c>
      <c r="P33" s="6">
        <f>'Food In'!O33-('Food Out'!P33+Spillage!P33)</f>
        <v>22.5</v>
      </c>
      <c r="Q33" s="6">
        <f>'Food In'!P33-('Food Out'!Q33+Spillage!Q33)</f>
        <v>25.700000000000045</v>
      </c>
      <c r="R33" s="6">
        <f>'Food In'!Q33-('Food Out'!R33+Spillage!R33)</f>
        <v>25.299999999999955</v>
      </c>
      <c r="S33" s="6">
        <f>'Food In'!R33-('Food Out'!S33+Spillage!S33)</f>
        <v>25.199999999999989</v>
      </c>
      <c r="T33" s="6">
        <f>'Food In'!S33-('Food Out'!T33+Spillage!T33)</f>
        <v>26.800000000000011</v>
      </c>
      <c r="U33" s="6">
        <f>'Food In'!T33-('Food Out'!U33+Spillage!U33)</f>
        <v>25.100000000000023</v>
      </c>
      <c r="V33" s="6">
        <f>'Food In'!U33-('Food Out'!V33+Spillage!V33)</f>
        <v>21.5</v>
      </c>
      <c r="W33" s="6">
        <f>'Food In'!V33-('Food Out'!W33+Spillage!W33)</f>
        <v>24.900000000000034</v>
      </c>
      <c r="X33" s="6"/>
      <c r="Y33" s="6">
        <f>'Food In'!W33-('Food Out'!Y33+Spillage!Y33)</f>
        <v>50.899999999999977</v>
      </c>
      <c r="Z33" s="6">
        <f>'Food In'!Y33-('Food Out'!Z33+Spillage!Z33)</f>
        <v>23.800000000000011</v>
      </c>
      <c r="AA33" s="6">
        <f>'Food In'!Z33-('Food Out'!AA33+Spillage!AA33)</f>
        <v>24.600000000000023</v>
      </c>
      <c r="AB33" s="6">
        <f>'Food In'!AA33-('Food Out'!AB33+Spillage!AB33)</f>
        <v>17.400000000000034</v>
      </c>
      <c r="AC33" s="6">
        <f>'Food In'!AB33-('Food Out'!AC33+Spillage!AC33)</f>
        <v>29.099999999999966</v>
      </c>
      <c r="AD33" s="6">
        <f>'Food In'!AC33-('Food Out'!AD33+Spillage!AD33)</f>
        <v>23</v>
      </c>
      <c r="AE33" s="6">
        <f>'Food In'!AD33-('Food Out'!AE33+Spillage!AE33)</f>
        <v>18.199999999999989</v>
      </c>
      <c r="AF33" s="6">
        <f>'Food In'!AE33-('Food Out'!AF33+Spillage!AF33)</f>
        <v>22.800000000000011</v>
      </c>
      <c r="AG33" s="6">
        <f>'Food In'!AF33-('Food Out'!AG33+Spillage!AG33)</f>
        <v>19.899999999999977</v>
      </c>
      <c r="AH33" s="6">
        <f>'Food In'!AG33-('Food Out'!AH33+Spillage!AH33)</f>
        <v>20.300000000000011</v>
      </c>
      <c r="AI33" s="6">
        <f>'Food In'!AH33-('Food Out'!AI33+Spillage!AI33)</f>
        <v>22</v>
      </c>
      <c r="AJ33" s="6">
        <f>'Food In'!AI33-('Food Out'!AJ33+Spillage!AJ33)</f>
        <v>20.799999999999955</v>
      </c>
      <c r="AK33" s="6">
        <f>'Food In'!AJ33-('Food Out'!AK33+Spillage!AK33)</f>
        <v>15.100000000000023</v>
      </c>
      <c r="AL33" s="6">
        <f>'Food In'!AK33-('Food Out'!AL33+Spillage!AL33)</f>
        <v>20.699999999999989</v>
      </c>
      <c r="AM33" s="6">
        <f>'Food In'!AL33-('Food Out'!AM33+Spillage!AM33)</f>
        <v>16.700000000000045</v>
      </c>
      <c r="AN33" s="6">
        <f>'Food In'!AM33-('Food Out'!AN33+Spillage!AN33)</f>
        <v>23.199999999999989</v>
      </c>
      <c r="AO33" s="6">
        <f>'Food In'!AN33-('Food Out'!AO33+Spillage!AO33)</f>
        <v>467.7</v>
      </c>
      <c r="AP33" s="6">
        <f>'Food In'!AO33-('Food Out'!AP33+Spillage!AP33)</f>
        <v>0</v>
      </c>
      <c r="AQ33" s="6">
        <f>'Food In'!AP33-('Food Out'!AQ33+Spillage!AQ33)</f>
        <v>0</v>
      </c>
      <c r="AS33" s="6">
        <f t="shared" si="0"/>
        <v>678.2</v>
      </c>
    </row>
    <row r="34" spans="1:45" ht="13.2" x14ac:dyDescent="0.25">
      <c r="A34" s="6">
        <v>31</v>
      </c>
      <c r="B34" s="6" t="s">
        <v>46</v>
      </c>
      <c r="F34" s="6">
        <f>'Food In'!E34-('Food Out'!F34+Spillage!F34)</f>
        <v>15</v>
      </c>
      <c r="G34" s="6">
        <f>'Food In'!F34-('Food Out'!G34+Spillage!G34)</f>
        <v>-553.6</v>
      </c>
      <c r="H34" s="6">
        <f>'Food In'!G34-('Food Out'!H34+Spillage!H34)</f>
        <v>23.5</v>
      </c>
      <c r="I34" s="6">
        <f>'Food In'!H34-('Food Out'!I34+Spillage!I34)</f>
        <v>22.299999999999955</v>
      </c>
      <c r="J34" s="6">
        <f>'Food In'!I34-('Food Out'!J34+Spillage!J34)</f>
        <v>14.5</v>
      </c>
      <c r="K34" s="6">
        <f>'Food In'!J34-('Food Out'!K34+Spillage!K34)</f>
        <v>2.4000000000000057</v>
      </c>
      <c r="L34" s="6">
        <f>'Food In'!K34-('Food Out'!L34+Spillage!L34)</f>
        <v>5.5</v>
      </c>
      <c r="M34" s="6">
        <f>'Food In'!L34-('Food Out'!M34+Spillage!M34)</f>
        <v>9.3999999999999915</v>
      </c>
      <c r="N34" s="6">
        <f>'Food In'!M34-('Food Out'!N34+Spillage!N34)</f>
        <v>12.700000000000003</v>
      </c>
      <c r="O34" s="6">
        <f>'Food In'!N34-('Food Out'!O34+Spillage!O34)</f>
        <v>13.5</v>
      </c>
      <c r="P34" s="6">
        <f>'Food In'!O34-('Food Out'!P34+Spillage!P34)</f>
        <v>14.099999999999994</v>
      </c>
      <c r="Q34" s="6">
        <f>'Food In'!P34-('Food Out'!Q34+Spillage!Q34)</f>
        <v>14.100000000000009</v>
      </c>
      <c r="R34" s="6">
        <f>'Food In'!Q34-('Food Out'!R34+Spillage!R34)</f>
        <v>13.800000000000011</v>
      </c>
      <c r="S34" s="6">
        <f>'Food In'!R34-('Food Out'!S34+Spillage!S34)</f>
        <v>12.400000000000006</v>
      </c>
      <c r="T34" s="6">
        <f>'Food In'!S34-('Food Out'!T34+Spillage!T34)</f>
        <v>11</v>
      </c>
      <c r="U34" s="6">
        <f>'Food In'!T34-('Food Out'!U34+Spillage!U34)</f>
        <v>12.200000000000003</v>
      </c>
      <c r="V34" s="6">
        <f>'Food In'!U34-('Food Out'!V34+Spillage!V34)</f>
        <v>15.099999999999994</v>
      </c>
      <c r="W34" s="6">
        <f>'Food In'!V34-('Food Out'!W34+Spillage!W34)</f>
        <v>13.400000000000006</v>
      </c>
      <c r="X34" s="6"/>
      <c r="Y34" s="6">
        <f>'Food In'!W34-('Food Out'!Y34+Spillage!Y34)</f>
        <v>21.299999999999997</v>
      </c>
      <c r="Z34" s="6">
        <f>'Food In'!Y34-('Food Out'!Z34+Spillage!Z34)</f>
        <v>15.199999999999989</v>
      </c>
      <c r="AA34" s="6">
        <f>'Food In'!Z34-('Food Out'!AA34+Spillage!AA34)</f>
        <v>13.5</v>
      </c>
      <c r="AB34" s="6">
        <f>'Food In'!AA34-('Food Out'!AB34+Spillage!AB34)</f>
        <v>10.700000000000003</v>
      </c>
      <c r="AC34" s="31">
        <v>63.2</v>
      </c>
      <c r="AD34" s="6">
        <f>'Food In'!AC34-('Food Out'!AD34+Spillage!AD34)</f>
        <v>9.9000000000000057</v>
      </c>
      <c r="AE34" s="6">
        <f>'Food In'!AD34-('Food Out'!AE34+Spillage!AE34)</f>
        <v>13.699999999999989</v>
      </c>
      <c r="AF34" s="6">
        <f>'Food In'!AE34-('Food Out'!AF34+Spillage!AF34)</f>
        <v>13.600000000000009</v>
      </c>
      <c r="AG34" s="6">
        <f>'Food In'!AF34-('Food Out'!AG34+Spillage!AG34)</f>
        <v>12.399999999999991</v>
      </c>
      <c r="AH34" s="6">
        <f>'Food In'!AG34-('Food Out'!AH34+Spillage!AH34)</f>
        <v>12.900000000000006</v>
      </c>
      <c r="AI34" s="6">
        <f>'Food In'!AH34-('Food Out'!AI34+Spillage!AI34)</f>
        <v>7.4000000000000057</v>
      </c>
      <c r="AJ34" s="6">
        <f>'Food In'!AI34-('Food Out'!AJ34+Spillage!AJ34)</f>
        <v>11</v>
      </c>
      <c r="AK34" s="6">
        <f>'Food In'!AJ34-('Food Out'!AK34+Spillage!AK34)</f>
        <v>11.699999999999989</v>
      </c>
      <c r="AL34" s="6">
        <f>'Food In'!AK34-('Food Out'!AL34+Spillage!AL34)</f>
        <v>13.800000000000011</v>
      </c>
      <c r="AM34" s="6">
        <f>'Food In'!AL34-('Food Out'!AM34+Spillage!AM34)</f>
        <v>11.199999999999989</v>
      </c>
      <c r="AN34" s="6">
        <f>'Food In'!AM34-('Food Out'!AN34+Spillage!AN34)</f>
        <v>10</v>
      </c>
      <c r="AO34" s="6">
        <f>'Food In'!AN34-('Food Out'!AO34+Spillage!AO34)</f>
        <v>95.3</v>
      </c>
      <c r="AP34" s="6">
        <f>'Food In'!AO34-('Food Out'!AP34+Spillage!AP34)</f>
        <v>0</v>
      </c>
      <c r="AQ34" s="6">
        <f>'Food In'!AP34-('Food Out'!AQ34+Spillage!AQ34)</f>
        <v>0</v>
      </c>
      <c r="AS34" s="6">
        <f t="shared" si="0"/>
        <v>401.09999999999997</v>
      </c>
    </row>
    <row r="35" spans="1:45" ht="13.2" x14ac:dyDescent="0.25">
      <c r="A35" s="6">
        <v>32</v>
      </c>
      <c r="B35" s="6" t="s">
        <v>45</v>
      </c>
      <c r="F35" s="6">
        <f>'Food In'!E35-('Food Out'!F35+Spillage!F35)</f>
        <v>17.100000000000023</v>
      </c>
      <c r="G35" s="6">
        <f>'Food In'!F35-('Food Out'!G35+Spillage!G35)</f>
        <v>-544.9</v>
      </c>
      <c r="H35" s="6">
        <f>'Food In'!G35-('Food Out'!H35+Spillage!H35)</f>
        <v>35.399999999999977</v>
      </c>
      <c r="I35" s="6">
        <f>'Food In'!H35-('Food Out'!I35+Spillage!I35)</f>
        <v>19.600000000000023</v>
      </c>
      <c r="J35" s="6">
        <f>'Food In'!I35-('Food Out'!J35+Spillage!J35)</f>
        <v>20.600000000000023</v>
      </c>
      <c r="K35" s="6">
        <f>'Food In'!J35-('Food Out'!K35+Spillage!K35)</f>
        <v>19.499999999999986</v>
      </c>
      <c r="L35" s="6">
        <f>'Food In'!K35-('Food Out'!L35+Spillage!L35)</f>
        <v>17.700000000000003</v>
      </c>
      <c r="M35" s="6">
        <f>'Food In'!L35-('Food Out'!M35+Spillage!M35)</f>
        <v>16.900000000000006</v>
      </c>
      <c r="N35" s="6">
        <f>'Food In'!M35-('Food Out'!N35+Spillage!N35)</f>
        <v>13.400000000000006</v>
      </c>
      <c r="O35" s="6">
        <f>'Food In'!N35-('Food Out'!O35+Spillage!O35)</f>
        <v>18.200000000000017</v>
      </c>
      <c r="P35" s="6">
        <f>'Food In'!O35-('Food Out'!P35+Spillage!P35)</f>
        <v>15.899999999999991</v>
      </c>
      <c r="Q35" s="6">
        <f>'Food In'!P35-('Food Out'!Q35+Spillage!Q35)</f>
        <v>18.299999999999997</v>
      </c>
      <c r="R35" s="6">
        <f>'Food In'!Q35-('Food Out'!R35+Spillage!R35)</f>
        <v>10.900000000000006</v>
      </c>
      <c r="S35" s="6">
        <f>'Food In'!R35-('Food Out'!S35+Spillage!S35)</f>
        <v>18.400000000000006</v>
      </c>
      <c r="T35" s="6">
        <f>'Food In'!S35-('Food Out'!T35+Spillage!T35)</f>
        <v>17</v>
      </c>
      <c r="U35" s="6">
        <f>'Food In'!T35-('Food Out'!U35+Spillage!U35)</f>
        <v>16</v>
      </c>
      <c r="V35" s="6">
        <f>'Food In'!U35-('Food Out'!V35+Spillage!V35)</f>
        <v>14.5</v>
      </c>
      <c r="W35" s="6">
        <f>'Food In'!V35-('Food Out'!W35+Spillage!W35)</f>
        <v>14.900000000000006</v>
      </c>
      <c r="X35" s="6"/>
      <c r="Y35" s="6">
        <f>'Food In'!W35-('Food Out'!Y35+Spillage!Y35)</f>
        <v>33.299999999999997</v>
      </c>
      <c r="Z35" s="6">
        <f>'Food In'!Y35-('Food Out'!Z35+Spillage!Z35)</f>
        <v>13.099999999999994</v>
      </c>
      <c r="AA35" s="6">
        <f>'Food In'!Z35-('Food Out'!AA35+Spillage!AA35)</f>
        <v>17.099999999999994</v>
      </c>
      <c r="AB35" s="6">
        <f>'Food In'!AA35-('Food Out'!AB35+Spillage!AB35)</f>
        <v>3.5</v>
      </c>
      <c r="AC35" s="6">
        <f>'Food In'!AB35-('Food Out'!AC35+Spillage!AC35)</f>
        <v>19.800000000000011</v>
      </c>
      <c r="AD35" s="6">
        <f>'Food In'!AC35-('Food Out'!AD35+Spillage!AD35)</f>
        <v>15.099999999999994</v>
      </c>
      <c r="AE35" s="6">
        <f>'Food In'!AD35-('Food Out'!AE35+Spillage!AE35)</f>
        <v>12.100000000000009</v>
      </c>
      <c r="AF35" s="6">
        <f>'Food In'!AE35-('Food Out'!AF35+Spillage!AF35)</f>
        <v>18.299999999999997</v>
      </c>
      <c r="AG35" s="6">
        <f>'Food In'!AF35-('Food Out'!AG35+Spillage!AG35)</f>
        <v>14.900000000000006</v>
      </c>
      <c r="AH35" s="6">
        <f>'Food In'!AG35-('Food Out'!AH35+Spillage!AH35)</f>
        <v>12.400000000000006</v>
      </c>
      <c r="AI35" s="6">
        <f>'Food In'!AH35-('Food Out'!AI35+Spillage!AI35)</f>
        <v>10.699999999999989</v>
      </c>
      <c r="AJ35" s="6">
        <f>'Food In'!AI35-('Food Out'!AJ35+Spillage!AJ35)</f>
        <v>14.900000000000006</v>
      </c>
      <c r="AK35" s="6">
        <f>'Food In'!AJ35-('Food Out'!AK35+Spillage!AK35)</f>
        <v>13.200000000000003</v>
      </c>
      <c r="AL35" s="6">
        <f>'Food In'!AK35-('Food Out'!AL35+Spillage!AL35)</f>
        <v>13.599999999999994</v>
      </c>
      <c r="AM35" s="6">
        <f>'Food In'!AL35-('Food Out'!AM35+Spillage!AM35)</f>
        <v>6.2000000000000028</v>
      </c>
      <c r="AN35" s="6">
        <f>'Food In'!AM35-('Food Out'!AN35+Spillage!AN35)</f>
        <v>12</v>
      </c>
      <c r="AO35" s="6">
        <f>'Food In'!AN35-('Food Out'!AO35+Spillage!AO35)</f>
        <v>83.7</v>
      </c>
      <c r="AP35" s="6">
        <f>'Food In'!AO35-('Food Out'!AP35+Spillage!AP35)</f>
        <v>0</v>
      </c>
      <c r="AQ35" s="6">
        <f>'Food In'!AP35-('Food Out'!AQ35+Spillage!AQ35)</f>
        <v>0</v>
      </c>
      <c r="AS35" s="6">
        <f t="shared" si="0"/>
        <v>441.8</v>
      </c>
    </row>
    <row r="36" spans="1:45" ht="13.2" x14ac:dyDescent="0.25">
      <c r="A36" s="6">
        <v>33</v>
      </c>
      <c r="B36" s="6" t="s">
        <v>45</v>
      </c>
      <c r="F36" s="6">
        <f>'Food In'!E36-('Food Out'!F36+Spillage!F36)</f>
        <v>22.299999999999955</v>
      </c>
      <c r="G36" s="6">
        <f>'Food In'!F36-('Food Out'!G36+Spillage!G36)</f>
        <v>-578.4</v>
      </c>
      <c r="H36" s="6">
        <f>'Food In'!G36-('Food Out'!H36+Spillage!H36)</f>
        <v>23.199999999999932</v>
      </c>
      <c r="I36" s="6">
        <f>'Food In'!H36-('Food Out'!I36+Spillage!I36)</f>
        <v>29.900000000000091</v>
      </c>
      <c r="J36" s="6">
        <f>'Food In'!I36-('Food Out'!J36+Spillage!J36)</f>
        <v>17.899999999999977</v>
      </c>
      <c r="K36" s="6">
        <f>'Food In'!J36-('Food Out'!K36+Spillage!K36)</f>
        <v>19.300000000000011</v>
      </c>
      <c r="L36" s="6">
        <f>'Food In'!K36-('Food Out'!L36+Spillage!L36)</f>
        <v>20.600000000000009</v>
      </c>
      <c r="M36" s="6">
        <f>'Food In'!L36-('Food Out'!M36+Spillage!M36)</f>
        <v>19.099999999999994</v>
      </c>
      <c r="N36" s="6">
        <f>'Food In'!M36-('Food Out'!N36+Spillage!N36)</f>
        <v>17.200000000000003</v>
      </c>
      <c r="O36" s="6">
        <f>'Food In'!N36-('Food Out'!O36+Spillage!O36)</f>
        <v>17.400000000000006</v>
      </c>
      <c r="P36" s="6">
        <f>'Food In'!O36-('Food Out'!P36+Spillage!P36)</f>
        <v>16.100000000000009</v>
      </c>
      <c r="Q36" s="6">
        <f>'Food In'!P36-('Food Out'!Q36+Spillage!Q36)</f>
        <v>18.700000000000003</v>
      </c>
      <c r="R36" s="6">
        <f>'Food In'!Q36-('Food Out'!R36+Spillage!R36)</f>
        <v>18.099999999999994</v>
      </c>
      <c r="S36" s="6">
        <f>'Food In'!R36-('Food Out'!S36+Spillage!S36)</f>
        <v>12</v>
      </c>
      <c r="T36" s="6">
        <f>'Food In'!S36-('Food Out'!T36+Spillage!T36)</f>
        <v>15.899999999999991</v>
      </c>
      <c r="U36" s="6">
        <f>'Food In'!T36-('Food Out'!U36+Spillage!U36)</f>
        <v>16.299999999999997</v>
      </c>
      <c r="V36" s="6">
        <f>'Food In'!U36-('Food Out'!V36+Spillage!V36)</f>
        <v>16</v>
      </c>
      <c r="W36" s="6">
        <f>'Food In'!V36-('Food Out'!W36+Spillage!W36)</f>
        <v>11.800000000000011</v>
      </c>
      <c r="X36" s="6"/>
      <c r="Y36" s="6">
        <f>'Food In'!W36-('Food Out'!Y36+Spillage!Y36)</f>
        <v>33</v>
      </c>
      <c r="Z36" s="6">
        <f>'Food In'!Y36-('Food Out'!Z36+Spillage!Z36)</f>
        <v>17.099999999999994</v>
      </c>
      <c r="AA36" s="6">
        <f>'Food In'!Z36-('Food Out'!AA36+Spillage!AA36)</f>
        <v>14.400000000000006</v>
      </c>
      <c r="AB36" s="6">
        <f>'Food In'!AA36-('Food Out'!AB36+Spillage!AB36)</f>
        <v>10.899999999999991</v>
      </c>
      <c r="AC36" s="6">
        <f>'Food In'!AB36-('Food Out'!AC36+Spillage!AC36)</f>
        <v>19.299999999999983</v>
      </c>
      <c r="AD36" s="6">
        <f>'Food In'!AC36-('Food Out'!AD36+Spillage!AD36)</f>
        <v>14.300000000000011</v>
      </c>
      <c r="AE36" s="6">
        <f>'Food In'!AD36-('Food Out'!AE36+Spillage!AE36)</f>
        <v>15.200000000000003</v>
      </c>
      <c r="AF36" s="6">
        <f>'Food In'!AE36-('Food Out'!AF36+Spillage!AF36)</f>
        <v>17.799999999999997</v>
      </c>
      <c r="AG36" s="6">
        <f>'Food In'!AF36-('Food Out'!AG36+Spillage!AG36)</f>
        <v>16.899999999999991</v>
      </c>
      <c r="AH36" s="6">
        <f>'Food In'!AG36-('Food Out'!AH36+Spillage!AH36)</f>
        <v>11.400000000000006</v>
      </c>
      <c r="AI36" s="6">
        <f>'Food In'!AH36-('Food Out'!AI36+Spillage!AI36)</f>
        <v>12.5</v>
      </c>
      <c r="AJ36" s="6">
        <f>'Food In'!AI36-('Food Out'!AJ36+Spillage!AJ36)</f>
        <v>17.5</v>
      </c>
      <c r="AK36" s="6">
        <f>'Food In'!AJ36-('Food Out'!AK36+Spillage!AK36)</f>
        <v>11.900000000000006</v>
      </c>
      <c r="AL36" s="6">
        <f>'Food In'!AK36-('Food Out'!AL36+Spillage!AL36)</f>
        <v>8.7000000000000028</v>
      </c>
      <c r="AM36" s="6">
        <f>'Food In'!AL36-('Food Out'!AM36+Spillage!AM36)</f>
        <v>11.700000000000003</v>
      </c>
      <c r="AN36" s="6">
        <f>'Food In'!AM36-('Food Out'!AN36+Spillage!AN36)</f>
        <v>12.099999999999994</v>
      </c>
      <c r="AO36" s="6">
        <f>'Food In'!AN36-('Food Out'!AO36+Spillage!AO36)</f>
        <v>0</v>
      </c>
      <c r="AP36" s="6">
        <f>'Food In'!AO36-('Food Out'!AP36+Spillage!AP36)</f>
        <v>0</v>
      </c>
      <c r="AQ36" s="6">
        <f>'Food In'!AP36-('Food Out'!AQ36+Spillage!AQ36)</f>
        <v>0</v>
      </c>
      <c r="AS36" s="6">
        <f t="shared" si="0"/>
        <v>463.19999999999993</v>
      </c>
    </row>
    <row r="37" spans="1:45" ht="13.2" x14ac:dyDescent="0.25">
      <c r="A37" s="6">
        <v>34</v>
      </c>
      <c r="B37" s="6" t="s">
        <v>46</v>
      </c>
      <c r="F37" s="6">
        <f>'Food In'!E37-('Food Out'!F37+Spillage!F37)</f>
        <v>17.100000000000023</v>
      </c>
      <c r="G37" s="6">
        <f>'Food In'!F37-('Food Out'!G37+Spillage!G37)</f>
        <v>-580.4</v>
      </c>
      <c r="H37" s="6">
        <f>'Food In'!G37-('Food Out'!H37+Spillage!H37)</f>
        <v>20.799999999999955</v>
      </c>
      <c r="I37" s="6">
        <f>'Food In'!H37-('Food Out'!I37+Spillage!I37)</f>
        <v>25.5</v>
      </c>
      <c r="J37" s="6">
        <f>'Food In'!I37-('Food Out'!J37+Spillage!J37)</f>
        <v>18.800000000000011</v>
      </c>
      <c r="K37" s="6">
        <f>'Food In'!J37-('Food Out'!K37+Spillage!K37)</f>
        <v>4.5999999999999943</v>
      </c>
      <c r="L37" s="6">
        <f>'Food In'!K37-('Food Out'!L37+Spillage!L37)</f>
        <v>7.2999999999999972</v>
      </c>
      <c r="M37" s="6">
        <f>'Food In'!L37-('Food Out'!M37+Spillage!M37)</f>
        <v>10.5</v>
      </c>
      <c r="N37" s="6">
        <f>'Food In'!M37-('Food Out'!N37+Spillage!N37)</f>
        <v>12</v>
      </c>
      <c r="O37" s="6">
        <f>'Food In'!N37-('Food Out'!O37+Spillage!O37)</f>
        <v>12.400000000000006</v>
      </c>
      <c r="P37" s="6">
        <f>'Food In'!O37-('Food Out'!P37+Spillage!P37)</f>
        <v>13.300000000000011</v>
      </c>
      <c r="Q37" s="6">
        <f>'Food In'!P37-('Food Out'!Q37+Spillage!Q37)</f>
        <v>13.099999999999994</v>
      </c>
      <c r="R37" s="6">
        <f>'Food In'!Q37-('Food Out'!R37+Spillage!R37)</f>
        <v>12</v>
      </c>
      <c r="S37" s="6">
        <f>'Food In'!R37-('Food Out'!S37+Spillage!S37)</f>
        <v>13.099999999999994</v>
      </c>
      <c r="T37" s="6">
        <f>'Food In'!S37-('Food Out'!T37+Spillage!T37)</f>
        <v>15</v>
      </c>
      <c r="U37" s="6">
        <f>'Food In'!T37-('Food Out'!U37+Spillage!U37)</f>
        <v>12.300000000000011</v>
      </c>
      <c r="V37" s="6">
        <f>'Food In'!U37-('Food Out'!V37+Spillage!V37)</f>
        <v>15.299999999999997</v>
      </c>
      <c r="W37" s="6">
        <f>'Food In'!V37-('Food Out'!W37+Spillage!W37)</f>
        <v>13.400000000000006</v>
      </c>
      <c r="X37" s="6"/>
      <c r="Y37" s="6">
        <f>'Food In'!W37-('Food Out'!Y37+Spillage!Y37)</f>
        <v>26.700000000000003</v>
      </c>
      <c r="Z37" s="6">
        <f>'Food In'!Y37-('Food Out'!Z37+Spillage!Z37)</f>
        <v>15.700000000000003</v>
      </c>
      <c r="AA37" s="6">
        <f>'Food In'!Z37-('Food Out'!AA37+Spillage!AA37)</f>
        <v>16.299999999999997</v>
      </c>
      <c r="AB37" s="6">
        <f>'Food In'!AA37-('Food Out'!AB37+Spillage!AB37)</f>
        <v>13</v>
      </c>
      <c r="AC37" s="6">
        <f>'Food In'!AB37-('Food Out'!AC37+Spillage!AC37)</f>
        <v>19.899999999999991</v>
      </c>
      <c r="AD37" s="6">
        <f>'Food In'!AC37-('Food Out'!AD37+Spillage!AD37)</f>
        <v>16.599999999999994</v>
      </c>
      <c r="AE37" s="6">
        <f>'Food In'!AD37-('Food Out'!AE37+Spillage!AE37)</f>
        <v>11.900000000000006</v>
      </c>
      <c r="AF37" s="6">
        <f>'Food In'!AE37-('Food Out'!AF37+Spillage!AF37)</f>
        <v>14.200000000000003</v>
      </c>
      <c r="AG37" s="6">
        <f>'Food In'!AF37-('Food Out'!AG37+Spillage!AG37)</f>
        <v>10.099999999999994</v>
      </c>
      <c r="AH37" s="6">
        <f>'Food In'!AG37-('Food Out'!AH37+Spillage!AH37)</f>
        <v>15.900000000000006</v>
      </c>
      <c r="AI37" s="6">
        <f>'Food In'!AH37-('Food Out'!AI37+Spillage!AI37)</f>
        <v>13</v>
      </c>
      <c r="AJ37" s="6">
        <f>'Food In'!AI37-('Food Out'!AJ37+Spillage!AJ37)</f>
        <v>16</v>
      </c>
      <c r="AK37" s="6">
        <f>'Food In'!AJ37-('Food Out'!AK37+Spillage!AK37)</f>
        <v>10.5</v>
      </c>
      <c r="AL37" s="6">
        <f>'Food In'!AK37-('Food Out'!AL37+Spillage!AL37)</f>
        <v>17.599999999999994</v>
      </c>
      <c r="AM37" s="6">
        <f>'Food In'!AL37-('Food Out'!AM37+Spillage!AM37)</f>
        <v>12</v>
      </c>
      <c r="AN37" s="6">
        <f>'Food In'!AM37-('Food Out'!AN37+Spillage!AN37)</f>
        <v>11.700000000000003</v>
      </c>
      <c r="AO37" s="6">
        <f>'Food In'!AN37-('Food Out'!AO37+Spillage!AO37)</f>
        <v>76</v>
      </c>
      <c r="AP37" s="6">
        <f>'Food In'!AO37-('Food Out'!AP37+Spillage!AP37)</f>
        <v>0</v>
      </c>
      <c r="AQ37" s="6">
        <f>'Food In'!AP37-('Food Out'!AQ37+Spillage!AQ37)</f>
        <v>0</v>
      </c>
      <c r="AS37" s="6">
        <f t="shared" si="0"/>
        <v>395.39999999999992</v>
      </c>
    </row>
    <row r="38" spans="1:45" ht="13.2" x14ac:dyDescent="0.25">
      <c r="A38" s="6">
        <v>35</v>
      </c>
      <c r="B38" s="6" t="s">
        <v>44</v>
      </c>
      <c r="F38" s="6">
        <f>'Food In'!E38-('Food Out'!F38+Spillage!F38)</f>
        <v>22.599999999999909</v>
      </c>
      <c r="G38" s="6">
        <f>'Food In'!F38-('Food Out'!G38+Spillage!G38)</f>
        <v>-541.9</v>
      </c>
      <c r="H38" s="6">
        <f>'Food In'!G38-('Food Out'!H38+Spillage!H38)</f>
        <v>19.700000000000045</v>
      </c>
      <c r="I38" s="6">
        <f>'Food In'!H38-('Food Out'!I38+Spillage!I38)</f>
        <v>25.799999999999955</v>
      </c>
      <c r="J38" s="6">
        <f>'Food In'!I38-('Food Out'!J38+Spillage!J38)</f>
        <v>16.900000000000034</v>
      </c>
      <c r="K38" s="6">
        <f>'Food In'!J38-('Food Out'!K38+Spillage!K38)</f>
        <v>16.899999999999977</v>
      </c>
      <c r="L38" s="6">
        <f>'Food In'!K38-('Food Out'!L38+Spillage!L38)</f>
        <v>17.300000000000011</v>
      </c>
      <c r="M38" s="6">
        <f>'Food In'!L38-('Food Out'!M38+Spillage!M38)</f>
        <v>19.800000000000011</v>
      </c>
      <c r="N38" s="6">
        <f>'Food In'!M38-('Food Out'!N38+Spillage!N38)</f>
        <v>18.100000000000023</v>
      </c>
      <c r="O38" s="6">
        <f>'Food In'!N38-('Food Out'!O38+Spillage!O38)</f>
        <v>21.5</v>
      </c>
      <c r="P38" s="6">
        <f>'Food In'!O38-('Food Out'!P38+Spillage!P38)</f>
        <v>17.699999999999989</v>
      </c>
      <c r="Q38" s="6">
        <f>'Food In'!P38-('Food Out'!Q38+Spillage!Q38)</f>
        <v>20.100000000000023</v>
      </c>
      <c r="R38" s="6">
        <f>'Food In'!Q38-('Food Out'!R38+Spillage!R38)</f>
        <v>17.300000000000011</v>
      </c>
      <c r="S38" s="6">
        <f>'Food In'!R38-('Food Out'!S38+Spillage!S38)</f>
        <v>22.899999999999977</v>
      </c>
      <c r="T38" s="6">
        <f>'Food In'!S38-('Food Out'!T38+Spillage!T38)</f>
        <v>17.899999999999977</v>
      </c>
      <c r="U38" s="6">
        <f>'Food In'!T38-('Food Out'!U38+Spillage!U38)</f>
        <v>19.600000000000023</v>
      </c>
      <c r="V38" s="6">
        <f>'Food In'!U38-('Food Out'!V38+Spillage!V38)</f>
        <v>21.800000000000068</v>
      </c>
      <c r="W38" s="6">
        <f>'Food In'!V38-('Food Out'!W38+Spillage!W38)</f>
        <v>22.5</v>
      </c>
      <c r="X38" s="6"/>
      <c r="Y38" s="6">
        <f>'Food In'!W38-('Food Out'!Y38+Spillage!Y38)</f>
        <v>44.399999999999977</v>
      </c>
      <c r="Z38" s="6">
        <f>'Food In'!Y38-('Food Out'!Z38+Spillage!Z38)</f>
        <v>20.300000000000011</v>
      </c>
      <c r="AA38" s="6">
        <f>'Food In'!Z38-('Food Out'!AA38+Spillage!AA38)</f>
        <v>18.799999999999955</v>
      </c>
      <c r="AB38" s="6">
        <f>'Food In'!AA38-('Food Out'!AB38+Spillage!AB38)</f>
        <v>17</v>
      </c>
      <c r="AC38" s="6">
        <f>'Food In'!AB38-('Food Out'!AC38+Spillage!AC38)</f>
        <v>21.699999999999989</v>
      </c>
      <c r="AD38" s="6">
        <f>'Food In'!AC38-('Food Out'!AD38+Spillage!AD38)</f>
        <v>18.199999999999989</v>
      </c>
      <c r="AE38" s="6">
        <f>'Food In'!AD38-('Food Out'!AE38+Spillage!AE38)</f>
        <v>15.300000000000011</v>
      </c>
      <c r="AF38" s="6">
        <f>'Food In'!AE38-('Food Out'!AF38+Spillage!AF38)</f>
        <v>22.900000000000091</v>
      </c>
      <c r="AG38" s="6">
        <f>'Food In'!AF38-('Food Out'!AG38+Spillage!AG38)</f>
        <v>18.199999999999932</v>
      </c>
      <c r="AH38" s="6">
        <f>'Food In'!AG38-('Food Out'!AH38+Spillage!AH38)</f>
        <v>16.399999999999977</v>
      </c>
      <c r="AI38" s="6">
        <f>'Food In'!AH38-('Food Out'!AI38+Spillage!AI38)</f>
        <v>14.599999999999909</v>
      </c>
      <c r="AJ38" s="6">
        <f>'Food In'!AI38-('Food Out'!AJ38+Spillage!AJ38)</f>
        <v>19.300000000000068</v>
      </c>
      <c r="AK38" s="6">
        <f>'Food In'!AJ38-('Food Out'!AK38+Spillage!AK38)</f>
        <v>15.599999999999909</v>
      </c>
      <c r="AL38" s="6">
        <f>'Food In'!AK38-('Food Out'!AL38+Spillage!AL38)</f>
        <v>17.700000000000045</v>
      </c>
      <c r="AM38" s="6">
        <f>'Food In'!AL38-('Food Out'!AM38+Spillage!AM38)</f>
        <v>17</v>
      </c>
      <c r="AN38" s="6">
        <f>'Food In'!AM38-('Food Out'!AN38+Spillage!AN38)</f>
        <v>20.100000000000023</v>
      </c>
      <c r="AO38" s="6">
        <f>'Food In'!AN38-('Food Out'!AO38+Spillage!AO38)</f>
        <v>586.5</v>
      </c>
      <c r="AP38" s="6">
        <f>'Food In'!AO38-('Food Out'!AP38+Spillage!AP38)</f>
        <v>0</v>
      </c>
      <c r="AQ38" s="6">
        <f>'Food In'!AP38-('Food Out'!AQ38+Spillage!AQ38)</f>
        <v>0</v>
      </c>
      <c r="AS38" s="6">
        <f t="shared" si="0"/>
        <v>570.9</v>
      </c>
    </row>
    <row r="39" spans="1:45" ht="13.2" x14ac:dyDescent="0.25">
      <c r="A39" s="6">
        <v>36</v>
      </c>
      <c r="B39" s="6" t="s">
        <v>45</v>
      </c>
      <c r="F39" s="6">
        <f>'Food In'!E39-('Food Out'!F39+Spillage!F39)</f>
        <v>24.899999999999977</v>
      </c>
      <c r="G39" s="6">
        <f>'Food In'!F39-('Food Out'!G39+Spillage!G39)</f>
        <v>-566.70000000000005</v>
      </c>
      <c r="H39" s="6">
        <f>'Food In'!G39-('Food Out'!H39+Spillage!H39)</f>
        <v>27.5</v>
      </c>
      <c r="I39" s="6">
        <f>'Food In'!H39-('Food Out'!I39+Spillage!I39)</f>
        <v>29.899999999999977</v>
      </c>
      <c r="J39" s="6">
        <f>'Food In'!I39-('Food Out'!J39+Spillage!J39)</f>
        <v>19</v>
      </c>
      <c r="K39" s="6">
        <f>'Food In'!J39-('Food Out'!K39+Spillage!K39)</f>
        <v>19.000000000000014</v>
      </c>
      <c r="L39" s="6">
        <f>'Food In'!K39-('Food Out'!L39+Spillage!L39)</f>
        <v>18</v>
      </c>
      <c r="M39" s="6">
        <f>'Food In'!L39-('Food Out'!M39+Spillage!M39)</f>
        <v>19</v>
      </c>
      <c r="N39" s="6">
        <f>'Food In'!M39-('Food Out'!N39+Spillage!N39)</f>
        <v>15.700000000000003</v>
      </c>
      <c r="O39" s="6">
        <f>'Food In'!N39-('Food Out'!O39+Spillage!O39)</f>
        <v>18.699999999999989</v>
      </c>
      <c r="P39" s="6">
        <f>'Food In'!O39-('Food Out'!P39+Spillage!P39)</f>
        <v>18.099999999999994</v>
      </c>
      <c r="Q39" s="6">
        <f>'Food In'!P39-('Food Out'!Q39+Spillage!Q39)</f>
        <v>18.299999999999997</v>
      </c>
      <c r="R39" s="6">
        <f>'Food In'!Q39-('Food Out'!R39+Spillage!R39)</f>
        <v>15.799999999999997</v>
      </c>
      <c r="S39" s="6">
        <f>'Food In'!R39-('Food Out'!S39+Spillage!S39)</f>
        <v>16.5</v>
      </c>
      <c r="T39" s="6">
        <f>'Food In'!S39-('Food Out'!T39+Spillage!T39)</f>
        <v>17.200000000000003</v>
      </c>
      <c r="U39" s="6">
        <f>'Food In'!T39-('Food Out'!U39+Spillage!U39)</f>
        <v>15.099999999999994</v>
      </c>
      <c r="V39" s="6">
        <f>'Food In'!U39-('Food Out'!V39+Spillage!V39)</f>
        <v>15.099999999999994</v>
      </c>
      <c r="W39" s="6">
        <f>'Food In'!V39-('Food Out'!W39+Spillage!W39)</f>
        <v>16.400000000000006</v>
      </c>
      <c r="X39" s="6"/>
      <c r="Y39" s="6">
        <f>'Food In'!W39-('Food Out'!Y39+Spillage!Y39)</f>
        <v>26.199999999999989</v>
      </c>
      <c r="Z39" s="6">
        <f>'Food In'!Y39-('Food Out'!Z39+Spillage!Z39)</f>
        <v>17.800000000000011</v>
      </c>
      <c r="AA39" s="6">
        <f>'Food In'!Z39-('Food Out'!AA39+Spillage!AA39)</f>
        <v>18</v>
      </c>
      <c r="AB39" s="6">
        <f>'Food In'!AA39-('Food Out'!AB39+Spillage!AB39)</f>
        <v>15.599999999999994</v>
      </c>
      <c r="AC39" s="6">
        <f>'Food In'!AB39-('Food Out'!AC39+Spillage!AC39)</f>
        <v>19</v>
      </c>
      <c r="AD39" s="6">
        <f>'Food In'!AC39-('Food Out'!AD39+Spillage!AD39)</f>
        <v>14.700000000000003</v>
      </c>
      <c r="AE39" s="6">
        <f>'Food In'!AD39-('Food Out'!AE39+Spillage!AE39)</f>
        <v>14.399999999999991</v>
      </c>
      <c r="AF39" s="6">
        <f>'Food In'!AE39-('Food Out'!AF39+Spillage!AF39)</f>
        <v>12.300000000000011</v>
      </c>
      <c r="AG39" s="6">
        <f>'Food In'!AF39-('Food Out'!AG39+Spillage!AG39)</f>
        <v>16.099999999999994</v>
      </c>
      <c r="AH39" s="6">
        <f>'Food In'!AG39-('Food Out'!AH39+Spillage!AH39)</f>
        <v>14.400000000000006</v>
      </c>
      <c r="AI39" s="6">
        <f>'Food In'!AH39-('Food Out'!AI39+Spillage!AI39)</f>
        <v>10.299999999999997</v>
      </c>
      <c r="AJ39" s="6">
        <f>'Food In'!AI39-('Food Out'!AJ39+Spillage!AJ39)</f>
        <v>15</v>
      </c>
      <c r="AK39" s="6">
        <f>'Food In'!AJ39-('Food Out'!AK39+Spillage!AK39)</f>
        <v>11.5</v>
      </c>
      <c r="AL39" s="6">
        <f>'Food In'!AK39-('Food Out'!AL39+Spillage!AL39)</f>
        <v>13.300000000000011</v>
      </c>
      <c r="AM39" s="6">
        <f>'Food In'!AL39-('Food Out'!AM39+Spillage!AM39)</f>
        <v>11.799999999999997</v>
      </c>
      <c r="AN39" s="6">
        <f>'Food In'!AM39-('Food Out'!AN39+Spillage!AN39)</f>
        <v>15</v>
      </c>
      <c r="AO39" s="6">
        <f>'Food In'!AN39-('Food Out'!AO39+Spillage!AO39)</f>
        <v>91.6</v>
      </c>
      <c r="AP39" s="6">
        <f>'Food In'!AO39-('Food Out'!AP39+Spillage!AP39)</f>
        <v>0</v>
      </c>
      <c r="AQ39" s="6">
        <f>'Food In'!AP39-('Food Out'!AQ39+Spillage!AQ39)</f>
        <v>0</v>
      </c>
      <c r="AS39" s="6">
        <f t="shared" si="0"/>
        <v>468.3</v>
      </c>
    </row>
    <row r="40" spans="1:45" ht="13.2" x14ac:dyDescent="0.25">
      <c r="A40" s="6">
        <v>37</v>
      </c>
      <c r="B40" s="6" t="s">
        <v>45</v>
      </c>
      <c r="F40" s="6">
        <f>'Food In'!E40-('Food Out'!F40+Spillage!F40)</f>
        <v>26.700000000000045</v>
      </c>
      <c r="G40" s="6">
        <f>'Food In'!F40-('Food Out'!G40+Spillage!G40)</f>
        <v>-582.29999999999995</v>
      </c>
      <c r="H40" s="6">
        <f>'Food In'!G40-('Food Out'!H40+Spillage!H40)</f>
        <v>27.099999999999966</v>
      </c>
      <c r="I40" s="6">
        <f>'Food In'!H40-('Food Out'!I40+Spillage!I40)</f>
        <v>25.699999999999989</v>
      </c>
      <c r="J40" s="6">
        <f>'Food In'!I40-('Food Out'!J40+Spillage!J40)</f>
        <v>20.5</v>
      </c>
      <c r="K40" s="6">
        <f>'Food In'!J40-('Food Out'!K40+Spillage!K40)</f>
        <v>17.200000000000017</v>
      </c>
      <c r="L40" s="6">
        <f>'Food In'!K40-('Food Out'!L40+Spillage!L40)</f>
        <v>17.799999999999997</v>
      </c>
      <c r="M40" s="6">
        <f>'Food In'!L40-('Food Out'!M40+Spillage!M40)</f>
        <v>14.299999999999997</v>
      </c>
      <c r="N40" s="6">
        <f>'Food In'!M40-('Food Out'!N40+Spillage!N40)</f>
        <v>16.099999999999994</v>
      </c>
      <c r="O40" s="6">
        <f>'Food In'!N40-('Food Out'!O40+Spillage!O40)</f>
        <v>16.5</v>
      </c>
      <c r="P40" s="6">
        <f>'Food In'!O40-('Food Out'!P40+Spillage!P40)</f>
        <v>17.399999999999991</v>
      </c>
      <c r="Q40" s="6">
        <f>'Food In'!P40-('Food Out'!Q40+Spillage!Q40)</f>
        <v>13.900000000000006</v>
      </c>
      <c r="R40" s="6">
        <f>'Food In'!Q40-('Food Out'!R40+Spillage!R40)</f>
        <v>15.699999999999989</v>
      </c>
      <c r="S40" s="6">
        <f>'Food In'!R40-('Food Out'!S40+Spillage!S40)</f>
        <v>11.200000000000017</v>
      </c>
      <c r="T40" s="6">
        <f>'Food In'!S40-('Food Out'!T40+Spillage!T40)</f>
        <v>14.799999999999997</v>
      </c>
      <c r="U40" s="6">
        <f>'Food In'!T40-('Food Out'!U40+Spillage!U40)</f>
        <v>13</v>
      </c>
      <c r="V40" s="6">
        <f>'Food In'!U40-('Food Out'!V40+Spillage!V40)</f>
        <v>14.400000000000006</v>
      </c>
      <c r="W40" s="6">
        <f>'Food In'!V40-('Food Out'!W40+Spillage!W40)</f>
        <v>14</v>
      </c>
      <c r="X40" s="6"/>
      <c r="Y40" s="6">
        <f>'Food In'!W40-('Food Out'!Y40+Spillage!Y40)</f>
        <v>26.699999999999989</v>
      </c>
      <c r="Z40" s="6">
        <f>'Food In'!Y40-('Food Out'!Z40+Spillage!Z40)</f>
        <v>15.899999999999991</v>
      </c>
      <c r="AA40" s="6">
        <f>'Food In'!Z40-('Food Out'!AA40+Spillage!AA40)</f>
        <v>14.900000000000006</v>
      </c>
      <c r="AB40" s="6">
        <f>'Food In'!AA40-('Food Out'!AB40+Spillage!AB40)</f>
        <v>12</v>
      </c>
      <c r="AC40" s="6">
        <f>'Food In'!AB40-('Food Out'!AC40+Spillage!AC40)</f>
        <v>11.699999999999989</v>
      </c>
      <c r="AD40" s="6">
        <f>'Food In'!AC40-('Food Out'!AD40+Spillage!AD40)</f>
        <v>14.400000000000006</v>
      </c>
      <c r="AE40" s="6">
        <f>'Food In'!AD40-('Food Out'!AE40+Spillage!AE40)</f>
        <v>15.299999999999997</v>
      </c>
      <c r="AF40" s="6">
        <f>'Food In'!AE40-('Food Out'!AF40+Spillage!AF40)</f>
        <v>15.799999999999997</v>
      </c>
      <c r="AG40" s="6">
        <f>'Food In'!AF40-('Food Out'!AG40+Spillage!AG40)</f>
        <v>15.799999999999997</v>
      </c>
      <c r="AH40" s="6">
        <f>'Food In'!AG40-('Food Out'!AH40+Spillage!AH40)</f>
        <v>10.700000000000003</v>
      </c>
      <c r="AI40" s="6">
        <f>'Food In'!AH40-('Food Out'!AI40+Spillage!AI40)</f>
        <v>10.799999999999997</v>
      </c>
      <c r="AJ40" s="6">
        <f>'Food In'!AI40-('Food Out'!AJ40+Spillage!AJ40)</f>
        <v>14.700000000000003</v>
      </c>
      <c r="AK40" s="6">
        <f>'Food In'!AJ40-('Food Out'!AK40+Spillage!AK40)</f>
        <v>9.7999999999999972</v>
      </c>
      <c r="AL40" s="6">
        <f>'Food In'!AK40-('Food Out'!AL40+Spillage!AL40)</f>
        <v>13.299999999999997</v>
      </c>
      <c r="AM40" s="6">
        <f>'Food In'!AL40-('Food Out'!AM40+Spillage!AM40)</f>
        <v>12.700000000000003</v>
      </c>
      <c r="AN40" s="6">
        <f>'Food In'!AM40-('Food Out'!AN40+Spillage!AN40)</f>
        <v>11.5</v>
      </c>
      <c r="AO40" s="6">
        <f>'Food In'!AN40-('Food Out'!AO40+Spillage!AO40)</f>
        <v>91.1</v>
      </c>
      <c r="AP40" s="6">
        <f>'Food In'!AO40-('Food Out'!AP40+Spillage!AP40)</f>
        <v>0</v>
      </c>
      <c r="AQ40" s="6">
        <f>'Food In'!AP40-('Food Out'!AQ40+Spillage!AQ40)</f>
        <v>0</v>
      </c>
      <c r="AS40" s="6">
        <f t="shared" si="0"/>
        <v>422.3</v>
      </c>
    </row>
    <row r="41" spans="1:45" ht="13.2" x14ac:dyDescent="0.25">
      <c r="A41" s="6">
        <v>38</v>
      </c>
      <c r="B41" s="6" t="s">
        <v>46</v>
      </c>
      <c r="F41" s="6">
        <f>'Food In'!E41-('Food Out'!F41+Spillage!F41)</f>
        <v>13.399999999999977</v>
      </c>
      <c r="G41" s="6">
        <f>'Food In'!F41-('Food Out'!G41+Spillage!G41)</f>
        <v>-538.70000000000005</v>
      </c>
      <c r="H41" s="6">
        <f>'Food In'!G41-('Food Out'!H41+Spillage!H41)</f>
        <v>24</v>
      </c>
      <c r="I41" s="6">
        <f>'Food In'!H41-('Food Out'!I41+Spillage!I41)</f>
        <v>24</v>
      </c>
      <c r="J41" s="6">
        <f>'Food In'!I41-('Food Out'!J41+Spillage!J41)</f>
        <v>17.599999999999966</v>
      </c>
      <c r="K41" s="6">
        <f>'Food In'!J41-('Food Out'!K41+Spillage!K41)</f>
        <v>2.9000000000000057</v>
      </c>
      <c r="L41" s="6">
        <f>'Food In'!K41-('Food Out'!L41+Spillage!L41)</f>
        <v>5.3000000000000114</v>
      </c>
      <c r="M41" s="6">
        <f>'Food In'!L41-('Food Out'!M41+Spillage!M41)</f>
        <v>16.299999999999997</v>
      </c>
      <c r="N41" s="6">
        <f>'Food In'!M41-('Food Out'!N41+Spillage!N41)</f>
        <v>15.099999999999994</v>
      </c>
      <c r="O41" s="6">
        <f>'Food In'!N41-('Food Out'!O41+Spillage!O41)</f>
        <v>11.700000000000003</v>
      </c>
      <c r="P41" s="6">
        <f>'Food In'!O41-('Food Out'!P41+Spillage!P41)</f>
        <v>13.200000000000003</v>
      </c>
      <c r="Q41" s="6">
        <f>'Food In'!P41-('Food Out'!Q41+Spillage!Q41)</f>
        <v>14.099999999999994</v>
      </c>
      <c r="R41" s="6">
        <f>'Food In'!Q41-('Food Out'!R41+Spillage!R41)</f>
        <v>11.400000000000006</v>
      </c>
      <c r="S41" s="6">
        <f>'Food In'!R41-('Food Out'!S41+Spillage!S41)</f>
        <v>11.299999999999997</v>
      </c>
      <c r="T41" s="6">
        <f>'Food In'!S41-('Food Out'!T41+Spillage!T41)</f>
        <v>13.399999999999991</v>
      </c>
      <c r="U41" s="6">
        <f>'Food In'!T41-('Food Out'!U41+Spillage!U41)</f>
        <v>12.5</v>
      </c>
      <c r="V41" s="6">
        <f>'Food In'!U41-('Food Out'!V41+Spillage!V41)</f>
        <v>13</v>
      </c>
      <c r="W41" s="6">
        <f>'Food In'!V41-('Food Out'!W41+Spillage!W41)</f>
        <v>10.699999999999989</v>
      </c>
      <c r="X41" s="6"/>
      <c r="Y41" s="6">
        <f>'Food In'!W41-('Food Out'!Y41+Spillage!Y41)</f>
        <v>24.5</v>
      </c>
      <c r="Z41" s="6">
        <f>'Food In'!Y41-('Food Out'!Z41+Spillage!Z41)</f>
        <v>11.900000000000006</v>
      </c>
      <c r="AA41" s="6">
        <f>'Food In'!Z41-('Food Out'!AA41+Spillage!AA41)</f>
        <v>13.400000000000006</v>
      </c>
      <c r="AB41" s="6">
        <f>'Food In'!AA41-('Food Out'!AB41+Spillage!AB41)</f>
        <v>10.5</v>
      </c>
      <c r="AC41" s="6">
        <f>'Food In'!AB41-('Food Out'!AC41+Spillage!AC41)</f>
        <v>13.699999999999989</v>
      </c>
      <c r="AD41" s="6">
        <f>'Food In'!AC41-('Food Out'!AD41+Spillage!AD41)</f>
        <v>10.300000000000004</v>
      </c>
      <c r="AE41" s="6">
        <f>'Food In'!AD41-('Food Out'!AE41+Spillage!AE41)</f>
        <v>14</v>
      </c>
      <c r="AF41" s="6">
        <f>'Food In'!AE41-('Food Out'!AF41+Spillage!AF41)</f>
        <v>12.099999999999994</v>
      </c>
      <c r="AG41" s="6">
        <f>'Food In'!AF41-('Food Out'!AG41+Spillage!AG41)</f>
        <v>9.6000000000000085</v>
      </c>
      <c r="AH41" s="6">
        <f>'Food In'!AG41-('Food Out'!AH41+Spillage!AH41)</f>
        <v>16.5</v>
      </c>
      <c r="AI41" s="6">
        <f>'Food In'!AH41-('Food Out'!AI41+Spillage!AI41)</f>
        <v>10.899999999999991</v>
      </c>
      <c r="AJ41" s="6">
        <f>'Food In'!AI41-('Food Out'!AJ41+Spillage!AJ41)</f>
        <v>10.299999999999997</v>
      </c>
      <c r="AK41" s="6">
        <f>'Food In'!AJ41-('Food Out'!AK41+Spillage!AK41)</f>
        <v>12.5</v>
      </c>
      <c r="AL41" s="6">
        <f>'Food In'!AK41-('Food Out'!AL41+Spillage!AL41)</f>
        <v>8.2000000000000028</v>
      </c>
      <c r="AM41" s="6">
        <f>'Food In'!AL41-('Food Out'!AM41+Spillage!AM41)</f>
        <v>11.699999999999989</v>
      </c>
      <c r="AN41" s="6">
        <f>'Food In'!AM41-('Food Out'!AN41+Spillage!AN41)</f>
        <v>10.800000000000011</v>
      </c>
      <c r="AO41" s="6">
        <f>'Food In'!AN41-('Food Out'!AO41+Spillage!AO41)</f>
        <v>0</v>
      </c>
      <c r="AP41" s="6">
        <f>'Food In'!AO41-('Food Out'!AP41+Spillage!AP41)</f>
        <v>0</v>
      </c>
      <c r="AQ41" s="6">
        <f>'Food In'!AP41-('Food Out'!AQ41+Spillage!AQ41)</f>
        <v>0</v>
      </c>
      <c r="AS41" s="6">
        <f t="shared" si="0"/>
        <v>351.79999999999995</v>
      </c>
    </row>
    <row r="42" spans="1:45" ht="13.2" x14ac:dyDescent="0.25">
      <c r="A42" s="6">
        <v>39</v>
      </c>
      <c r="B42" s="6" t="s">
        <v>46</v>
      </c>
      <c r="F42" s="6">
        <f>'Food In'!E42-('Food Out'!F42+Spillage!F42)</f>
        <v>26</v>
      </c>
      <c r="G42" s="6">
        <f>'Food In'!F42-('Food Out'!G42+Spillage!G42)</f>
        <v>-567.29999999999995</v>
      </c>
      <c r="H42" s="6">
        <f>'Food In'!G42-('Food Out'!H42+Spillage!H42)</f>
        <v>29</v>
      </c>
      <c r="I42" s="6">
        <f>'Food In'!H42-('Food Out'!I42+Spillage!I42)</f>
        <v>26.399999999999977</v>
      </c>
      <c r="J42" s="6">
        <f>'Food In'!I42-('Food Out'!J42+Spillage!J42)</f>
        <v>21.100000000000023</v>
      </c>
      <c r="K42" s="6">
        <f>'Food In'!J42-('Food Out'!K42+Spillage!K42)</f>
        <v>4.7999999999999972</v>
      </c>
      <c r="L42" s="6">
        <f>'Food In'!K42-('Food Out'!L42+Spillage!L42)</f>
        <v>7.2999999999999972</v>
      </c>
      <c r="M42" s="6">
        <f>'Food In'!L42-('Food Out'!M42+Spillage!M42)</f>
        <v>14.900000000000006</v>
      </c>
      <c r="N42" s="6">
        <f>'Food In'!M42-('Food Out'!N42+Spillage!N42)</f>
        <v>17.799999999999997</v>
      </c>
      <c r="O42" s="6">
        <f>'Food In'!N42-('Food Out'!O42+Spillage!O42)</f>
        <v>14.799999999999997</v>
      </c>
      <c r="P42" s="6">
        <f>'Food In'!O42-('Food Out'!P42+Spillage!P42)</f>
        <v>13.900000000000006</v>
      </c>
      <c r="Q42" s="6">
        <f>'Food In'!P42-('Food Out'!Q42+Spillage!Q42)</f>
        <v>16.5</v>
      </c>
      <c r="R42" s="6">
        <f>'Food In'!Q42-('Food Out'!R42+Spillage!R42)</f>
        <v>12.899999999999991</v>
      </c>
      <c r="S42" s="6">
        <f>'Food In'!R42-('Food Out'!S42+Spillage!S42)</f>
        <v>16.700000000000017</v>
      </c>
      <c r="T42" s="6">
        <f>'Food In'!S42-('Food Out'!T42+Spillage!T42)</f>
        <v>13.799999999999997</v>
      </c>
      <c r="U42" s="6">
        <f>'Food In'!T42-('Food Out'!U42+Spillage!U42)</f>
        <v>11</v>
      </c>
      <c r="V42" s="6">
        <f>'Food In'!U42-('Food Out'!V42+Spillage!V42)</f>
        <v>15.599999999999994</v>
      </c>
      <c r="W42" s="6">
        <f>'Food In'!V42-('Food Out'!W42+Spillage!W42)</f>
        <v>15.599999999999994</v>
      </c>
      <c r="X42" s="6"/>
      <c r="Y42" s="6">
        <f>'Food In'!W42-('Food Out'!Y42+Spillage!Y42)</f>
        <v>29</v>
      </c>
      <c r="Z42" s="6">
        <f>'Food In'!Y42-('Food Out'!Z42+Spillage!Z42)</f>
        <v>16.299999999999997</v>
      </c>
      <c r="AA42" s="6">
        <f>'Food In'!Z42-('Food Out'!AA42+Spillage!AA42)</f>
        <v>16.900000000000006</v>
      </c>
      <c r="AB42" s="6">
        <f>'Food In'!AA42-('Food Out'!AB42+Spillage!AB42)</f>
        <v>15</v>
      </c>
      <c r="AC42" s="6">
        <f>'Food In'!AB42-('Food Out'!AC42+Spillage!AC42)</f>
        <v>17.400000000000006</v>
      </c>
      <c r="AD42" s="6">
        <f>'Food In'!AC42-('Food Out'!AD42+Spillage!AD42)</f>
        <v>16.200000000000003</v>
      </c>
      <c r="AE42" s="6">
        <f>'Food In'!AD42-('Food Out'!AE42+Spillage!AE42)</f>
        <v>11.5</v>
      </c>
      <c r="AF42" s="6">
        <f>'Food In'!AE42-('Food Out'!AF42+Spillage!AF42)</f>
        <v>17.299999999999997</v>
      </c>
      <c r="AG42" s="6">
        <f>'Food In'!AF42-('Food Out'!AG42+Spillage!AG42)</f>
        <v>12.100000000000009</v>
      </c>
      <c r="AH42" s="6">
        <f>'Food In'!AG42-('Food Out'!AH42+Spillage!AH42)</f>
        <v>13.700000000000003</v>
      </c>
      <c r="AI42" s="6">
        <f>'Food In'!AH42-('Food Out'!AI42+Spillage!AI42)</f>
        <v>10.200000000000003</v>
      </c>
      <c r="AJ42" s="6">
        <f>'Food In'!AI42-('Food Out'!AJ42+Spillage!AJ42)</f>
        <v>17.099999999999994</v>
      </c>
      <c r="AK42" s="6">
        <f>'Food In'!AJ42-('Food Out'!AK42+Spillage!AK42)</f>
        <v>10.200000000000003</v>
      </c>
      <c r="AL42" s="6">
        <f>'Food In'!AK42-('Food Out'!AL42+Spillage!AL42)</f>
        <v>12.599999999999994</v>
      </c>
      <c r="AM42" s="6">
        <f>'Food In'!AL42-('Food Out'!AM42+Spillage!AM42)</f>
        <v>13.5</v>
      </c>
      <c r="AN42" s="6">
        <f>'Food In'!AM42-('Food Out'!AN42+Spillage!AN42)</f>
        <v>14</v>
      </c>
      <c r="AO42" s="6">
        <f>'Food In'!AN42-('Food Out'!AO42+Spillage!AO42)</f>
        <v>66.099999999999994</v>
      </c>
      <c r="AP42" s="6">
        <f>'Food In'!AO42-('Food Out'!AP42+Spillage!AP42)</f>
        <v>0</v>
      </c>
      <c r="AQ42" s="6">
        <f>'Food In'!AP42-('Food Out'!AQ42+Spillage!AQ42)</f>
        <v>0</v>
      </c>
      <c r="AS42" s="6">
        <f t="shared" si="0"/>
        <v>418.59999999999991</v>
      </c>
    </row>
    <row r="43" spans="1:45" ht="13.2" x14ac:dyDescent="0.25">
      <c r="A43" s="6">
        <v>40</v>
      </c>
      <c r="B43" s="6" t="s">
        <v>45</v>
      </c>
      <c r="F43" s="6">
        <f>'Food In'!E43-('Food Out'!F43+Spillage!F43)</f>
        <v>23.700000000000045</v>
      </c>
      <c r="G43" s="6">
        <f>'Food In'!F43-('Food Out'!G43+Spillage!G43)</f>
        <v>-570.5</v>
      </c>
      <c r="H43" s="6">
        <f>'Food In'!G43-('Food Out'!H43+Spillage!H43)</f>
        <v>22.899999999999977</v>
      </c>
      <c r="I43" s="6">
        <f>'Food In'!H43-('Food Out'!I43+Spillage!I43)</f>
        <v>25.5</v>
      </c>
      <c r="J43" s="6">
        <f>'Food In'!I43-('Food Out'!J43+Spillage!J43)</f>
        <v>20.5</v>
      </c>
      <c r="K43" s="6">
        <f>'Food In'!J43-('Food Out'!K43+Spillage!K43)</f>
        <v>16.299999999999997</v>
      </c>
      <c r="L43" s="6">
        <f>'Food In'!K43-('Food Out'!L43+Spillage!L43)</f>
        <v>17.5</v>
      </c>
      <c r="M43" s="6">
        <f>'Food In'!L43-('Food Out'!M43+Spillage!M43)</f>
        <v>19.5</v>
      </c>
      <c r="N43" s="6">
        <f>'Food In'!M43-('Food Out'!N43+Spillage!N43)</f>
        <v>18.799999999999997</v>
      </c>
      <c r="O43" s="6">
        <f>'Food In'!N43-('Food Out'!O43+Spillage!O43)</f>
        <v>16.900000000000006</v>
      </c>
      <c r="P43" s="6">
        <f>'Food In'!O43-('Food Out'!P43+Spillage!P43)</f>
        <v>16.099999999999994</v>
      </c>
      <c r="Q43" s="6">
        <f>'Food In'!P43-('Food Out'!Q43+Spillage!Q43)</f>
        <v>20.799999999999997</v>
      </c>
      <c r="R43" s="6">
        <f>'Food In'!Q43-('Food Out'!R43+Spillage!R43)</f>
        <v>18.700000000000003</v>
      </c>
      <c r="S43" s="6">
        <f>'Food In'!R43-('Food Out'!S43+Spillage!S43)</f>
        <v>18.400000000000006</v>
      </c>
      <c r="T43" s="6">
        <f>'Food In'!S43-('Food Out'!T43+Spillage!T43)</f>
        <v>14</v>
      </c>
      <c r="U43" s="6">
        <f>'Food In'!T43-('Food Out'!U43+Spillage!U43)</f>
        <v>16.900000000000006</v>
      </c>
      <c r="V43" s="6">
        <f>'Food In'!U43-('Food Out'!V43+Spillage!V43)</f>
        <v>21.100000000000009</v>
      </c>
      <c r="W43" s="6">
        <f>'Food In'!V43-('Food Out'!W43+Spillage!W43)</f>
        <v>17.299999999999997</v>
      </c>
      <c r="X43" s="6"/>
      <c r="Y43" s="6">
        <f>'Food In'!W43-('Food Out'!Y43+Spillage!Y43)</f>
        <v>25.900000000000006</v>
      </c>
      <c r="Z43" s="6">
        <f>'Food In'!Y43-('Food Out'!Z43+Spillage!Z43)</f>
        <v>18.599999999999994</v>
      </c>
      <c r="AA43" s="6">
        <f>'Food In'!Z43-('Food Out'!AA43+Spillage!AA43)</f>
        <v>18.5</v>
      </c>
      <c r="AB43" s="6">
        <f>'Food In'!AA43-('Food Out'!AB43+Spillage!AB43)</f>
        <v>14.5</v>
      </c>
      <c r="AC43" s="6">
        <f>'Food In'!AB43-('Food Out'!AC43+Spillage!AC43)</f>
        <v>17.900000000000006</v>
      </c>
      <c r="AD43" s="6">
        <f>'Food In'!AC43-('Food Out'!AD43+Spillage!AD43)</f>
        <v>12.900000000000006</v>
      </c>
      <c r="AE43" s="6">
        <f>'Food In'!AD43-('Food Out'!AE43+Spillage!AE43)</f>
        <v>13.799999999999997</v>
      </c>
      <c r="AF43" s="6">
        <f>'Food In'!AE43-('Food Out'!AF43+Spillage!AF43)</f>
        <v>17.200000000000003</v>
      </c>
      <c r="AG43" s="6">
        <f>'Food In'!AF43-('Food Out'!AG43+Spillage!AG43)</f>
        <v>15.199999999999996</v>
      </c>
      <c r="AH43" s="6">
        <f>'Food In'!AG43-('Food Out'!AH43+Spillage!AH43)</f>
        <v>15.5</v>
      </c>
      <c r="AI43" s="6">
        <f>'Food In'!AH43-('Food Out'!AI43+Spillage!AI43)</f>
        <v>9.4000000000000057</v>
      </c>
      <c r="AJ43" s="6">
        <f>'Food In'!AI43-('Food Out'!AJ43+Spillage!AJ43)</f>
        <v>13.099999999999994</v>
      </c>
      <c r="AK43" s="6">
        <f>'Food In'!AJ43-('Food Out'!AK43+Spillage!AK43)</f>
        <v>11.400000000000006</v>
      </c>
      <c r="AL43" s="6">
        <f>'Food In'!AK43-('Food Out'!AL43+Spillage!AL43)</f>
        <v>17.099999999999994</v>
      </c>
      <c r="AM43" s="6">
        <f>'Food In'!AL43-('Food Out'!AM43+Spillage!AM43)</f>
        <v>10</v>
      </c>
      <c r="AN43" s="6">
        <f>'Food In'!AM43-('Food Out'!AN43+Spillage!AN43)</f>
        <v>10.699999999999989</v>
      </c>
      <c r="AO43" s="6">
        <f>'Food In'!AN43-('Food Out'!AO43+Spillage!AO43)</f>
        <v>85.9</v>
      </c>
      <c r="AP43" s="6">
        <f>'Food In'!AO43-('Food Out'!AP43+Spillage!AP43)</f>
        <v>0</v>
      </c>
      <c r="AQ43" s="6">
        <f>'Food In'!AP43-('Food Out'!AQ43+Spillage!AQ43)</f>
        <v>0</v>
      </c>
      <c r="AS43" s="6">
        <f t="shared" si="0"/>
        <v>474.00000000000006</v>
      </c>
    </row>
    <row r="44" spans="1:45" ht="13.2" x14ac:dyDescent="0.25">
      <c r="A44" s="6">
        <v>41</v>
      </c>
      <c r="B44" s="6" t="s">
        <v>45</v>
      </c>
      <c r="F44" s="6">
        <f>'Food In'!E44-('Food Out'!F44+Spillage!F44)</f>
        <v>22.799999999999955</v>
      </c>
      <c r="G44" s="6">
        <f>'Food In'!F44-('Food Out'!G44+Spillage!G44)</f>
        <v>-555.70000000000005</v>
      </c>
      <c r="H44" s="6">
        <f>'Food In'!G44-('Food Out'!H44+Spillage!H44)</f>
        <v>20.899999999999977</v>
      </c>
      <c r="I44" s="6">
        <f>'Food In'!H44-('Food Out'!I44+Spillage!I44)</f>
        <v>22.5</v>
      </c>
      <c r="J44" s="6">
        <f>'Food In'!I44-('Food Out'!J44+Spillage!J44)</f>
        <v>16.099999999999966</v>
      </c>
      <c r="K44" s="6">
        <f>'Food In'!J44-('Food Out'!K44+Spillage!K44)</f>
        <v>15.000000000000014</v>
      </c>
      <c r="L44" s="6">
        <f>'Food In'!K44-('Food Out'!L44+Spillage!L44)</f>
        <v>17.400000000000006</v>
      </c>
      <c r="M44" s="6">
        <f>'Food In'!L44-('Food Out'!M44+Spillage!M44)</f>
        <v>12.700000000000003</v>
      </c>
      <c r="N44" s="6">
        <f>'Food In'!M44-('Food Out'!N44+Spillage!N44)</f>
        <v>12.599999999999994</v>
      </c>
      <c r="O44" s="6">
        <f>'Food In'!N44-('Food Out'!O44+Spillage!O44)</f>
        <v>15.599999999999994</v>
      </c>
      <c r="P44" s="6">
        <f>'Food In'!O44-('Food Out'!P44+Spillage!P44)</f>
        <v>14.100000000000009</v>
      </c>
      <c r="Q44" s="6">
        <f>'Food In'!P44-('Food Out'!Q44+Spillage!Q44)</f>
        <v>15.299999999999997</v>
      </c>
      <c r="R44" s="6">
        <f>'Food In'!Q44-('Food Out'!R44+Spillage!R44)</f>
        <v>11.200000000000003</v>
      </c>
      <c r="S44" s="6">
        <f>'Food In'!R44-('Food Out'!S44+Spillage!S44)</f>
        <v>14.700000000000003</v>
      </c>
      <c r="T44" s="6">
        <f>'Food In'!S44-('Food Out'!T44+Spillage!T44)</f>
        <v>15.099999999999994</v>
      </c>
      <c r="U44" s="6">
        <f>'Food In'!T44-('Food Out'!U44+Spillage!U44)</f>
        <v>13.5</v>
      </c>
      <c r="V44" s="6">
        <f>'Food In'!U44-('Food Out'!V44+Spillage!V44)</f>
        <v>12.800000000000011</v>
      </c>
      <c r="W44" s="6">
        <f>'Food In'!V44-('Food Out'!W44+Spillage!W44)</f>
        <v>14.099999999999994</v>
      </c>
      <c r="X44" s="6"/>
      <c r="Y44" s="6">
        <f>'Food In'!W44-('Food Out'!Y44+Spillage!Y44)</f>
        <v>29.400000000000006</v>
      </c>
      <c r="Z44" s="6">
        <f>'Food In'!Y44-('Food Out'!Z44+Spillage!Z44)</f>
        <v>13.299999999999997</v>
      </c>
      <c r="AA44" s="6">
        <f>'Food In'!Z44-('Food Out'!AA44+Spillage!AA44)</f>
        <v>6.2000000000000028</v>
      </c>
      <c r="AB44" s="6">
        <f>'Food In'!AA44-('Food Out'!AB44+Spillage!AB44)</f>
        <v>14</v>
      </c>
      <c r="AC44" s="6">
        <f>'Food In'!AB44-('Food Out'!AC44+Spillage!AC44)</f>
        <v>18.299999999999997</v>
      </c>
      <c r="AD44" s="6">
        <f>'Food In'!AC44-('Food Out'!AD44+Spillage!AD44)</f>
        <v>13</v>
      </c>
      <c r="AE44" s="6">
        <f>'Food In'!AD44-('Food Out'!AE44+Spillage!AE44)</f>
        <v>9.7000000000000028</v>
      </c>
      <c r="AF44" s="6">
        <f>'Food In'!AE44-('Food Out'!AF44+Spillage!AF44)</f>
        <v>14</v>
      </c>
      <c r="AG44" s="6">
        <f>'Food In'!AF44-('Food Out'!AG44+Spillage!AG44)</f>
        <v>12.399999999999991</v>
      </c>
      <c r="AH44" s="6">
        <f>'Food In'!AG44-('Food Out'!AH44+Spillage!AH44)</f>
        <v>11.800000000000011</v>
      </c>
      <c r="AI44" s="6">
        <f>'Food In'!AH44-('Food Out'!AI44+Spillage!AI44)</f>
        <v>12.099999999999994</v>
      </c>
      <c r="AJ44" s="6">
        <f>'Food In'!AI44-('Food Out'!AJ44+Spillage!AJ44)</f>
        <v>11.099999999999994</v>
      </c>
      <c r="AK44" s="6">
        <f>'Food In'!AJ44-('Food Out'!AK44+Spillage!AK44)</f>
        <v>11.900000000000006</v>
      </c>
      <c r="AL44" s="6">
        <f>'Food In'!AK44-('Food Out'!AL44+Spillage!AL44)</f>
        <v>9.7999999999999972</v>
      </c>
      <c r="AM44" s="6">
        <f>'Food In'!AL44-('Food Out'!AM44+Spillage!AM44)</f>
        <v>9.8999999999999915</v>
      </c>
      <c r="AN44" s="6">
        <f>'Food In'!AM44-('Food Out'!AN44+Spillage!AN44)</f>
        <v>8.1000000000000085</v>
      </c>
      <c r="AO44" s="6">
        <f>'Food In'!AN44-('Food Out'!AO44+Spillage!AO44)</f>
        <v>98.3</v>
      </c>
      <c r="AP44" s="6">
        <f>'Food In'!AO44-('Food Out'!AP44+Spillage!AP44)</f>
        <v>0</v>
      </c>
      <c r="AQ44" s="6">
        <f>'Food In'!AP44-('Food Out'!AQ44+Spillage!AQ44)</f>
        <v>0</v>
      </c>
      <c r="AS44" s="6">
        <f t="shared" si="0"/>
        <v>389.09999999999997</v>
      </c>
    </row>
    <row r="45" spans="1:45" ht="13.2" x14ac:dyDescent="0.25">
      <c r="A45" s="6">
        <v>42</v>
      </c>
      <c r="B45" s="6" t="s">
        <v>46</v>
      </c>
      <c r="F45" s="6">
        <f>'Food In'!E45-('Food Out'!F45+Spillage!F45)</f>
        <v>20.099999999999909</v>
      </c>
      <c r="G45" s="6">
        <f>'Food In'!F45-('Food Out'!G45+Spillage!G45)</f>
        <v>-559.9</v>
      </c>
      <c r="H45" s="6">
        <f>'Food In'!G45-('Food Out'!H45+Spillage!H45)</f>
        <v>22.599999999999909</v>
      </c>
      <c r="I45" s="6">
        <f>'Food In'!H45-('Food Out'!I45+Spillage!I45)</f>
        <v>23.5</v>
      </c>
      <c r="J45" s="6">
        <f>'Food In'!I45-('Food Out'!J45+Spillage!J45)</f>
        <v>19.900000000000034</v>
      </c>
      <c r="K45" s="6">
        <f>'Food In'!J45-('Food Out'!K45+Spillage!K45)</f>
        <v>3</v>
      </c>
      <c r="L45" s="6">
        <f>'Food In'!K45-('Food Out'!L45+Spillage!L45)</f>
        <v>7.2000000000000028</v>
      </c>
      <c r="M45" s="6">
        <f>'Food In'!L45-('Food Out'!M45+Spillage!M45)</f>
        <v>9.6000000000000085</v>
      </c>
      <c r="N45" s="6">
        <f>'Food In'!M45-('Food Out'!N45+Spillage!N45)</f>
        <v>10.299999999999997</v>
      </c>
      <c r="O45" s="6">
        <f>'Food In'!N45-('Food Out'!O45+Spillage!O45)</f>
        <v>12.799999999999997</v>
      </c>
      <c r="P45" s="6">
        <f>'Food In'!O45-('Food Out'!P45+Spillage!P45)</f>
        <v>12.200000000000003</v>
      </c>
      <c r="Q45" s="6">
        <f>'Food In'!P45-('Food Out'!Q45+Spillage!Q45)</f>
        <v>10.799999999999997</v>
      </c>
      <c r="R45" s="6">
        <f>'Food In'!Q45-('Food Out'!R45+Spillage!R45)</f>
        <v>11.099999999999994</v>
      </c>
      <c r="S45" s="6">
        <f>'Food In'!R45-('Food Out'!S45+Spillage!S45)</f>
        <v>13.700000000000003</v>
      </c>
      <c r="T45" s="6">
        <f>'Food In'!S45-('Food Out'!T45+Spillage!T45)</f>
        <v>9.6000000000000085</v>
      </c>
      <c r="U45" s="6">
        <f>'Food In'!T45-('Food Out'!U45+Spillage!U45)</f>
        <v>12.599999999999994</v>
      </c>
      <c r="V45" s="6">
        <f>'Food In'!U45-('Food Out'!V45+Spillage!V45)</f>
        <v>13.599999999999994</v>
      </c>
      <c r="W45" s="6">
        <f>'Food In'!V45-('Food Out'!W45+Spillage!W45)</f>
        <v>10</v>
      </c>
      <c r="X45" s="6"/>
      <c r="Y45" s="6">
        <f>'Food In'!W45-('Food Out'!Y45+Spillage!Y45)</f>
        <v>21.900000000000006</v>
      </c>
      <c r="Z45" s="6">
        <f>'Food In'!Y45-('Food Out'!Z45+Spillage!Z45)</f>
        <v>13.599999999999994</v>
      </c>
      <c r="AA45" s="6">
        <f>'Food In'!Z45-('Food Out'!AA45+Spillage!AA45)</f>
        <v>12.100000000000009</v>
      </c>
      <c r="AB45" s="6">
        <f>'Food In'!AA45-('Food Out'!AB45+Spillage!AB45)</f>
        <v>10.399999999999991</v>
      </c>
      <c r="AC45" s="6">
        <f>'Food In'!AB45-('Food Out'!AC45+Spillage!AC45)</f>
        <v>11.300000000000011</v>
      </c>
      <c r="AD45" s="6">
        <f>'Food In'!AC45-('Food Out'!AD45+Spillage!AD45)</f>
        <v>10.099999999999994</v>
      </c>
      <c r="AE45" s="6">
        <f>'Food In'!AD45-('Food Out'!AE45+Spillage!AE45)</f>
        <v>13.5</v>
      </c>
      <c r="AF45" s="6">
        <f>'Food In'!AE45-('Food Out'!AF45+Spillage!AF45)</f>
        <v>15.200000000000003</v>
      </c>
      <c r="AG45" s="6">
        <f>'Food In'!AF45-('Food Out'!AG45+Spillage!AG45)</f>
        <v>11.600000000000009</v>
      </c>
      <c r="AH45" s="6">
        <f>'Food In'!AG45-('Food Out'!AH45+Spillage!AH45)</f>
        <v>8</v>
      </c>
      <c r="AI45" s="6">
        <f>'Food In'!AH45-('Food Out'!AI45+Spillage!AI45)</f>
        <v>8.8999999999999915</v>
      </c>
      <c r="AJ45" s="6">
        <f>'Food In'!AI45-('Food Out'!AJ45+Spillage!AJ45)</f>
        <v>14.800000000000011</v>
      </c>
      <c r="AK45" s="6">
        <f>'Food In'!AJ45-('Food Out'!AK45+Spillage!AK45)</f>
        <v>11.5</v>
      </c>
      <c r="AL45" s="6">
        <f>'Food In'!AK45-('Food Out'!AL45+Spillage!AL45)</f>
        <v>10.700000000000003</v>
      </c>
      <c r="AM45" s="6">
        <f>'Food In'!AL45-('Food Out'!AM45+Spillage!AM45)</f>
        <v>9.7000000000000028</v>
      </c>
      <c r="AN45" s="6">
        <f>'Food In'!AM45-('Food Out'!AN45+Spillage!AN45)</f>
        <v>12.400000000000006</v>
      </c>
      <c r="AO45" s="6">
        <f>'Food In'!AN45-('Food Out'!AO45+Spillage!AO45)</f>
        <v>90.5</v>
      </c>
      <c r="AP45" s="6">
        <f>'Food In'!AO45-('Food Out'!AP45+Spillage!AP45)</f>
        <v>0</v>
      </c>
      <c r="AQ45" s="6">
        <f>'Food In'!AP45-('Food Out'!AQ45+Spillage!AQ45)</f>
        <v>0</v>
      </c>
      <c r="AS45" s="6">
        <f t="shared" si="0"/>
        <v>332.20000000000005</v>
      </c>
    </row>
    <row r="46" spans="1:45" ht="13.2" x14ac:dyDescent="0.25">
      <c r="A46" s="6">
        <v>43</v>
      </c>
      <c r="B46" s="6" t="s">
        <v>44</v>
      </c>
      <c r="F46" s="6">
        <f>'Food In'!E46-('Food Out'!F46+Spillage!F46)</f>
        <v>18.199999999999932</v>
      </c>
      <c r="G46" s="6">
        <f>'Food In'!F46-('Food Out'!G46+Spillage!G46)</f>
        <v>-561.70000000000005</v>
      </c>
      <c r="H46" s="6">
        <f>'Food In'!G46-('Food Out'!H46+Spillage!H46)</f>
        <v>22</v>
      </c>
      <c r="I46" s="6">
        <f>'Food In'!H46-('Food Out'!I46+Spillage!I46)</f>
        <v>25</v>
      </c>
      <c r="J46" s="6">
        <f>'Food In'!I46-('Food Out'!J46+Spillage!J46)</f>
        <v>17.299999999999955</v>
      </c>
      <c r="K46" s="6">
        <f>'Food In'!J46-('Food Out'!K46+Spillage!K46)</f>
        <v>17.199999999999989</v>
      </c>
      <c r="L46" s="6">
        <f>'Food In'!K46-('Food Out'!L46+Spillage!L46)</f>
        <v>16.5</v>
      </c>
      <c r="M46" s="6">
        <f>'Food In'!L46-('Food Out'!M46+Spillage!M46)</f>
        <v>19.399999999999977</v>
      </c>
      <c r="N46" s="6">
        <f>'Food In'!M46-('Food Out'!N46+Spillage!N46)</f>
        <v>20.100000000000023</v>
      </c>
      <c r="O46" s="6">
        <f>'Food In'!N46-('Food Out'!O46+Spillage!O46)</f>
        <v>19</v>
      </c>
      <c r="P46" s="6">
        <f>'Food In'!O46-('Food Out'!P46+Spillage!P46)</f>
        <v>16</v>
      </c>
      <c r="Q46" s="6">
        <f>'Food In'!P46-('Food Out'!Q46+Spillage!Q46)</f>
        <v>20</v>
      </c>
      <c r="R46" s="6">
        <f>'Food In'!Q46-('Food Out'!R46+Spillage!R46)</f>
        <v>20.899999999999977</v>
      </c>
      <c r="S46" s="6">
        <f>'Food In'!R46-('Food Out'!S46+Spillage!S46)</f>
        <v>17.899999999999977</v>
      </c>
      <c r="T46" s="6">
        <f>'Food In'!S46-('Food Out'!T46+Spillage!T46)</f>
        <v>20.699999999999932</v>
      </c>
      <c r="U46" s="6">
        <f>'Food In'!T46-('Food Out'!U46+Spillage!U46)</f>
        <v>17</v>
      </c>
      <c r="V46" s="6">
        <f>'Food In'!U46-('Food Out'!V46+Spillage!V46)</f>
        <v>20</v>
      </c>
      <c r="W46" s="6">
        <f>'Food In'!V46-('Food Out'!W46+Spillage!W46)</f>
        <v>18.300000000000068</v>
      </c>
      <c r="X46" s="6"/>
      <c r="Y46" s="6">
        <f>'Food In'!W46-('Food Out'!Y46+Spillage!Y46)</f>
        <v>37.5</v>
      </c>
      <c r="Z46" s="6">
        <f>'Food In'!Y46-('Food Out'!Z46+Spillage!Z46)</f>
        <v>18.399999999999977</v>
      </c>
      <c r="AA46" s="6">
        <f>'Food In'!Z46-('Food Out'!AA46+Spillage!AA46)</f>
        <v>19.899999999999977</v>
      </c>
      <c r="AB46" s="6">
        <f>'Food In'!AA46-('Food Out'!AB46+Spillage!AB46)</f>
        <v>16.099999999999966</v>
      </c>
      <c r="AC46" s="6">
        <f>'Food In'!AB46-('Food Out'!AC46+Spillage!AC46)</f>
        <v>21.200000000000045</v>
      </c>
      <c r="AD46" s="6">
        <f>'Food In'!AC46-('Food Out'!AD46+Spillage!AD46)</f>
        <v>19.599999999999966</v>
      </c>
      <c r="AE46" s="6">
        <f>'Food In'!AD46-('Food Out'!AE46+Spillage!AE46)</f>
        <v>12.899999999999977</v>
      </c>
      <c r="AF46" s="6">
        <f>'Food In'!AE46-('Food Out'!AF46+Spillage!AF46)</f>
        <v>21.100000000000023</v>
      </c>
      <c r="AG46" s="6">
        <f>'Food In'!AF46-('Food Out'!AG46+Spillage!AG46)</f>
        <v>16.899999999999977</v>
      </c>
      <c r="AH46" s="6">
        <f>'Food In'!AG46-('Food Out'!AH46+Spillage!AH46)</f>
        <v>16.300000000000011</v>
      </c>
      <c r="AI46" s="6">
        <f>'Food In'!AH46-('Food Out'!AI46+Spillage!AI46)</f>
        <v>13.5</v>
      </c>
      <c r="AJ46" s="6">
        <f>'Food In'!AI46-('Food Out'!AJ46+Spillage!AJ46)</f>
        <v>15.999999999999943</v>
      </c>
      <c r="AK46" s="6">
        <f>'Food In'!AJ46-('Food Out'!AK46+Spillage!AK46)</f>
        <v>14.800000000000011</v>
      </c>
      <c r="AL46" s="6">
        <f>'Food In'!AK46-('Food Out'!AL46+Spillage!AL46)</f>
        <v>19.100000000000023</v>
      </c>
      <c r="AM46" s="6">
        <f>'Food In'!AL46-('Food Out'!AM46+Spillage!AM46)</f>
        <v>16.600000000000023</v>
      </c>
      <c r="AN46" s="6">
        <f>'Food In'!AM46-('Food Out'!AN46+Spillage!AN46)</f>
        <v>17.799999999999955</v>
      </c>
      <c r="AO46" s="6">
        <f>'Food In'!AN46-('Food Out'!AO46+Spillage!AO46)</f>
        <v>415.1</v>
      </c>
      <c r="AP46" s="6">
        <f>'Food In'!AO46-('Food Out'!AP46+Spillage!AP46)</f>
        <v>0</v>
      </c>
      <c r="AQ46" s="6">
        <f>'Food In'!AP46-('Food Out'!AQ46+Spillage!AQ46)</f>
        <v>0</v>
      </c>
      <c r="AS46" s="6">
        <f t="shared" si="0"/>
        <v>540.69999999999982</v>
      </c>
    </row>
    <row r="47" spans="1:45" ht="13.2" x14ac:dyDescent="0.25">
      <c r="A47" s="6">
        <v>44</v>
      </c>
      <c r="B47" s="6" t="s">
        <v>44</v>
      </c>
      <c r="F47" s="6">
        <f>'Food In'!E47-('Food Out'!F47+Spillage!F47)</f>
        <v>22.100000000000023</v>
      </c>
      <c r="G47" s="6">
        <f>'Food In'!F47-('Food Out'!G47+Spillage!G47)</f>
        <v>-574.29999999999995</v>
      </c>
      <c r="H47" s="6">
        <f>'Food In'!G47-('Food Out'!H47+Spillage!H47)</f>
        <v>22</v>
      </c>
      <c r="I47" s="6">
        <f>'Food In'!H47-('Food Out'!I47+Spillage!I47)</f>
        <v>22.600000000000023</v>
      </c>
      <c r="J47" s="6">
        <f>'Food In'!I47-('Food Out'!J47+Spillage!J47)</f>
        <v>20.599999999999966</v>
      </c>
      <c r="K47" s="6">
        <f>'Food In'!J47-('Food Out'!K47+Spillage!K47)</f>
        <v>20.199999999999989</v>
      </c>
      <c r="L47" s="6">
        <f>'Food In'!K47-('Food Out'!L47+Spillage!L47)</f>
        <v>20.100000000000023</v>
      </c>
      <c r="M47" s="6">
        <f>'Food In'!L47-('Food Out'!M47+Spillage!M47)</f>
        <v>21</v>
      </c>
      <c r="N47" s="6">
        <f>'Food In'!M47-('Food Out'!N47+Spillage!N47)</f>
        <v>20.100000000000023</v>
      </c>
      <c r="O47" s="6">
        <f>'Food In'!N47-('Food Out'!O47+Spillage!O47)</f>
        <v>20.800000000000011</v>
      </c>
      <c r="P47" s="6">
        <f>'Food In'!O47-('Food Out'!P47+Spillage!P47)</f>
        <v>18.199999999999932</v>
      </c>
      <c r="Q47" s="6">
        <f>'Food In'!P47-('Food Out'!Q47+Spillage!Q47)</f>
        <v>24.000000000000057</v>
      </c>
      <c r="R47" s="6">
        <f>'Food In'!Q47-('Food Out'!R47+Spillage!R47)</f>
        <v>14.800000000000011</v>
      </c>
      <c r="S47" s="6">
        <f>'Food In'!R47-('Food Out'!S47+Spillage!S47)</f>
        <v>22.699999999999932</v>
      </c>
      <c r="T47" s="6">
        <f>'Food In'!S47-('Food Out'!T47+Spillage!T47)</f>
        <v>21.500000000000114</v>
      </c>
      <c r="U47" s="6">
        <f>'Food In'!T47-('Food Out'!U47+Spillage!U47)</f>
        <v>22.499999999999886</v>
      </c>
      <c r="V47" s="6">
        <f>'Food In'!U47-('Food Out'!V47+Spillage!V47)</f>
        <v>20.200000000000045</v>
      </c>
      <c r="W47" s="6">
        <f>'Food In'!V47-('Food Out'!W47+Spillage!W47)</f>
        <v>19.099999999999909</v>
      </c>
      <c r="X47" s="6"/>
      <c r="Y47" s="6">
        <f>'Food In'!W47-('Food Out'!Y47+Spillage!Y47)</f>
        <v>45.900000000000091</v>
      </c>
      <c r="Z47" s="6">
        <f>'Food In'!Y47-('Food Out'!Z47+Spillage!Z47)</f>
        <v>18.100000000000023</v>
      </c>
      <c r="AA47" s="6">
        <f>'Food In'!Z47-('Food Out'!AA47+Spillage!AA47)</f>
        <v>22.799999999999955</v>
      </c>
      <c r="AB47" s="6">
        <f>'Food In'!AA47-('Food Out'!AB47+Spillage!AB47)</f>
        <v>18.699999999999989</v>
      </c>
      <c r="AC47" s="6">
        <f>'Food In'!AB47-('Food Out'!AC47+Spillage!AC47)</f>
        <v>27.300000000000011</v>
      </c>
      <c r="AD47" s="6">
        <f>'Food In'!AC47-('Food Out'!AD47+Spillage!AD47)</f>
        <v>19.400000000000034</v>
      </c>
      <c r="AE47" s="6">
        <f>'Food In'!AD47-('Food Out'!AE47+Spillage!AE47)</f>
        <v>17.299999999999955</v>
      </c>
      <c r="AF47" s="6">
        <f>'Food In'!AE47-('Food Out'!AF47+Spillage!AF47)</f>
        <v>23.300000000000011</v>
      </c>
      <c r="AG47" s="6">
        <f>'Food In'!AF47-('Food Out'!AG47+Spillage!AG47)</f>
        <v>21</v>
      </c>
      <c r="AH47" s="6">
        <f>'Food In'!AG47-('Food Out'!AH47+Spillage!AH47)</f>
        <v>13.699999999999989</v>
      </c>
      <c r="AI47" s="6">
        <f>'Food In'!AH47-('Food Out'!AI47+Spillage!AI47)</f>
        <v>12.5</v>
      </c>
      <c r="AJ47" s="6">
        <f>'Food In'!AI47-('Food Out'!AJ47+Spillage!AJ47)</f>
        <v>21.399999999999977</v>
      </c>
      <c r="AK47" s="6">
        <f>'Food In'!AJ47-('Food Out'!AK47+Spillage!AK47)</f>
        <v>13.300000000000068</v>
      </c>
      <c r="AL47" s="6">
        <f>'Food In'!AK47-('Food Out'!AL47+Spillage!AL47)</f>
        <v>20.299999999999955</v>
      </c>
      <c r="AM47" s="6">
        <f>'Food In'!AL47-('Food Out'!AM47+Spillage!AM47)</f>
        <v>14.200000000000045</v>
      </c>
      <c r="AN47" s="6">
        <f>'Food In'!AM47-('Food Out'!AN47+Spillage!AN47)</f>
        <v>15.699999999999989</v>
      </c>
      <c r="AO47" s="6">
        <f>'Food In'!AN47-('Food Out'!AO47+Spillage!AO47)</f>
        <v>484.7</v>
      </c>
      <c r="AP47" s="6">
        <f>'Food In'!AO47-('Food Out'!AP47+Spillage!AP47)</f>
        <v>0</v>
      </c>
      <c r="AQ47" s="6">
        <f>'Food In'!AP47-('Food Out'!AQ47+Spillage!AQ47)</f>
        <v>0</v>
      </c>
      <c r="AS47" s="6">
        <f t="shared" si="0"/>
        <v>590.09999999999991</v>
      </c>
    </row>
    <row r="48" spans="1:45" ht="13.2" x14ac:dyDescent="0.25">
      <c r="A48" s="6">
        <v>45</v>
      </c>
      <c r="B48" s="6" t="s">
        <v>45</v>
      </c>
      <c r="F48" s="6">
        <f>'Food In'!E48-('Food Out'!F48+Spillage!F48)</f>
        <v>22.600000000000023</v>
      </c>
      <c r="G48" s="6">
        <f>'Food In'!F48-('Food Out'!G48+Spillage!G48)</f>
        <v>-536.79999999999995</v>
      </c>
      <c r="H48" s="6">
        <f>'Food In'!G48-('Food Out'!H48+Spillage!H48)</f>
        <v>23.700000000000045</v>
      </c>
      <c r="I48" s="6">
        <f>'Food In'!H48-('Food Out'!I48+Spillage!I48)</f>
        <v>25.199999999999989</v>
      </c>
      <c r="J48" s="6">
        <f>'Food In'!I48-('Food Out'!J48+Spillage!J48)</f>
        <v>20.899999999999977</v>
      </c>
      <c r="K48" s="6">
        <f>'Food In'!J48-('Food Out'!K48+Spillage!K48)</f>
        <v>12.600000000000009</v>
      </c>
      <c r="L48" s="6">
        <f>'Food In'!K48-('Food Out'!L48+Spillage!L48)</f>
        <v>16.999999999999986</v>
      </c>
      <c r="M48" s="6">
        <f>'Food In'!L48-('Food Out'!M48+Spillage!M48)</f>
        <v>14.299999999999997</v>
      </c>
      <c r="N48" s="6">
        <f>'Food In'!M48-('Food Out'!N48+Spillage!N48)</f>
        <v>16.299999999999997</v>
      </c>
      <c r="O48" s="6">
        <f>'Food In'!N48-('Food Out'!O48+Spillage!O48)</f>
        <v>15.000000000000014</v>
      </c>
      <c r="P48" s="6">
        <f>'Food In'!O48-('Food Out'!P48+Spillage!P48)</f>
        <v>15.599999999999994</v>
      </c>
      <c r="Q48" s="6">
        <f>'Food In'!P48-('Food Out'!Q48+Spillage!Q48)</f>
        <v>15.400000000000006</v>
      </c>
      <c r="R48" s="6">
        <f>'Food In'!Q48-('Food Out'!R48+Spillage!R48)</f>
        <v>12.799999999999997</v>
      </c>
      <c r="S48" s="6">
        <f>'Food In'!R48-('Food Out'!S48+Spillage!S48)</f>
        <v>14.900000000000006</v>
      </c>
      <c r="T48" s="6">
        <f>'Food In'!S48-('Food Out'!T48+Spillage!T48)</f>
        <v>15.200000000000003</v>
      </c>
      <c r="U48" s="6">
        <f>'Food In'!T48-('Food Out'!U48+Spillage!U48)</f>
        <v>14.400000000000006</v>
      </c>
      <c r="V48" s="6">
        <f>'Food In'!U48-('Food Out'!V48+Spillage!V48)</f>
        <v>14.699999999999989</v>
      </c>
      <c r="W48" s="6">
        <f>'Food In'!V48-('Food Out'!W48+Spillage!W48)</f>
        <v>14.100000000000009</v>
      </c>
      <c r="X48" s="6"/>
      <c r="Y48" s="6">
        <f>'Food In'!W48-('Food Out'!Y48+Spillage!Y48)</f>
        <v>27.899999999999991</v>
      </c>
      <c r="Z48" s="6">
        <f>'Food In'!Y48-('Food Out'!Z48+Spillage!Z48)</f>
        <v>16.700000000000003</v>
      </c>
      <c r="AA48" s="6">
        <f>'Food In'!Z48-('Food Out'!AA48+Spillage!AA48)</f>
        <v>14.200000000000003</v>
      </c>
      <c r="AB48" s="6">
        <f>'Food In'!AA48-('Food Out'!AB48+Spillage!AB48)</f>
        <v>15.5</v>
      </c>
      <c r="AC48" s="6">
        <f>'Food In'!AB48-('Food Out'!AC48+Spillage!AC48)</f>
        <v>16.299999999999983</v>
      </c>
      <c r="AD48" s="6">
        <f>'Food In'!AC48-('Food Out'!AD48+Spillage!AD48)</f>
        <v>13.600000000000009</v>
      </c>
      <c r="AE48" s="6">
        <f>'Food In'!AD48-('Food Out'!AE48+Spillage!AE48)</f>
        <v>9.0000000000000142</v>
      </c>
      <c r="AF48" s="6">
        <f>'Food In'!AE48-('Food Out'!AF48+Spillage!AF48)</f>
        <v>8.3999999999999915</v>
      </c>
      <c r="AG48" s="6">
        <f>'Food In'!AF48-('Food Out'!AG48+Spillage!AG48)</f>
        <v>12.5</v>
      </c>
      <c r="AH48" s="6">
        <f>'Food In'!AG48-('Food Out'!AH48+Spillage!AH48)</f>
        <v>15.599999999999994</v>
      </c>
      <c r="AI48" s="6">
        <f>'Food In'!AH48-('Food Out'!AI48+Spillage!AI48)</f>
        <v>10.899999999999991</v>
      </c>
      <c r="AJ48" s="6">
        <f>'Food In'!AI48-('Food Out'!AJ48+Spillage!AJ48)</f>
        <v>10.299999999999997</v>
      </c>
      <c r="AK48" s="6">
        <f>'Food In'!AJ48-('Food Out'!AK48+Spillage!AK48)</f>
        <v>7.4000000000000057</v>
      </c>
      <c r="AL48" s="6">
        <f>'Food In'!AK48-('Food Out'!AL48+Spillage!AL48)</f>
        <v>10.599999999999994</v>
      </c>
      <c r="AM48" s="6">
        <f>'Food In'!AL48-('Food Out'!AM48+Spillage!AM48)</f>
        <v>11.800000000000011</v>
      </c>
      <c r="AN48" s="6">
        <f>'Food In'!AM48-('Food Out'!AN48+Spillage!AN48)</f>
        <v>9.9000000000000057</v>
      </c>
      <c r="AO48" s="6">
        <f>'Food In'!AN48-('Food Out'!AO48+Spillage!AO48)</f>
        <v>0</v>
      </c>
      <c r="AP48" s="6">
        <f>'Food In'!AO48-('Food Out'!AP48+Spillage!AP48)</f>
        <v>0</v>
      </c>
      <c r="AQ48" s="6">
        <f>'Food In'!AP48-('Food Out'!AQ48+Spillage!AQ48)</f>
        <v>0</v>
      </c>
      <c r="AS48" s="6">
        <f t="shared" si="0"/>
        <v>402.90000000000009</v>
      </c>
    </row>
    <row r="49" spans="1:45" ht="13.2" x14ac:dyDescent="0.25">
      <c r="A49" s="6">
        <v>46</v>
      </c>
      <c r="B49" s="6" t="s">
        <v>46</v>
      </c>
      <c r="F49" s="6">
        <f>'Food In'!E49-('Food Out'!F49+Spillage!F49)</f>
        <v>20.699999999999932</v>
      </c>
      <c r="G49" s="6">
        <f>'Food In'!F49-('Food Out'!G49+Spillage!G49)</f>
        <v>-553.4</v>
      </c>
      <c r="H49" s="6">
        <f>'Food In'!G49-('Food Out'!H49+Spillage!H49)</f>
        <v>24</v>
      </c>
      <c r="I49" s="6">
        <f>'Food In'!H49-('Food Out'!I49+Spillage!I49)</f>
        <v>21.899999999999977</v>
      </c>
      <c r="J49" s="6">
        <f>'Food In'!I49-('Food Out'!J49+Spillage!J49)</f>
        <v>21.899999999999977</v>
      </c>
      <c r="K49" s="6">
        <f>'Food In'!J49-('Food Out'!K49+Spillage!K49)</f>
        <v>7.8999999999999915</v>
      </c>
      <c r="L49" s="6">
        <f>'Food In'!K49-('Food Out'!L49+Spillage!L49)</f>
        <v>12.099999999999994</v>
      </c>
      <c r="M49" s="6">
        <f>'Food In'!L49-('Food Out'!M49+Spillage!M49)</f>
        <v>13.299999999999997</v>
      </c>
      <c r="N49" s="6">
        <f>'Food In'!M49-('Food Out'!N49+Spillage!N49)</f>
        <v>12.900000000000006</v>
      </c>
      <c r="O49" s="6">
        <f>'Food In'!N49-('Food Out'!O49+Spillage!O49)</f>
        <v>11.200000000000003</v>
      </c>
      <c r="P49" s="6">
        <f>'Food In'!O49-('Food Out'!P49+Spillage!P49)</f>
        <v>13.700000000000003</v>
      </c>
      <c r="Q49" s="6">
        <f>'Food In'!P49-('Food Out'!Q49+Spillage!Q49)</f>
        <v>13.299999999999997</v>
      </c>
      <c r="R49" s="6">
        <f>'Food In'!Q49-('Food Out'!R49+Spillage!R49)</f>
        <v>11.900000000000006</v>
      </c>
      <c r="S49" s="6">
        <f>'Food In'!R49-('Food Out'!S49+Spillage!S49)</f>
        <v>13.899999999999991</v>
      </c>
      <c r="T49" s="6">
        <f>'Food In'!S49-('Food Out'!T49+Spillage!T49)</f>
        <v>13.200000000000003</v>
      </c>
      <c r="U49" s="6">
        <f>'Food In'!T49-('Food Out'!U49+Spillage!U49)</f>
        <v>14.299999999999997</v>
      </c>
      <c r="V49" s="6">
        <f>'Food In'!U49-('Food Out'!V49+Spillage!V49)</f>
        <v>17.800000000000011</v>
      </c>
      <c r="W49" s="6">
        <f>'Food In'!V49-('Food Out'!W49+Spillage!W49)</f>
        <v>13.200000000000003</v>
      </c>
      <c r="X49" s="6"/>
      <c r="Y49" s="6">
        <f>'Food In'!W49-('Food Out'!Y49+Spillage!Y49)</f>
        <v>24.899999999999991</v>
      </c>
      <c r="Z49" s="6">
        <f>'Food In'!Y49-('Food Out'!Z49+Spillage!Z49)</f>
        <v>16</v>
      </c>
      <c r="AA49" s="6">
        <f>'Food In'!Z49-('Food Out'!AA49+Spillage!AA49)</f>
        <v>14.700000000000003</v>
      </c>
      <c r="AB49" s="6">
        <f>'Food In'!AA49-('Food Out'!AB49+Spillage!AB49)</f>
        <v>13.400000000000006</v>
      </c>
      <c r="AC49" s="6">
        <f>'Food In'!AB49-('Food Out'!AC49+Spillage!AC49)</f>
        <v>14.799999999999997</v>
      </c>
      <c r="AD49" s="33">
        <v>36.600000000000009</v>
      </c>
      <c r="AE49" s="6">
        <f>'Food In'!AD49-('Food Out'!AE49+Spillage!AE49)</f>
        <v>12.900000000000006</v>
      </c>
      <c r="AF49" s="6">
        <f>'Food In'!AE49-('Food Out'!AF49+Spillage!AF49)</f>
        <v>12.200000000000003</v>
      </c>
      <c r="AG49" s="6">
        <f>'Food In'!AF49-('Food Out'!AG49+Spillage!AG49)</f>
        <v>13.200000000000003</v>
      </c>
      <c r="AH49" s="6">
        <f>'Food In'!AG49-('Food Out'!AH49+Spillage!AH49)</f>
        <v>10.299999999999997</v>
      </c>
      <c r="AI49" s="6">
        <f>'Food In'!AH49-('Food Out'!AI49+Spillage!AI49)</f>
        <v>11.099999999999994</v>
      </c>
      <c r="AJ49" s="6">
        <f>'Food In'!AI49-('Food Out'!AJ49+Spillage!AJ49)</f>
        <v>13.200000000000003</v>
      </c>
      <c r="AK49" s="6">
        <f>'Food In'!AJ49-('Food Out'!AK49+Spillage!AK49)</f>
        <v>13.700000000000003</v>
      </c>
      <c r="AL49" s="6">
        <f>'Food In'!AK49-('Food Out'!AL49+Spillage!AL49)</f>
        <v>9.0999999999999943</v>
      </c>
      <c r="AM49" s="6">
        <f>'Food In'!AL49-('Food Out'!AM49+Spillage!AM49)</f>
        <v>10.600000000000009</v>
      </c>
      <c r="AN49" s="6">
        <f>'Food In'!AM49-('Food Out'!AN49+Spillage!AN49)</f>
        <v>8.8999999999999915</v>
      </c>
      <c r="AO49" s="6">
        <f>'Food In'!AN49-('Food Out'!AO49+Spillage!AO49)</f>
        <v>76.400000000000006</v>
      </c>
      <c r="AP49" s="6">
        <f>'Food In'!AO49-('Food Out'!AP49+Spillage!AP49)</f>
        <v>0</v>
      </c>
      <c r="AQ49" s="6">
        <f>'Food In'!AP49-('Food Out'!AQ49+Spillage!AQ49)</f>
        <v>0</v>
      </c>
      <c r="AS49" s="6">
        <f t="shared" si="0"/>
        <v>404.29999999999995</v>
      </c>
    </row>
    <row r="50" spans="1:45" ht="13.2" x14ac:dyDescent="0.25">
      <c r="A50" s="6">
        <v>47</v>
      </c>
      <c r="B50" s="6" t="s">
        <v>44</v>
      </c>
      <c r="F50" s="6">
        <f>'Food In'!E50-('Food Out'!F50+Spillage!F50)</f>
        <v>22.199999999999932</v>
      </c>
      <c r="G50" s="6">
        <f>'Food In'!F50-('Food Out'!G50+Spillage!G50)</f>
        <v>-585.9</v>
      </c>
      <c r="H50" s="6">
        <f>'Food In'!G50-('Food Out'!H50+Spillage!H50)</f>
        <v>27.100000000000023</v>
      </c>
      <c r="I50" s="6">
        <f>'Food In'!H50-('Food Out'!I50+Spillage!I50)</f>
        <v>25.299999999999955</v>
      </c>
      <c r="J50" s="6">
        <f>'Food In'!I50-('Food Out'!J50+Spillage!J50)</f>
        <v>18</v>
      </c>
      <c r="K50" s="6">
        <f>'Food In'!J50-('Food Out'!K50+Spillage!K50)</f>
        <v>21.300000000000011</v>
      </c>
      <c r="L50" s="6">
        <f>'Food In'!K50-('Food Out'!L50+Spillage!L50)</f>
        <v>16.5</v>
      </c>
      <c r="M50" s="6">
        <f>'Food In'!L50-('Food Out'!M50+Spillage!M50)</f>
        <v>22.5</v>
      </c>
      <c r="N50" s="6">
        <f>'Food In'!M50-('Food Out'!N50+Spillage!N50)</f>
        <v>23.100000000000023</v>
      </c>
      <c r="O50" s="6">
        <f>'Food In'!N50-('Food Out'!O50+Spillage!O50)</f>
        <v>22.699999999999989</v>
      </c>
      <c r="P50" s="6">
        <f>'Food In'!O50-('Food Out'!P50+Spillage!P50)</f>
        <v>23</v>
      </c>
      <c r="Q50" s="6">
        <f>'Food In'!P50-('Food Out'!Q50+Spillage!Q50)</f>
        <v>21.700000000000045</v>
      </c>
      <c r="R50" s="6">
        <f>'Food In'!Q50-('Food Out'!R50+Spillage!R50)</f>
        <v>21.699999999999989</v>
      </c>
      <c r="S50" s="6">
        <f>'Food In'!R50-('Food Out'!S50+Spillage!S50)</f>
        <v>24.599999999999909</v>
      </c>
      <c r="T50" s="6">
        <f>'Food In'!S50-('Food Out'!T50+Spillage!T50)</f>
        <v>20.200000000000045</v>
      </c>
      <c r="U50" s="6">
        <f>'Food In'!T50-('Food Out'!U50+Spillage!U50)</f>
        <v>22.399999999999977</v>
      </c>
      <c r="V50" s="6">
        <f>'Food In'!U50-('Food Out'!V50+Spillage!V50)</f>
        <v>24.199999999999932</v>
      </c>
      <c r="W50" s="6">
        <f>'Food In'!V50-('Food Out'!W50+Spillage!W50)</f>
        <v>25.200000000000045</v>
      </c>
      <c r="X50" s="6"/>
      <c r="Y50" s="6">
        <f>'Food In'!W50-('Food Out'!Y50+Spillage!Y50)</f>
        <v>48.600000000000023</v>
      </c>
      <c r="Z50" s="6">
        <f>'Food In'!Y50-('Food Out'!Z50+Spillage!Z50)</f>
        <v>26.599999999999966</v>
      </c>
      <c r="AA50" s="6">
        <f>'Food In'!Z50-('Food Out'!AA50+Spillage!AA50)</f>
        <v>18.199999999999989</v>
      </c>
      <c r="AB50" s="6">
        <f>'Food In'!AA50-('Food Out'!AB50+Spillage!AB50)</f>
        <v>20.699999999999989</v>
      </c>
      <c r="AC50" s="6">
        <f>'Food In'!AB50-('Food Out'!AC50+Spillage!AC50)</f>
        <v>25.5</v>
      </c>
      <c r="AD50" s="6">
        <f>'Food In'!AC50-('Food Out'!AD50+Spillage!AD50)</f>
        <v>27.799999999999955</v>
      </c>
      <c r="AE50" s="6">
        <f>'Food In'!AD50-('Food Out'!AE50+Spillage!AE50)</f>
        <v>19.5</v>
      </c>
      <c r="AF50" s="6">
        <f>'Food In'!AE50-('Food Out'!AF50+Spillage!AF50)</f>
        <v>16.900000000000034</v>
      </c>
      <c r="AG50" s="6">
        <f>'Food In'!AF50-('Food Out'!AG50+Spillage!AG50)</f>
        <v>20.399999999999977</v>
      </c>
      <c r="AH50" s="6">
        <f>'Food In'!AG50-('Food Out'!AH50+Spillage!AH50)</f>
        <v>25.699999999999989</v>
      </c>
      <c r="AI50" s="6">
        <f>'Food In'!AH50-('Food Out'!AI50+Spillage!AI50)</f>
        <v>19.5</v>
      </c>
      <c r="AJ50" s="6">
        <f>'Food In'!AI50-('Food Out'!AJ50+Spillage!AJ50)</f>
        <v>23.400000000000034</v>
      </c>
      <c r="AK50" s="6">
        <f>'Food In'!AJ50-('Food Out'!AK50+Spillage!AK50)</f>
        <v>19.800000000000011</v>
      </c>
      <c r="AL50" s="6">
        <f>'Food In'!AK50-('Food Out'!AL50+Spillage!AL50)</f>
        <v>19.300000000000011</v>
      </c>
      <c r="AM50" s="6">
        <f>'Food In'!AL50-('Food Out'!AM50+Spillage!AM50)</f>
        <v>24.099999999999966</v>
      </c>
      <c r="AN50" s="6">
        <f>'Food In'!AM50-('Food Out'!AN50+Spillage!AN50)</f>
        <v>25.100000000000023</v>
      </c>
      <c r="AO50" s="6">
        <f>'Food In'!AN50-('Food Out'!AO50+Spillage!AO50)</f>
        <v>0</v>
      </c>
      <c r="AP50" s="6">
        <f>'Food In'!AO50-('Food Out'!AP50+Spillage!AP50)</f>
        <v>0</v>
      </c>
      <c r="AQ50" s="6">
        <f>'Food In'!AP50-('Food Out'!AQ50+Spillage!AQ50)</f>
        <v>0</v>
      </c>
      <c r="AS50" s="6">
        <f t="shared" si="0"/>
        <v>670.19999999999993</v>
      </c>
    </row>
    <row r="51" spans="1:45" ht="13.2" x14ac:dyDescent="0.25">
      <c r="A51" s="6">
        <v>48</v>
      </c>
      <c r="B51" s="6" t="s">
        <v>46</v>
      </c>
      <c r="F51" s="6">
        <f>'Food In'!E51-('Food Out'!F51+Spillage!F51)</f>
        <v>19.5</v>
      </c>
      <c r="G51" s="6">
        <f>'Food In'!F51-('Food Out'!G51+Spillage!G51)</f>
        <v>-569.79999999999995</v>
      </c>
      <c r="H51" s="6">
        <f>'Food In'!G51-('Food Out'!H51+Spillage!H51)</f>
        <v>26</v>
      </c>
      <c r="I51" s="6">
        <f>'Food In'!H51-('Food Out'!I51+Spillage!I51)</f>
        <v>23.199999999999932</v>
      </c>
      <c r="J51" s="6">
        <f>'Food In'!I51-('Food Out'!J51+Spillage!J51)</f>
        <v>22.899999999999977</v>
      </c>
      <c r="K51" s="6">
        <f>'Food In'!J51-('Food Out'!K51+Spillage!K51)</f>
        <v>5.6000000000000085</v>
      </c>
      <c r="L51" s="6">
        <f>'Food In'!K51-('Food Out'!L51+Spillage!L51)</f>
        <v>7.5999999999999943</v>
      </c>
      <c r="M51" s="6">
        <f>'Food In'!L51-('Food Out'!M51+Spillage!M51)</f>
        <v>15.400000000000006</v>
      </c>
      <c r="N51" s="6">
        <f>'Food In'!M51-('Food Out'!N51+Spillage!N51)</f>
        <v>14.200000000000003</v>
      </c>
      <c r="O51" s="6">
        <f>'Food In'!N51-('Food Out'!O51+Spillage!O51)</f>
        <v>17.599999999999994</v>
      </c>
      <c r="P51" s="6">
        <f>'Food In'!O51-('Food Out'!P51+Spillage!P51)</f>
        <v>15.799999999999997</v>
      </c>
      <c r="Q51" s="6">
        <f>'Food In'!P51-('Food Out'!Q51+Spillage!Q51)</f>
        <v>16.400000000000006</v>
      </c>
      <c r="R51" s="6">
        <f>'Food In'!Q51-('Food Out'!R51+Spillage!R51)</f>
        <v>16.399999999999991</v>
      </c>
      <c r="S51" s="6">
        <f>'Food In'!R51-('Food Out'!S51+Spillage!S51)</f>
        <v>15.5</v>
      </c>
      <c r="T51" s="6">
        <f>'Food In'!S51-('Food Out'!T51+Spillage!T51)</f>
        <v>17.699999999999989</v>
      </c>
      <c r="U51" s="6">
        <f>'Food In'!T51-('Food Out'!U51+Spillage!U51)</f>
        <v>14.200000000000003</v>
      </c>
      <c r="V51" s="6">
        <f>'Food In'!U51-('Food Out'!V51+Spillage!V51)</f>
        <v>15.900000000000006</v>
      </c>
      <c r="W51" s="6">
        <f>'Food In'!V51-('Food Out'!W51+Spillage!W51)</f>
        <v>17.599999999999994</v>
      </c>
      <c r="X51" s="6"/>
      <c r="Y51" s="6">
        <f>'Food In'!W51-('Food Out'!Y51+Spillage!Y51)</f>
        <v>27.600000000000009</v>
      </c>
      <c r="Z51" s="6">
        <f>'Food In'!Y51-('Food Out'!Z51+Spillage!Z51)</f>
        <v>16.799999999999997</v>
      </c>
      <c r="AA51" s="6">
        <f>'Food In'!Z51-('Food Out'!AA51+Spillage!AA51)</f>
        <v>18</v>
      </c>
      <c r="AB51" s="6">
        <f>'Food In'!AA51-('Food Out'!AB51+Spillage!AB51)</f>
        <v>11.700000000000003</v>
      </c>
      <c r="AC51" s="6">
        <f>'Food In'!AB51-('Food Out'!AC51+Spillage!AC51)</f>
        <v>14.400000000000006</v>
      </c>
      <c r="AD51" s="6">
        <f>'Food In'!AC51-('Food Out'!AD51+Spillage!AD51)</f>
        <v>14.599999999999994</v>
      </c>
      <c r="AE51" s="6">
        <f>'Food In'!AD51-('Food Out'!AE51+Spillage!AE51)</f>
        <v>12.700000000000003</v>
      </c>
      <c r="AF51" s="6">
        <f>'Food In'!AE51-('Food Out'!AF51+Spillage!AF51)</f>
        <v>15.299999999999997</v>
      </c>
      <c r="AG51" s="6">
        <f>'Food In'!AF51-('Food Out'!AG51+Spillage!AG51)</f>
        <v>10.200000000000003</v>
      </c>
      <c r="AH51" s="6">
        <f>'Food In'!AG51-('Food Out'!AH51+Spillage!AH51)</f>
        <v>15.399999999999991</v>
      </c>
      <c r="AI51" s="6">
        <f>'Food In'!AH51-('Food Out'!AI51+Spillage!AI51)</f>
        <v>8.1000000000000085</v>
      </c>
      <c r="AJ51" s="6">
        <f>'Food In'!AI51-('Food Out'!AJ51+Spillage!AJ51)</f>
        <v>15.200000000000003</v>
      </c>
      <c r="AK51" s="6">
        <f>'Food In'!AJ51-('Food Out'!AK51+Spillage!AK51)</f>
        <v>14.299999999999997</v>
      </c>
      <c r="AL51" s="6">
        <f>'Food In'!AK51-('Food Out'!AL51+Spillage!AL51)</f>
        <v>15.100000000000009</v>
      </c>
      <c r="AM51" s="6">
        <f>'Food In'!AL51-('Food Out'!AM51+Spillage!AM51)</f>
        <v>11.700000000000003</v>
      </c>
      <c r="AN51" s="6">
        <f>'Food In'!AM51-('Food Out'!AN51+Spillage!AN51)</f>
        <v>14.600000000000009</v>
      </c>
      <c r="AO51" s="6">
        <f>'Food In'!AN51-('Food Out'!AO51+Spillage!AO51)</f>
        <v>93.8</v>
      </c>
      <c r="AP51" s="6">
        <f>'Food In'!AO51-('Food Out'!AP51+Spillage!AP51)</f>
        <v>0</v>
      </c>
      <c r="AQ51" s="6">
        <f>'Food In'!AP51-('Food Out'!AQ51+Spillage!AQ51)</f>
        <v>0</v>
      </c>
      <c r="AS51" s="6">
        <f t="shared" si="0"/>
        <v>425.6</v>
      </c>
    </row>
    <row r="53" spans="1:45" ht="15.75" customHeight="1" x14ac:dyDescent="0.25">
      <c r="A53" t="s">
        <v>142</v>
      </c>
    </row>
    <row r="54" spans="1:45" ht="15.75" customHeight="1" x14ac:dyDescent="0.25">
      <c r="A54" t="s">
        <v>143</v>
      </c>
      <c r="B54" t="s">
        <v>144</v>
      </c>
      <c r="C54" s="6" t="s">
        <v>145</v>
      </c>
      <c r="D54" t="s">
        <v>109</v>
      </c>
      <c r="E54" t="s">
        <v>110</v>
      </c>
      <c r="F54" t="s">
        <v>111</v>
      </c>
      <c r="G54" t="s">
        <v>112</v>
      </c>
      <c r="H54" t="s">
        <v>113</v>
      </c>
      <c r="I54" t="s">
        <v>114</v>
      </c>
      <c r="J54" t="s">
        <v>115</v>
      </c>
      <c r="K54" t="s">
        <v>116</v>
      </c>
      <c r="L54" t="s">
        <v>117</v>
      </c>
      <c r="M54" t="s">
        <v>118</v>
      </c>
      <c r="N54" t="s">
        <v>119</v>
      </c>
      <c r="O54" t="s">
        <v>120</v>
      </c>
      <c r="P54" t="s">
        <v>121</v>
      </c>
      <c r="Q54" t="s">
        <v>122</v>
      </c>
      <c r="R54" t="s">
        <v>123</v>
      </c>
      <c r="S54" t="s">
        <v>124</v>
      </c>
      <c r="T54" t="s">
        <v>125</v>
      </c>
      <c r="U54" t="s">
        <v>126</v>
      </c>
      <c r="V54" t="s">
        <v>127</v>
      </c>
      <c r="W54" t="s">
        <v>128</v>
      </c>
      <c r="X54" t="s">
        <v>129</v>
      </c>
      <c r="Y54" t="s">
        <v>130</v>
      </c>
      <c r="Z54" t="s">
        <v>131</v>
      </c>
      <c r="AA54" t="s">
        <v>132</v>
      </c>
      <c r="AB54" t="s">
        <v>133</v>
      </c>
      <c r="AC54" t="s">
        <v>134</v>
      </c>
      <c r="AD54" t="s">
        <v>135</v>
      </c>
      <c r="AE54" t="s">
        <v>136</v>
      </c>
      <c r="AF54" t="s">
        <v>137</v>
      </c>
      <c r="AG54" t="s">
        <v>138</v>
      </c>
      <c r="AH54" t="s">
        <v>139</v>
      </c>
    </row>
    <row r="55" spans="1:45" ht="15.75" customHeight="1" x14ac:dyDescent="0.25">
      <c r="A55">
        <v>1</v>
      </c>
      <c r="B55" t="s">
        <v>44</v>
      </c>
      <c r="C55" s="13" t="s">
        <v>48</v>
      </c>
      <c r="D55" s="6">
        <v>28.099999999999966</v>
      </c>
      <c r="E55" s="6">
        <v>26.399999999999977</v>
      </c>
      <c r="F55" s="6">
        <v>30.300000000000011</v>
      </c>
      <c r="G55" s="6">
        <v>31.199999999999989</v>
      </c>
      <c r="H55" s="6">
        <v>30</v>
      </c>
      <c r="I55" s="6">
        <v>35.899999999999977</v>
      </c>
      <c r="J55" s="6">
        <v>28.899999999999977</v>
      </c>
      <c r="K55" s="6">
        <v>34.700000000000045</v>
      </c>
      <c r="L55" s="6">
        <v>32.399999999999977</v>
      </c>
      <c r="M55" s="6">
        <v>32.699999999999989</v>
      </c>
      <c r="N55" s="6">
        <v>34</v>
      </c>
      <c r="O55" s="6">
        <v>32.899999999999977</v>
      </c>
      <c r="P55" s="6">
        <v>34.200000000000045</v>
      </c>
      <c r="Q55" s="6">
        <v>26.5</v>
      </c>
      <c r="R55" s="6"/>
      <c r="S55" s="6">
        <v>55.800000000000068</v>
      </c>
      <c r="T55" s="6">
        <v>29.700000000000045</v>
      </c>
      <c r="U55" s="6">
        <v>37.099999999999966</v>
      </c>
      <c r="V55" s="6">
        <v>24.699999999999989</v>
      </c>
      <c r="W55" s="6">
        <v>40.899999999999977</v>
      </c>
      <c r="X55" s="6">
        <v>37.200000000000045</v>
      </c>
      <c r="Y55" s="6">
        <v>23.599999999999966</v>
      </c>
      <c r="Z55" s="6">
        <v>33.300000000000011</v>
      </c>
      <c r="AA55" s="6">
        <v>25.300000000000011</v>
      </c>
      <c r="AB55" s="6">
        <v>28.399999999999977</v>
      </c>
      <c r="AC55" s="6">
        <v>24.699999999999989</v>
      </c>
      <c r="AD55" s="6">
        <v>31.700000000000045</v>
      </c>
      <c r="AE55" s="6">
        <v>25.199999999999989</v>
      </c>
      <c r="AF55" s="6">
        <v>25.099999999999966</v>
      </c>
      <c r="AG55" s="6">
        <v>26.199999999999989</v>
      </c>
      <c r="AH55" s="6">
        <v>30.300000000000011</v>
      </c>
      <c r="AI55" s="34"/>
      <c r="AJ55" s="35"/>
    </row>
    <row r="56" spans="1:45" ht="15.75" customHeight="1" x14ac:dyDescent="0.25">
      <c r="A56">
        <v>2</v>
      </c>
      <c r="B56" t="s">
        <v>44</v>
      </c>
      <c r="C56" s="13" t="s">
        <v>48</v>
      </c>
      <c r="D56" s="6">
        <v>28.800000000000011</v>
      </c>
      <c r="E56" s="6">
        <v>25.800000000000011</v>
      </c>
      <c r="F56" s="6">
        <v>27.700000000000045</v>
      </c>
      <c r="G56" s="6">
        <v>28.299999999999955</v>
      </c>
      <c r="H56" s="6">
        <v>28.5</v>
      </c>
      <c r="I56" s="6">
        <v>30.5</v>
      </c>
      <c r="J56" s="6">
        <v>27.5</v>
      </c>
      <c r="K56" s="6">
        <v>28.199999999999989</v>
      </c>
      <c r="L56" s="6">
        <v>28.900000000000034</v>
      </c>
      <c r="M56" s="6">
        <v>32.099999999999966</v>
      </c>
      <c r="N56" s="6">
        <v>22.5</v>
      </c>
      <c r="O56" s="6">
        <v>27.600000000000023</v>
      </c>
      <c r="P56" s="6">
        <v>26.700000000000045</v>
      </c>
      <c r="Q56" s="6">
        <v>28.700000000000045</v>
      </c>
      <c r="R56" s="6"/>
      <c r="S56" s="6">
        <v>53.099999999999909</v>
      </c>
      <c r="T56" s="6">
        <v>26.399999999999977</v>
      </c>
      <c r="U56" s="6">
        <v>29.300000000000068</v>
      </c>
      <c r="V56" s="33">
        <v>84.599999999999966</v>
      </c>
      <c r="W56" s="6">
        <v>31.700000000000045</v>
      </c>
      <c r="X56" s="6">
        <v>28.200000000000045</v>
      </c>
      <c r="Y56" s="6">
        <v>25.399999999999977</v>
      </c>
      <c r="Z56" s="6">
        <v>32.799999999999955</v>
      </c>
      <c r="AA56" s="6">
        <v>27</v>
      </c>
      <c r="AB56" s="6">
        <v>17.5</v>
      </c>
      <c r="AC56" s="6">
        <v>19.5</v>
      </c>
      <c r="AD56" s="6">
        <v>26.699999999999989</v>
      </c>
      <c r="AE56" s="6">
        <v>26.799999999999955</v>
      </c>
      <c r="AF56" s="6">
        <v>29.100000000000023</v>
      </c>
      <c r="AG56" s="6">
        <v>25.199999999999989</v>
      </c>
      <c r="AH56" s="6">
        <v>32.800000000000011</v>
      </c>
      <c r="AI56" s="34"/>
      <c r="AJ56" s="35"/>
    </row>
    <row r="57" spans="1:45" ht="15.75" customHeight="1" x14ac:dyDescent="0.25">
      <c r="A57">
        <v>3</v>
      </c>
      <c r="B57" t="s">
        <v>44</v>
      </c>
      <c r="C57" s="13" t="s">
        <v>48</v>
      </c>
      <c r="D57" s="6">
        <v>28</v>
      </c>
      <c r="E57" s="6">
        <v>28.000000000000057</v>
      </c>
      <c r="F57" s="6">
        <v>28.299999999999955</v>
      </c>
      <c r="G57" s="6">
        <v>28.289999999999964</v>
      </c>
      <c r="H57" s="6">
        <v>28</v>
      </c>
      <c r="I57" s="6">
        <v>34.400000000000034</v>
      </c>
      <c r="J57" s="6">
        <v>27.099999999999966</v>
      </c>
      <c r="K57" s="6">
        <v>29.399999999999977</v>
      </c>
      <c r="L57" s="6">
        <v>28.100000000000023</v>
      </c>
      <c r="M57" s="6">
        <v>31.5</v>
      </c>
      <c r="N57" s="6">
        <v>29.700000000000045</v>
      </c>
      <c r="O57" s="6">
        <v>28.299999999999955</v>
      </c>
      <c r="P57" s="6">
        <v>28.399999999999977</v>
      </c>
      <c r="Q57" s="6">
        <v>30.199999999999932</v>
      </c>
      <c r="R57" s="6"/>
      <c r="S57" s="6">
        <v>63.500000000000057</v>
      </c>
      <c r="T57" s="6">
        <v>33.899999999999977</v>
      </c>
      <c r="U57" s="6">
        <v>34.100000000000023</v>
      </c>
      <c r="V57" s="6">
        <v>24.899999999999977</v>
      </c>
      <c r="W57" s="6">
        <v>36.800000000000068</v>
      </c>
      <c r="X57" s="6">
        <v>30.199999999999932</v>
      </c>
      <c r="Y57" s="6">
        <v>24.600000000000023</v>
      </c>
      <c r="Z57" s="6">
        <v>34.5</v>
      </c>
      <c r="AA57" s="6">
        <v>27.900000000000091</v>
      </c>
      <c r="AB57" s="6">
        <v>24.39999999999992</v>
      </c>
      <c r="AC57" s="6">
        <v>27.400000000000034</v>
      </c>
      <c r="AD57" s="6">
        <v>27</v>
      </c>
      <c r="AE57" s="6">
        <v>26.199999999999989</v>
      </c>
      <c r="AF57" s="6">
        <v>27.100000000000023</v>
      </c>
      <c r="AG57" s="6">
        <v>27.400000000000034</v>
      </c>
      <c r="AH57" s="6">
        <v>26.799999999999955</v>
      </c>
      <c r="AI57" s="34"/>
      <c r="AJ57" s="35"/>
    </row>
    <row r="58" spans="1:45" ht="15.75" customHeight="1" x14ac:dyDescent="0.25">
      <c r="A58">
        <v>4</v>
      </c>
      <c r="B58" t="s">
        <v>44</v>
      </c>
      <c r="C58" s="13" t="s">
        <v>48</v>
      </c>
      <c r="D58" s="6">
        <v>29.100000000000023</v>
      </c>
      <c r="E58" s="6">
        <v>30.999999999999943</v>
      </c>
      <c r="F58" s="6">
        <v>29.000000000000057</v>
      </c>
      <c r="G58" s="6">
        <v>33</v>
      </c>
      <c r="H58" s="6">
        <v>31.399999999999977</v>
      </c>
      <c r="I58" s="6">
        <v>34.799999999999955</v>
      </c>
      <c r="J58" s="6">
        <v>27.799999999999955</v>
      </c>
      <c r="K58" s="6">
        <v>34.900000000000091</v>
      </c>
      <c r="L58" s="6">
        <v>32.799999999999955</v>
      </c>
      <c r="M58" s="6">
        <v>31.600000000000023</v>
      </c>
      <c r="N58" s="6">
        <v>36.300000000000068</v>
      </c>
      <c r="O58" s="6">
        <v>29</v>
      </c>
      <c r="P58" s="6">
        <v>35.600000000000023</v>
      </c>
      <c r="Q58" s="6">
        <v>31.100000000000023</v>
      </c>
      <c r="R58" s="6"/>
      <c r="S58" s="6">
        <v>67.700000000000045</v>
      </c>
      <c r="T58" s="6">
        <v>32.699999999999932</v>
      </c>
      <c r="U58" s="6">
        <v>37.700000000000045</v>
      </c>
      <c r="V58" s="6">
        <v>27.800000000000011</v>
      </c>
      <c r="W58" s="6">
        <v>37.799999999999955</v>
      </c>
      <c r="X58" s="6">
        <v>29.899999999999977</v>
      </c>
      <c r="Y58" s="6">
        <v>24.600000000000023</v>
      </c>
      <c r="Z58" s="6">
        <v>32.700000000000045</v>
      </c>
      <c r="AA58" s="6">
        <v>34.199999999999989</v>
      </c>
      <c r="AB58" s="6">
        <v>23.300000000000011</v>
      </c>
      <c r="AC58" s="6">
        <v>34.600000000000023</v>
      </c>
      <c r="AD58" s="6">
        <v>35.5</v>
      </c>
      <c r="AE58" s="6">
        <v>26.900000000000034</v>
      </c>
      <c r="AF58" s="6">
        <v>25.300000000000011</v>
      </c>
      <c r="AG58" s="6">
        <v>30.299999999999955</v>
      </c>
      <c r="AH58" s="6">
        <v>29.800000000000011</v>
      </c>
      <c r="AI58" s="34"/>
      <c r="AJ58" s="35"/>
    </row>
    <row r="59" spans="1:45" ht="15.75" customHeight="1" x14ac:dyDescent="0.25">
      <c r="A59">
        <v>10</v>
      </c>
      <c r="B59" t="s">
        <v>44</v>
      </c>
      <c r="C59" s="13" t="s">
        <v>48</v>
      </c>
      <c r="D59" s="6">
        <v>20.5</v>
      </c>
      <c r="E59" s="6">
        <v>23.5</v>
      </c>
      <c r="F59" s="6">
        <v>21.899999999999977</v>
      </c>
      <c r="G59" s="6">
        <v>23.899999999999977</v>
      </c>
      <c r="H59" s="6">
        <v>21.699999999999932</v>
      </c>
      <c r="I59" s="6">
        <v>27.300000000000011</v>
      </c>
      <c r="J59" s="6">
        <v>22.600000000000023</v>
      </c>
      <c r="K59" s="6">
        <v>26</v>
      </c>
      <c r="L59" s="6">
        <v>22.399999999999977</v>
      </c>
      <c r="M59" s="6">
        <v>25.399999999999977</v>
      </c>
      <c r="N59" s="6">
        <v>27.399999999999977</v>
      </c>
      <c r="O59" s="6">
        <v>23.200000000000045</v>
      </c>
      <c r="P59" s="6">
        <v>27.600000000000023</v>
      </c>
      <c r="Q59" s="6">
        <v>25</v>
      </c>
      <c r="R59" s="6"/>
      <c r="S59" s="6">
        <v>50.5</v>
      </c>
      <c r="T59" s="6">
        <v>26.800000000000011</v>
      </c>
      <c r="U59" s="6">
        <v>27.800000000000011</v>
      </c>
      <c r="V59" s="6">
        <v>24.500000000000057</v>
      </c>
      <c r="W59" s="6">
        <v>28.399999999999977</v>
      </c>
      <c r="X59" s="6">
        <v>27.299999999999955</v>
      </c>
      <c r="Y59" s="6">
        <v>22.400000000000091</v>
      </c>
      <c r="Z59" s="6">
        <v>29</v>
      </c>
      <c r="AA59" s="6">
        <v>14.700000000000045</v>
      </c>
      <c r="AB59" s="6">
        <v>29.5</v>
      </c>
      <c r="AC59" s="6">
        <v>23.600000000000023</v>
      </c>
      <c r="AD59" s="6">
        <v>28.799999999999955</v>
      </c>
      <c r="AE59" s="6">
        <v>20.299999999999955</v>
      </c>
      <c r="AF59" s="6">
        <v>29.300000000000011</v>
      </c>
      <c r="AG59" s="6">
        <v>21.199999999999989</v>
      </c>
      <c r="AH59" s="6">
        <v>27.5</v>
      </c>
      <c r="AI59" s="34"/>
      <c r="AJ59" s="35"/>
    </row>
    <row r="60" spans="1:45" ht="15.75" customHeight="1" x14ac:dyDescent="0.25">
      <c r="A60">
        <v>15</v>
      </c>
      <c r="B60" t="s">
        <v>44</v>
      </c>
      <c r="C60" s="13" t="s">
        <v>48</v>
      </c>
      <c r="D60" s="6">
        <v>27.200000000000045</v>
      </c>
      <c r="E60" s="6">
        <v>29.199999999999989</v>
      </c>
      <c r="F60" s="6">
        <v>29.400000000000034</v>
      </c>
      <c r="G60" s="6">
        <v>30.400000000000034</v>
      </c>
      <c r="H60" s="6">
        <v>32.900000000000034</v>
      </c>
      <c r="I60" s="6">
        <v>33.099999999999966</v>
      </c>
      <c r="J60" s="6">
        <v>28.300000000000011</v>
      </c>
      <c r="K60" s="6">
        <v>32.600000000000023</v>
      </c>
      <c r="L60" s="6">
        <v>34.899999999999977</v>
      </c>
      <c r="M60" s="6">
        <v>31</v>
      </c>
      <c r="N60" s="6">
        <v>34.200000000000045</v>
      </c>
      <c r="O60" s="6">
        <v>31.5</v>
      </c>
      <c r="P60" s="6">
        <v>30.100000000000023</v>
      </c>
      <c r="Q60" s="6">
        <v>31.399999999999977</v>
      </c>
      <c r="R60" s="6"/>
      <c r="S60" s="6">
        <v>65.199999999999989</v>
      </c>
      <c r="T60" s="6">
        <v>28.999999999999943</v>
      </c>
      <c r="U60" s="6">
        <v>30.400000000000034</v>
      </c>
      <c r="V60" s="6">
        <v>24.199999999999989</v>
      </c>
      <c r="W60" s="6">
        <v>38.299999999999955</v>
      </c>
      <c r="X60" s="6">
        <v>32.899999999999977</v>
      </c>
      <c r="Y60" s="6">
        <v>24.600000000000023</v>
      </c>
      <c r="Z60" s="6">
        <v>34.300000000000068</v>
      </c>
      <c r="AA60" s="6">
        <v>23.5</v>
      </c>
      <c r="AB60" s="6">
        <v>25.099999999999909</v>
      </c>
      <c r="AC60" s="6">
        <v>26.200000000000045</v>
      </c>
      <c r="AD60" s="6">
        <v>31.400000000000034</v>
      </c>
      <c r="AE60" s="6">
        <v>29.900000000000034</v>
      </c>
      <c r="AF60" s="6">
        <v>28.099999999999966</v>
      </c>
      <c r="AG60" s="6">
        <v>30.699999999999989</v>
      </c>
      <c r="AH60" s="6">
        <v>35.100000000000023</v>
      </c>
      <c r="AI60" s="34"/>
      <c r="AJ60" s="35"/>
    </row>
    <row r="61" spans="1:45" ht="15.75" customHeight="1" x14ac:dyDescent="0.25">
      <c r="A61">
        <v>17</v>
      </c>
      <c r="B61" t="s">
        <v>44</v>
      </c>
      <c r="C61" s="13" t="s">
        <v>48</v>
      </c>
      <c r="D61" s="6">
        <v>27.499999999999943</v>
      </c>
      <c r="E61" s="6">
        <v>24.600000000000023</v>
      </c>
      <c r="F61" s="6">
        <v>27.400000000000034</v>
      </c>
      <c r="G61" s="6">
        <v>26.399999999999977</v>
      </c>
      <c r="H61" s="6">
        <v>27.199999999999989</v>
      </c>
      <c r="I61" s="6">
        <v>29.400000000000034</v>
      </c>
      <c r="J61" s="6">
        <v>26.300000000000011</v>
      </c>
      <c r="K61" s="6">
        <v>28.599999999999966</v>
      </c>
      <c r="L61" s="6">
        <v>28.200000000000045</v>
      </c>
      <c r="M61" s="6">
        <v>31.899999999999977</v>
      </c>
      <c r="N61" s="6">
        <v>23.899999999999977</v>
      </c>
      <c r="O61" s="6">
        <v>26.400000000000091</v>
      </c>
      <c r="P61" s="6">
        <v>26.099999999999909</v>
      </c>
      <c r="Q61" s="6">
        <v>28.400000000000034</v>
      </c>
      <c r="R61" s="6"/>
      <c r="S61" s="6">
        <v>57.5</v>
      </c>
      <c r="T61" s="6">
        <v>26.699999999999989</v>
      </c>
      <c r="U61" s="6">
        <v>31.100000000000023</v>
      </c>
      <c r="V61" s="6">
        <v>24.800000000000011</v>
      </c>
      <c r="W61" s="6">
        <v>30.300000000000068</v>
      </c>
      <c r="X61" s="6">
        <v>29.5</v>
      </c>
      <c r="Y61" s="6">
        <v>24.799999999999955</v>
      </c>
      <c r="Z61" s="6">
        <v>28.300000000000068</v>
      </c>
      <c r="AA61" s="6">
        <v>25.399999999999977</v>
      </c>
      <c r="AB61" s="6">
        <v>23.699999999999932</v>
      </c>
      <c r="AC61" s="6">
        <v>26.100000000000023</v>
      </c>
      <c r="AD61" s="6">
        <v>27.5</v>
      </c>
      <c r="AE61" s="6">
        <v>27.199999999999989</v>
      </c>
      <c r="AF61" s="6">
        <v>28.600000000000023</v>
      </c>
      <c r="AG61" s="6">
        <v>26.599999999999966</v>
      </c>
      <c r="AH61" s="6">
        <v>21.900000000000034</v>
      </c>
      <c r="AI61" s="34"/>
      <c r="AJ61" s="35"/>
    </row>
    <row r="62" spans="1:45" ht="15.75" customHeight="1" x14ac:dyDescent="0.25">
      <c r="A62">
        <v>24</v>
      </c>
      <c r="B62" t="s">
        <v>44</v>
      </c>
      <c r="C62" s="13" t="s">
        <v>48</v>
      </c>
      <c r="D62" s="6">
        <v>26.199999999999989</v>
      </c>
      <c r="E62" s="6">
        <v>29.600000000000023</v>
      </c>
      <c r="F62" s="6">
        <v>29.399999999999977</v>
      </c>
      <c r="G62" s="6">
        <v>29.199999999999989</v>
      </c>
      <c r="H62" s="6">
        <v>29.300000000000011</v>
      </c>
      <c r="I62" s="6">
        <v>31.399999999999977</v>
      </c>
      <c r="J62" s="6">
        <v>29.399999999999977</v>
      </c>
      <c r="K62" s="6">
        <v>27.700000000000045</v>
      </c>
      <c r="L62" s="6">
        <v>26.099999999999966</v>
      </c>
      <c r="M62" s="6">
        <v>32.399999999999977</v>
      </c>
      <c r="N62" s="6">
        <v>33.899999999999977</v>
      </c>
      <c r="O62" s="6">
        <v>30.400000000000091</v>
      </c>
      <c r="P62" s="6">
        <v>27.999999999999886</v>
      </c>
      <c r="Q62" s="6">
        <v>28.800000000000068</v>
      </c>
      <c r="R62" s="6"/>
      <c r="S62" s="6">
        <v>55.300000000000011</v>
      </c>
      <c r="T62" s="6">
        <v>33</v>
      </c>
      <c r="U62" s="6">
        <v>33.699999999999989</v>
      </c>
      <c r="V62" s="6">
        <v>26.300000000000011</v>
      </c>
      <c r="W62" s="6">
        <v>40.700000000000045</v>
      </c>
      <c r="X62" s="6">
        <v>30.100000000000023</v>
      </c>
      <c r="Y62" s="6">
        <v>30.399999999999977</v>
      </c>
      <c r="Z62" s="6">
        <v>28.399999999999977</v>
      </c>
      <c r="AA62" s="6">
        <v>27.700000000000045</v>
      </c>
      <c r="AB62" s="6">
        <v>28.499999999999943</v>
      </c>
      <c r="AC62" s="6">
        <v>24.900000000000034</v>
      </c>
      <c r="AD62" s="6">
        <v>32.599999999999966</v>
      </c>
      <c r="AE62" s="6">
        <v>23.700000000000045</v>
      </c>
      <c r="AF62" s="6">
        <v>28.299999999999955</v>
      </c>
      <c r="AG62" s="6">
        <v>27.5</v>
      </c>
      <c r="AH62" s="6">
        <v>20</v>
      </c>
      <c r="AI62" s="34"/>
      <c r="AJ62" s="35"/>
    </row>
    <row r="63" spans="1:45" ht="15.75" customHeight="1" x14ac:dyDescent="0.25">
      <c r="A63">
        <v>5</v>
      </c>
      <c r="B63" t="s">
        <v>45</v>
      </c>
      <c r="C63" s="13" t="s">
        <v>48</v>
      </c>
      <c r="D63" s="6">
        <v>30.300000000000011</v>
      </c>
      <c r="E63" s="6">
        <v>26.5</v>
      </c>
      <c r="F63" s="6">
        <v>25.5</v>
      </c>
      <c r="G63" s="6">
        <v>28.700000000000003</v>
      </c>
      <c r="H63" s="6">
        <v>26.5</v>
      </c>
      <c r="I63" s="6">
        <v>26</v>
      </c>
      <c r="J63" s="6">
        <v>24.199999999999989</v>
      </c>
      <c r="K63" s="6">
        <v>22.500000000000014</v>
      </c>
      <c r="L63" s="6">
        <v>23.299999999999997</v>
      </c>
      <c r="M63" s="6">
        <v>24.700000000000003</v>
      </c>
      <c r="N63" s="6">
        <v>24.299999999999997</v>
      </c>
      <c r="O63" s="6">
        <v>26.5</v>
      </c>
      <c r="P63" s="6">
        <v>26</v>
      </c>
      <c r="Q63" s="6">
        <v>21.900000000000006</v>
      </c>
      <c r="R63" s="6"/>
      <c r="S63" s="6">
        <v>34.6</v>
      </c>
      <c r="T63" s="6">
        <v>35</v>
      </c>
      <c r="U63" s="6">
        <v>27.700000000000003</v>
      </c>
      <c r="V63" s="6">
        <v>21.000000000000014</v>
      </c>
      <c r="W63" s="6">
        <v>25.199999999999989</v>
      </c>
      <c r="X63" s="6">
        <v>18.5</v>
      </c>
      <c r="Y63" s="6">
        <v>19.400000000000006</v>
      </c>
      <c r="Z63" s="6">
        <v>21.200000000000017</v>
      </c>
      <c r="AA63" s="6">
        <v>18.799999999999997</v>
      </c>
      <c r="AB63" s="6">
        <v>20.899999999999991</v>
      </c>
      <c r="AC63" s="6">
        <v>21.200000000000003</v>
      </c>
      <c r="AD63" s="6">
        <v>22.800000000000011</v>
      </c>
      <c r="AE63" s="6">
        <v>19.899999999999991</v>
      </c>
      <c r="AF63" s="6">
        <v>17.799999999999997</v>
      </c>
      <c r="AG63" s="6">
        <v>18.599999999999994</v>
      </c>
      <c r="AH63" s="6">
        <v>24.799999999999997</v>
      </c>
      <c r="AI63" s="34"/>
      <c r="AJ63" s="35"/>
    </row>
    <row r="64" spans="1:45" ht="15.75" customHeight="1" x14ac:dyDescent="0.25">
      <c r="A64">
        <v>6</v>
      </c>
      <c r="B64" t="s">
        <v>45</v>
      </c>
      <c r="C64" s="13" t="s">
        <v>48</v>
      </c>
      <c r="D64" s="6">
        <v>23.199999999999989</v>
      </c>
      <c r="E64" s="6">
        <v>23.600000000000009</v>
      </c>
      <c r="F64" s="6">
        <v>23.900000000000006</v>
      </c>
      <c r="G64" s="6">
        <v>21.899999999999991</v>
      </c>
      <c r="H64" s="6">
        <v>22.700000000000003</v>
      </c>
      <c r="I64" s="6">
        <v>24.800000000000011</v>
      </c>
      <c r="J64" s="6">
        <v>23.099999999999994</v>
      </c>
      <c r="K64" s="6">
        <v>24.200000000000003</v>
      </c>
      <c r="L64" s="6">
        <v>18.600000000000001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34"/>
      <c r="AJ64" s="35"/>
    </row>
    <row r="65" spans="1:36" ht="15.75" customHeight="1" x14ac:dyDescent="0.25">
      <c r="A65">
        <v>7</v>
      </c>
      <c r="B65" t="s">
        <v>45</v>
      </c>
      <c r="C65" s="13" t="s">
        <v>48</v>
      </c>
      <c r="D65" s="6">
        <v>28.300000000000068</v>
      </c>
      <c r="E65" s="6">
        <v>24</v>
      </c>
      <c r="F65" s="6">
        <v>24.799999999999997</v>
      </c>
      <c r="G65" s="6">
        <v>23.099999999999994</v>
      </c>
      <c r="H65" s="6">
        <v>21</v>
      </c>
      <c r="I65" s="6">
        <v>26.900000000000006</v>
      </c>
      <c r="J65" s="6">
        <v>24.5</v>
      </c>
      <c r="K65" s="6">
        <v>26.5</v>
      </c>
      <c r="L65" s="6">
        <v>23.5</v>
      </c>
      <c r="M65" s="6">
        <v>24.400000000000006</v>
      </c>
      <c r="N65" s="6">
        <v>24.899999999999991</v>
      </c>
      <c r="O65" s="6">
        <v>24.900000000000006</v>
      </c>
      <c r="P65" s="6">
        <v>25.5</v>
      </c>
      <c r="Q65" s="6">
        <v>21.699999999999989</v>
      </c>
      <c r="R65" s="6"/>
      <c r="S65" s="6">
        <v>27.300000000000004</v>
      </c>
      <c r="T65" s="6">
        <v>31.400000000000006</v>
      </c>
      <c r="U65" s="6">
        <v>27</v>
      </c>
      <c r="V65" s="6">
        <v>22.499999999999993</v>
      </c>
      <c r="W65" s="6">
        <v>28.199999999999989</v>
      </c>
      <c r="X65" s="6">
        <v>22.200000000000003</v>
      </c>
      <c r="Y65" s="6">
        <v>20.300000000000004</v>
      </c>
      <c r="Z65" s="6">
        <v>22.300000000000011</v>
      </c>
      <c r="AA65" s="6">
        <v>21</v>
      </c>
      <c r="AB65" s="6">
        <v>19.5</v>
      </c>
      <c r="AC65" s="6">
        <v>18</v>
      </c>
      <c r="AD65" s="6">
        <v>23.5</v>
      </c>
      <c r="AE65" s="6">
        <v>13</v>
      </c>
      <c r="AF65" s="6">
        <v>21</v>
      </c>
      <c r="AG65" s="6">
        <v>16</v>
      </c>
      <c r="AH65" s="6">
        <v>21.5</v>
      </c>
      <c r="AI65" s="34"/>
      <c r="AJ65" s="35"/>
    </row>
    <row r="66" spans="1:36" ht="15.75" customHeight="1" x14ac:dyDescent="0.25">
      <c r="A66">
        <v>9</v>
      </c>
      <c r="B66" t="s">
        <v>45</v>
      </c>
      <c r="C66" s="13" t="s">
        <v>48</v>
      </c>
      <c r="D66" s="6">
        <v>27.800000000000011</v>
      </c>
      <c r="E66" s="6">
        <v>23.099999999999994</v>
      </c>
      <c r="F66" s="6">
        <v>26.5</v>
      </c>
      <c r="G66" s="6">
        <v>22.899999999999991</v>
      </c>
      <c r="H66" s="6">
        <v>21.6</v>
      </c>
      <c r="I66" s="6">
        <v>24.200000000000003</v>
      </c>
      <c r="J66" s="6">
        <v>22.200000000000003</v>
      </c>
      <c r="K66" s="6">
        <v>20.099999999999994</v>
      </c>
      <c r="L66" s="6">
        <v>23.299999999999997</v>
      </c>
      <c r="M66" s="6">
        <v>23.200000000000003</v>
      </c>
      <c r="N66" s="6">
        <v>20.299999999999997</v>
      </c>
      <c r="O66" s="6">
        <v>22.799999999999983</v>
      </c>
      <c r="P66" s="6">
        <v>22.100000000000009</v>
      </c>
      <c r="Q66" s="6">
        <v>20.799999999999997</v>
      </c>
      <c r="R66" s="6"/>
      <c r="S66" s="6">
        <v>37.799999999999997</v>
      </c>
      <c r="T66" s="6">
        <v>25.099999999999994</v>
      </c>
      <c r="U66" s="6">
        <v>24.899999999999991</v>
      </c>
      <c r="V66" s="6">
        <v>20.500000000000007</v>
      </c>
      <c r="W66" s="6">
        <v>26.600000000000009</v>
      </c>
      <c r="X66" s="6">
        <v>18.200000000000003</v>
      </c>
      <c r="Y66" s="6">
        <v>17.699999999999989</v>
      </c>
      <c r="Z66" s="6">
        <v>23.800000000000011</v>
      </c>
      <c r="AA66" s="6">
        <v>17</v>
      </c>
      <c r="AB66" s="6">
        <v>17.899999999999991</v>
      </c>
      <c r="AC66" s="6">
        <v>19.300000000000004</v>
      </c>
      <c r="AD66" s="6">
        <v>20</v>
      </c>
      <c r="AE66" s="6">
        <v>14.5</v>
      </c>
      <c r="AF66" s="6">
        <v>17.400000000000006</v>
      </c>
      <c r="AG66" s="6">
        <v>16.299999999999997</v>
      </c>
      <c r="AH66" s="6">
        <v>19.600000000000009</v>
      </c>
      <c r="AI66" s="34"/>
      <c r="AJ66" s="35"/>
    </row>
    <row r="67" spans="1:36" ht="15.75" customHeight="1" x14ac:dyDescent="0.25">
      <c r="A67">
        <v>16</v>
      </c>
      <c r="B67" t="s">
        <v>45</v>
      </c>
      <c r="C67" s="13" t="s">
        <v>48</v>
      </c>
      <c r="D67" s="6">
        <v>26.199999999999989</v>
      </c>
      <c r="E67" s="6">
        <v>25.800000000000011</v>
      </c>
      <c r="F67" s="6">
        <v>26.899999999999991</v>
      </c>
      <c r="G67" s="6">
        <v>26.200000000000003</v>
      </c>
      <c r="H67" s="6">
        <v>25.400000000000006</v>
      </c>
      <c r="I67" s="6">
        <v>23.5</v>
      </c>
      <c r="J67" s="6">
        <v>23</v>
      </c>
      <c r="K67" s="6">
        <v>23.399999999999991</v>
      </c>
      <c r="L67" s="6">
        <v>22.799999999999997</v>
      </c>
      <c r="M67" s="6">
        <v>23.200000000000003</v>
      </c>
      <c r="N67" s="6">
        <v>17.899999999999991</v>
      </c>
      <c r="O67" s="6">
        <v>22.200000000000017</v>
      </c>
      <c r="P67" s="6">
        <v>18.799999999999997</v>
      </c>
      <c r="Q67" s="6">
        <v>20.200000000000003</v>
      </c>
      <c r="R67" s="6"/>
      <c r="S67" s="6">
        <v>28.999999999999993</v>
      </c>
      <c r="T67" s="6">
        <v>28.900000000000006</v>
      </c>
      <c r="U67" s="6">
        <v>24.599999999999994</v>
      </c>
      <c r="V67" s="6">
        <v>18.600000000000009</v>
      </c>
      <c r="W67" s="6">
        <v>23.699999999999989</v>
      </c>
      <c r="X67" s="6">
        <v>20.600000000000009</v>
      </c>
      <c r="Y67" s="6">
        <v>12.799999999999997</v>
      </c>
      <c r="Z67" s="6">
        <v>22</v>
      </c>
      <c r="AA67" s="6">
        <v>20.099999999999994</v>
      </c>
      <c r="AB67" s="6">
        <v>17.900000000000006</v>
      </c>
      <c r="AC67" s="6">
        <v>15.200000000000003</v>
      </c>
      <c r="AD67" s="6">
        <v>18.400000000000006</v>
      </c>
      <c r="AE67" s="6">
        <v>8.1999999999999886</v>
      </c>
      <c r="AF67" s="6">
        <v>25.5</v>
      </c>
      <c r="AG67" s="6">
        <v>13.899999999999991</v>
      </c>
      <c r="AH67" s="6">
        <v>18</v>
      </c>
      <c r="AI67" s="34"/>
      <c r="AJ67" s="35"/>
    </row>
    <row r="68" spans="1:36" ht="15.75" customHeight="1" x14ac:dyDescent="0.25">
      <c r="A68">
        <v>18</v>
      </c>
      <c r="B68" t="s">
        <v>45</v>
      </c>
      <c r="C68" s="13" t="s">
        <v>48</v>
      </c>
      <c r="D68" s="6">
        <v>30</v>
      </c>
      <c r="E68" s="6">
        <v>22.900000000000006</v>
      </c>
      <c r="F68" s="6">
        <v>23.800000000000011</v>
      </c>
      <c r="G68" s="6">
        <v>18.899999999999991</v>
      </c>
      <c r="H68" s="6">
        <v>13.799999999999997</v>
      </c>
      <c r="I68" s="6">
        <v>26</v>
      </c>
      <c r="J68" s="6">
        <v>20.400000000000006</v>
      </c>
      <c r="K68" s="6">
        <v>19.399999999999999</v>
      </c>
      <c r="L68" s="6">
        <v>17.900000000000006</v>
      </c>
      <c r="M68" s="6">
        <v>11.899999999999991</v>
      </c>
      <c r="N68" s="6">
        <v>19.900000000000006</v>
      </c>
      <c r="O68" s="6">
        <v>24.399999999999991</v>
      </c>
      <c r="P68" s="6">
        <v>18.000000000000014</v>
      </c>
      <c r="Q68" s="6">
        <v>20.099999999999994</v>
      </c>
      <c r="R68" s="6"/>
      <c r="S68" s="6">
        <v>40.200000000000003</v>
      </c>
      <c r="T68" s="6">
        <v>22.100000000000009</v>
      </c>
      <c r="U68" s="6">
        <v>22.399999999999991</v>
      </c>
      <c r="V68" s="6">
        <v>16.800000000000011</v>
      </c>
      <c r="W68" s="6">
        <v>21.400000000000006</v>
      </c>
      <c r="X68" s="6">
        <v>20.900000000000006</v>
      </c>
      <c r="Y68" s="6">
        <v>16.299999999999997</v>
      </c>
      <c r="Z68" s="6">
        <v>23.900000000000006</v>
      </c>
      <c r="AA68" s="6">
        <v>19.499999999999986</v>
      </c>
      <c r="AB68" s="6">
        <v>18.5</v>
      </c>
      <c r="AC68" s="6">
        <v>15.299999999999997</v>
      </c>
      <c r="AD68" s="6">
        <v>17.500000000000007</v>
      </c>
      <c r="AE68" s="6">
        <v>16.300000000000011</v>
      </c>
      <c r="AF68" s="6">
        <v>19.199999999999989</v>
      </c>
      <c r="AG68" s="6">
        <v>16</v>
      </c>
      <c r="AH68" s="6">
        <v>16.900000000000006</v>
      </c>
      <c r="AI68" s="34"/>
      <c r="AJ68" s="35"/>
    </row>
    <row r="69" spans="1:36" ht="15.75" customHeight="1" x14ac:dyDescent="0.25">
      <c r="A69">
        <v>20</v>
      </c>
      <c r="B69" t="s">
        <v>45</v>
      </c>
      <c r="C69" s="13" t="s">
        <v>48</v>
      </c>
      <c r="D69" s="6">
        <v>31.699999999999989</v>
      </c>
      <c r="E69" s="6">
        <v>23.499999999999986</v>
      </c>
      <c r="F69" s="6">
        <v>23.100000000000009</v>
      </c>
      <c r="G69" s="6">
        <v>22.899999999999991</v>
      </c>
      <c r="H69" s="6">
        <v>24.200000000000003</v>
      </c>
      <c r="I69" s="6">
        <v>33.399999999999991</v>
      </c>
      <c r="J69" s="6">
        <v>33.200000000000003</v>
      </c>
      <c r="K69" s="6">
        <v>27.200000000000003</v>
      </c>
      <c r="L69" s="6">
        <v>28.5</v>
      </c>
      <c r="M69" s="6">
        <v>20.900000000000006</v>
      </c>
      <c r="N69" s="6">
        <v>11.5</v>
      </c>
      <c r="O69" s="6">
        <v>32.269999999999982</v>
      </c>
      <c r="P69" s="6">
        <v>16.400000000000006</v>
      </c>
      <c r="Q69" s="6">
        <v>35.299999999999983</v>
      </c>
      <c r="R69" s="6"/>
      <c r="S69" s="6">
        <v>28.700000000000003</v>
      </c>
      <c r="T69" s="6">
        <v>40</v>
      </c>
      <c r="U69" s="6">
        <v>34.899999999999991</v>
      </c>
      <c r="V69" s="6">
        <v>21.099999999999994</v>
      </c>
      <c r="W69" s="6">
        <v>25.300000000000011</v>
      </c>
      <c r="X69" s="6">
        <v>21.899999999999991</v>
      </c>
      <c r="Y69" s="6">
        <v>21.600000000000009</v>
      </c>
      <c r="Z69" s="6">
        <v>25.399999999999991</v>
      </c>
      <c r="AA69" s="6">
        <v>23.100000000000009</v>
      </c>
      <c r="AB69" s="6">
        <v>21.299999999999997</v>
      </c>
      <c r="AC69" s="6">
        <v>7</v>
      </c>
      <c r="AD69" s="6">
        <v>20.5</v>
      </c>
      <c r="AE69" s="6">
        <v>20.099999999999994</v>
      </c>
      <c r="AF69" s="6">
        <v>23.6</v>
      </c>
      <c r="AG69" s="6">
        <v>21.799999999999997</v>
      </c>
      <c r="AH69" s="6">
        <v>28.199999999999989</v>
      </c>
      <c r="AI69" s="34"/>
      <c r="AJ69" s="35"/>
    </row>
    <row r="70" spans="1:36" ht="15.75" customHeight="1" x14ac:dyDescent="0.25">
      <c r="A70">
        <v>22</v>
      </c>
      <c r="B70" t="s">
        <v>45</v>
      </c>
      <c r="C70" s="13" t="s">
        <v>48</v>
      </c>
      <c r="D70" s="6">
        <v>30.599999999999966</v>
      </c>
      <c r="E70" s="6">
        <v>27.5</v>
      </c>
      <c r="F70" s="6">
        <v>25.200000000000003</v>
      </c>
      <c r="G70" s="6">
        <v>26.5</v>
      </c>
      <c r="H70" s="6">
        <v>27.599999999999994</v>
      </c>
      <c r="I70" s="6">
        <v>27</v>
      </c>
      <c r="J70" s="6">
        <v>25.099999999999994</v>
      </c>
      <c r="K70" s="6">
        <v>24.899999999999991</v>
      </c>
      <c r="L70" s="6">
        <v>24.600000000000023</v>
      </c>
      <c r="M70" s="6">
        <v>26.499999999999986</v>
      </c>
      <c r="N70" s="6">
        <v>25.000000000000014</v>
      </c>
      <c r="O70" s="6">
        <v>25.899999999999991</v>
      </c>
      <c r="P70" s="6">
        <v>26.300000000000011</v>
      </c>
      <c r="Q70" s="6">
        <v>25.699999999999989</v>
      </c>
      <c r="R70" s="6"/>
      <c r="S70" s="6">
        <v>28.900000000000006</v>
      </c>
      <c r="T70" s="6">
        <v>35.099999999999994</v>
      </c>
      <c r="U70" s="6">
        <v>32.299999999999997</v>
      </c>
      <c r="V70" s="6">
        <v>23.399999999999991</v>
      </c>
      <c r="W70" s="6">
        <v>29.400000000000006</v>
      </c>
      <c r="X70" s="6">
        <v>22.700000000000017</v>
      </c>
      <c r="Y70" s="6">
        <v>18.099999999999994</v>
      </c>
      <c r="Z70" s="6">
        <v>22.799999999999997</v>
      </c>
      <c r="AA70" s="6">
        <v>19.899999999999991</v>
      </c>
      <c r="AB70" s="6">
        <v>21.900000000000006</v>
      </c>
      <c r="AC70" s="6">
        <v>23.099999999999994</v>
      </c>
      <c r="AD70" s="6">
        <v>25.800000000000011</v>
      </c>
      <c r="AE70" s="6">
        <v>20.799999999999997</v>
      </c>
      <c r="AF70" s="6">
        <v>15.799999999999997</v>
      </c>
      <c r="AG70" s="6">
        <v>19.600000000000009</v>
      </c>
      <c r="AH70" s="6">
        <v>19.700000000000003</v>
      </c>
      <c r="AI70" s="34"/>
      <c r="AJ70" s="35"/>
    </row>
    <row r="71" spans="1:36" ht="15.75" customHeight="1" x14ac:dyDescent="0.25">
      <c r="A71">
        <v>8</v>
      </c>
      <c r="B71" t="s">
        <v>46</v>
      </c>
      <c r="C71" s="13" t="s">
        <v>48</v>
      </c>
      <c r="D71" s="6">
        <v>27.100000000000023</v>
      </c>
      <c r="E71" s="6">
        <v>5.2999999999999972</v>
      </c>
      <c r="F71" s="6">
        <v>10.5</v>
      </c>
      <c r="G71" s="6">
        <v>15.600000000000009</v>
      </c>
      <c r="H71" s="6">
        <v>15.899999999999991</v>
      </c>
      <c r="I71" s="6">
        <v>16.600000000000009</v>
      </c>
      <c r="J71" s="6">
        <v>19.099999999999994</v>
      </c>
      <c r="K71" s="6">
        <v>15.399999999999991</v>
      </c>
      <c r="L71" s="6">
        <v>20.399999999999991</v>
      </c>
      <c r="M71" s="6">
        <v>18.699999999999989</v>
      </c>
      <c r="N71" s="6">
        <v>11.600000000000009</v>
      </c>
      <c r="O71" s="6">
        <v>19.600000000000009</v>
      </c>
      <c r="P71" s="6">
        <v>21</v>
      </c>
      <c r="Q71" s="6">
        <v>19.899999999999991</v>
      </c>
      <c r="R71" s="6"/>
      <c r="S71" s="6">
        <v>39.5</v>
      </c>
      <c r="T71" s="6">
        <v>19.199999999999989</v>
      </c>
      <c r="U71" s="6">
        <v>19.600000000000009</v>
      </c>
      <c r="V71" s="6">
        <v>22.200000000000003</v>
      </c>
      <c r="W71" s="31">
        <v>60.200000000000017</v>
      </c>
      <c r="X71" s="6">
        <v>14.399999999999991</v>
      </c>
      <c r="Y71" s="6">
        <v>23</v>
      </c>
      <c r="Z71" s="6">
        <v>17.399999999999991</v>
      </c>
      <c r="AA71" s="6">
        <v>17.700000000000003</v>
      </c>
      <c r="AB71" s="6">
        <v>16.299999999999997</v>
      </c>
      <c r="AC71" s="6">
        <v>14.899999999999991</v>
      </c>
      <c r="AD71" s="6">
        <v>15.899999999999991</v>
      </c>
      <c r="AE71" s="6">
        <v>15.800000000000011</v>
      </c>
      <c r="AF71" s="6">
        <v>18.299999999999997</v>
      </c>
      <c r="AG71" s="6">
        <v>13.700000000000003</v>
      </c>
      <c r="AH71" s="6">
        <v>18</v>
      </c>
      <c r="AI71" s="34"/>
      <c r="AJ71" s="35"/>
    </row>
    <row r="72" spans="1:36" ht="15.75" customHeight="1" x14ac:dyDescent="0.25">
      <c r="A72">
        <v>11</v>
      </c>
      <c r="B72" t="s">
        <v>46</v>
      </c>
      <c r="C72" s="13" t="s">
        <v>48</v>
      </c>
      <c r="D72" s="6">
        <v>28.5</v>
      </c>
      <c r="E72" s="6">
        <v>10</v>
      </c>
      <c r="F72" s="6">
        <v>14.200000000000003</v>
      </c>
      <c r="G72" s="6">
        <v>19.900000000000006</v>
      </c>
      <c r="H72" s="6">
        <v>18.5</v>
      </c>
      <c r="I72" s="6">
        <v>17.099999999999994</v>
      </c>
      <c r="J72" s="6">
        <v>15.900000000000006</v>
      </c>
      <c r="K72" s="6">
        <v>18.400000000000006</v>
      </c>
      <c r="L72" s="6">
        <v>20.599999999999994</v>
      </c>
      <c r="M72" s="6">
        <v>14.200000000000003</v>
      </c>
      <c r="N72" s="6">
        <v>11</v>
      </c>
      <c r="O72" s="6">
        <v>19.299999999999997</v>
      </c>
      <c r="P72" s="6">
        <v>16.900000000000006</v>
      </c>
      <c r="Q72" s="6">
        <v>19.599999999999994</v>
      </c>
      <c r="R72" s="6"/>
      <c r="S72" s="6">
        <v>36.800000000000004</v>
      </c>
      <c r="T72" s="6">
        <v>20</v>
      </c>
      <c r="U72" s="6">
        <v>22.299999999999997</v>
      </c>
      <c r="V72" s="6">
        <v>15.5</v>
      </c>
      <c r="W72" s="6">
        <v>22.900000000000006</v>
      </c>
      <c r="X72" s="6">
        <v>22.100000000000009</v>
      </c>
      <c r="Y72" s="6">
        <v>16.599999999999994</v>
      </c>
      <c r="Z72" s="6">
        <v>18</v>
      </c>
      <c r="AA72" s="6">
        <v>18.599999999999994</v>
      </c>
      <c r="AB72" s="6">
        <v>3.7000000000000028</v>
      </c>
      <c r="AC72" s="6">
        <v>21.900000000000006</v>
      </c>
      <c r="AD72" s="6">
        <v>18.299999999999997</v>
      </c>
      <c r="AE72" s="6">
        <v>17.900000000000006</v>
      </c>
      <c r="AF72" s="6">
        <v>20.399999999999991</v>
      </c>
      <c r="AG72" s="6">
        <v>18</v>
      </c>
      <c r="AH72" s="6">
        <v>17.900000000000006</v>
      </c>
      <c r="AI72" s="34"/>
      <c r="AJ72" s="35"/>
    </row>
    <row r="73" spans="1:36" ht="15.75" customHeight="1" x14ac:dyDescent="0.25">
      <c r="A73">
        <v>12</v>
      </c>
      <c r="B73" t="s">
        <v>46</v>
      </c>
      <c r="C73" s="13" t="s">
        <v>48</v>
      </c>
      <c r="D73" s="6">
        <v>20.800000000000011</v>
      </c>
      <c r="E73" s="6">
        <v>11.299999999999997</v>
      </c>
      <c r="F73" s="6">
        <v>9.0000000000000142</v>
      </c>
      <c r="G73" s="6">
        <v>16.599999999999994</v>
      </c>
      <c r="H73" s="6">
        <v>16.599999999999994</v>
      </c>
      <c r="I73" s="6">
        <v>19.799999999999983</v>
      </c>
      <c r="J73" s="6">
        <v>18.5</v>
      </c>
      <c r="K73" s="6">
        <v>13.400000000000006</v>
      </c>
      <c r="L73" s="6">
        <v>16.099999999999994</v>
      </c>
      <c r="M73" s="6">
        <v>18.900000000000006</v>
      </c>
      <c r="N73" s="6">
        <v>14.000000000000014</v>
      </c>
      <c r="O73" s="6">
        <v>20.399999999999991</v>
      </c>
      <c r="P73" s="6">
        <v>19.299999999999983</v>
      </c>
      <c r="Q73" s="6">
        <v>17.099999999999994</v>
      </c>
      <c r="R73" s="6"/>
      <c r="S73" s="6">
        <v>41.2</v>
      </c>
      <c r="T73" s="6">
        <v>20.799999999999997</v>
      </c>
      <c r="U73" s="6">
        <v>21.299999999999997</v>
      </c>
      <c r="V73" s="6">
        <v>17.400000000000006</v>
      </c>
      <c r="W73" s="6">
        <v>25.100000000000009</v>
      </c>
      <c r="X73" s="6">
        <v>17.899999999999991</v>
      </c>
      <c r="Y73" s="6">
        <v>13.400000000000006</v>
      </c>
      <c r="Z73" s="6">
        <v>19.200000000000003</v>
      </c>
      <c r="AA73" s="6">
        <v>16.099999999999994</v>
      </c>
      <c r="AB73" s="6">
        <v>20.299999999999997</v>
      </c>
      <c r="AC73" s="6">
        <v>16.100000000000009</v>
      </c>
      <c r="AD73" s="6">
        <v>18</v>
      </c>
      <c r="AE73" s="6">
        <v>16.5</v>
      </c>
      <c r="AF73" s="6">
        <v>15.799999999999997</v>
      </c>
      <c r="AG73" s="6">
        <v>17.700000000000003</v>
      </c>
      <c r="AH73" s="6">
        <v>18.700000000000003</v>
      </c>
      <c r="AI73" s="34"/>
      <c r="AJ73" s="35"/>
    </row>
    <row r="74" spans="1:36" ht="15.75" customHeight="1" x14ac:dyDescent="0.25">
      <c r="A74">
        <v>13</v>
      </c>
      <c r="B74" t="s">
        <v>46</v>
      </c>
      <c r="C74" s="13" t="s">
        <v>48</v>
      </c>
      <c r="D74" s="6">
        <v>29.699999999999989</v>
      </c>
      <c r="E74" s="6">
        <v>9</v>
      </c>
      <c r="F74" s="6">
        <v>13.399999999999991</v>
      </c>
      <c r="G74" s="6">
        <v>18.900000000000006</v>
      </c>
      <c r="H74" s="6">
        <v>17.900000000000006</v>
      </c>
      <c r="I74" s="33">
        <v>-45.600000000000009</v>
      </c>
      <c r="J74" s="6">
        <v>16.600000000000009</v>
      </c>
      <c r="K74" s="6">
        <v>15.299999999999997</v>
      </c>
      <c r="L74" s="6">
        <v>18.699999999999996</v>
      </c>
      <c r="M74" s="6">
        <v>20.800000000000011</v>
      </c>
      <c r="N74" s="6">
        <v>21.599999999999994</v>
      </c>
      <c r="O74" s="6">
        <v>17.86999999999999</v>
      </c>
      <c r="P74" s="6">
        <v>21.399999999999991</v>
      </c>
      <c r="Q74" s="6">
        <v>16.5</v>
      </c>
      <c r="R74" s="6"/>
      <c r="S74" s="6">
        <v>9.9000000000000057</v>
      </c>
      <c r="T74" s="6">
        <v>29.099999999999994</v>
      </c>
      <c r="U74" s="6">
        <v>18.700000000000003</v>
      </c>
      <c r="V74" s="6">
        <v>17.299999999999997</v>
      </c>
      <c r="W74" s="6">
        <v>24.099999999999994</v>
      </c>
      <c r="X74" s="6">
        <v>17.900000000000006</v>
      </c>
      <c r="Y74" s="6">
        <v>17.899999999999991</v>
      </c>
      <c r="Z74" s="6">
        <v>19.299999999999997</v>
      </c>
      <c r="AA74" s="6">
        <v>18.700000000000003</v>
      </c>
      <c r="AB74" s="6">
        <v>15.299999999999997</v>
      </c>
      <c r="AC74" s="6">
        <v>19.000000000000007</v>
      </c>
      <c r="AD74" s="6">
        <v>24.600000000000009</v>
      </c>
      <c r="AE74" s="6">
        <v>19.399999999999999</v>
      </c>
      <c r="AF74" s="6">
        <v>21.899999999999991</v>
      </c>
      <c r="AG74" s="6">
        <v>16.800000000000011</v>
      </c>
      <c r="AH74" s="6">
        <v>17.600000000000009</v>
      </c>
      <c r="AI74" s="34"/>
      <c r="AJ74" s="35"/>
    </row>
    <row r="75" spans="1:36" ht="15.75" customHeight="1" x14ac:dyDescent="0.25">
      <c r="A75">
        <v>14</v>
      </c>
      <c r="B75" t="s">
        <v>46</v>
      </c>
      <c r="C75" s="13" t="s">
        <v>48</v>
      </c>
      <c r="D75" s="6">
        <v>22.800000000000011</v>
      </c>
      <c r="E75" s="6">
        <v>9.5</v>
      </c>
      <c r="F75" s="6">
        <v>16.200000000000003</v>
      </c>
      <c r="G75" s="6">
        <v>17.899999999999991</v>
      </c>
      <c r="H75" s="6">
        <v>19.299999999999997</v>
      </c>
      <c r="I75" s="33">
        <v>-40.799999999999997</v>
      </c>
      <c r="J75" s="6">
        <v>16.299999999999997</v>
      </c>
      <c r="K75" s="6">
        <v>17.800000000000011</v>
      </c>
      <c r="L75" s="6">
        <v>16.899999999999999</v>
      </c>
      <c r="M75" s="6">
        <v>17.599999999999994</v>
      </c>
      <c r="N75" s="6">
        <v>13.900000000000006</v>
      </c>
      <c r="O75" s="6">
        <v>16.700000000000003</v>
      </c>
      <c r="P75" s="6">
        <v>19</v>
      </c>
      <c r="Q75" s="6">
        <v>17.299999999999997</v>
      </c>
      <c r="R75" s="6"/>
      <c r="S75" s="6">
        <v>30.500000000000007</v>
      </c>
      <c r="T75" s="6">
        <v>26.299999999999997</v>
      </c>
      <c r="U75" s="6">
        <v>22.5</v>
      </c>
      <c r="V75" s="6">
        <v>15.399999999999999</v>
      </c>
      <c r="W75" s="6">
        <v>25.700000000000003</v>
      </c>
      <c r="X75" s="6">
        <v>15.400000000000006</v>
      </c>
      <c r="Y75" s="6">
        <v>11.399999999999991</v>
      </c>
      <c r="Z75" s="6">
        <v>17.700000000000003</v>
      </c>
      <c r="AA75" s="6">
        <v>14</v>
      </c>
      <c r="AB75" s="6">
        <v>14.799999999999997</v>
      </c>
      <c r="AC75" s="6">
        <v>14.5</v>
      </c>
      <c r="AD75" s="6">
        <v>19.5</v>
      </c>
      <c r="AE75" s="6">
        <v>13</v>
      </c>
      <c r="AF75" s="6">
        <v>13.400000000000006</v>
      </c>
      <c r="AG75" s="6">
        <v>12.899999999999991</v>
      </c>
      <c r="AH75" s="6">
        <v>17</v>
      </c>
      <c r="AI75" s="34"/>
      <c r="AJ75" s="35"/>
    </row>
    <row r="76" spans="1:36" ht="15.75" customHeight="1" x14ac:dyDescent="0.25">
      <c r="A76">
        <v>19</v>
      </c>
      <c r="B76" t="s">
        <v>46</v>
      </c>
      <c r="C76" s="13" t="s">
        <v>48</v>
      </c>
      <c r="D76" s="6">
        <v>32.099999999999966</v>
      </c>
      <c r="E76" s="6">
        <v>10.299999999999997</v>
      </c>
      <c r="F76" s="6">
        <v>16.200000000000003</v>
      </c>
      <c r="G76" s="6">
        <v>18.599999999999994</v>
      </c>
      <c r="H76" s="6">
        <v>17.5</v>
      </c>
      <c r="I76" s="6">
        <v>20.400000000000006</v>
      </c>
      <c r="J76" s="6">
        <v>19.199999999999989</v>
      </c>
      <c r="K76" s="6">
        <v>20.200000000000003</v>
      </c>
      <c r="L76" s="6">
        <v>20.6</v>
      </c>
      <c r="M76" s="6">
        <v>20.799999999999997</v>
      </c>
      <c r="N76" s="6">
        <v>19.900000000000006</v>
      </c>
      <c r="O76" s="6">
        <v>20.200000000000003</v>
      </c>
      <c r="P76" s="6">
        <v>20.700000000000003</v>
      </c>
      <c r="Q76" s="6">
        <v>22.100000000000009</v>
      </c>
      <c r="R76" s="6"/>
      <c r="S76" s="6">
        <v>37.999999999999993</v>
      </c>
      <c r="T76" s="6">
        <v>21.400000000000006</v>
      </c>
      <c r="U76" s="6">
        <v>20.299999999999997</v>
      </c>
      <c r="V76" s="6">
        <v>20.399999999999999</v>
      </c>
      <c r="W76" s="6">
        <v>24.299999999999997</v>
      </c>
      <c r="X76" s="6">
        <v>16.799999999999997</v>
      </c>
      <c r="Y76" s="6">
        <v>15.600000000000009</v>
      </c>
      <c r="Z76" s="6">
        <v>20.099999999999994</v>
      </c>
      <c r="AA76" s="6">
        <v>17.5</v>
      </c>
      <c r="AB76" s="6">
        <v>17.900000000000006</v>
      </c>
      <c r="AC76" s="6">
        <v>16.699999999999989</v>
      </c>
      <c r="AD76" s="6">
        <v>17.400000000000006</v>
      </c>
      <c r="AE76" s="6">
        <v>17.299999999999997</v>
      </c>
      <c r="AF76" s="6">
        <v>20.900000000000006</v>
      </c>
      <c r="AG76" s="6">
        <v>15.599999999999994</v>
      </c>
      <c r="AH76" s="6">
        <v>17</v>
      </c>
      <c r="AI76" s="34"/>
      <c r="AJ76" s="35"/>
    </row>
    <row r="77" spans="1:36" ht="15.75" customHeight="1" x14ac:dyDescent="0.25">
      <c r="A77">
        <v>21</v>
      </c>
      <c r="B77" t="s">
        <v>46</v>
      </c>
      <c r="C77" s="13" t="s">
        <v>48</v>
      </c>
      <c r="D77" s="6">
        <v>31.5</v>
      </c>
      <c r="E77" s="6">
        <v>9.0999999999999943</v>
      </c>
      <c r="F77" s="6">
        <v>14.700000000000003</v>
      </c>
      <c r="G77" s="6">
        <v>21.700000000000003</v>
      </c>
      <c r="H77" s="6">
        <v>19.599999999999994</v>
      </c>
      <c r="I77" s="6">
        <v>4.3000000000000114</v>
      </c>
      <c r="J77" s="6">
        <v>14.199999999999989</v>
      </c>
      <c r="K77" s="6">
        <v>17.400000000000006</v>
      </c>
      <c r="L77" s="6">
        <v>13.200000000000003</v>
      </c>
      <c r="M77" s="6">
        <v>19.699999999999989</v>
      </c>
      <c r="N77" s="6">
        <v>23</v>
      </c>
      <c r="O77" s="6">
        <v>32.900000000000006</v>
      </c>
      <c r="P77" s="6">
        <v>9</v>
      </c>
      <c r="Q77" s="6">
        <v>18.799999999999997</v>
      </c>
      <c r="R77" s="6"/>
      <c r="S77" s="6">
        <v>56.4</v>
      </c>
      <c r="T77" s="6">
        <v>25.699999999999989</v>
      </c>
      <c r="U77" s="6">
        <v>21.699999999999989</v>
      </c>
      <c r="V77" s="6">
        <v>27.900000000000006</v>
      </c>
      <c r="W77" s="6">
        <v>21.699999999999989</v>
      </c>
      <c r="X77" s="6">
        <v>12.300000000000004</v>
      </c>
      <c r="Y77" s="6">
        <v>23.899999999999991</v>
      </c>
      <c r="Z77" s="6">
        <v>21.600000000000009</v>
      </c>
      <c r="AA77" s="6">
        <v>15.999999999999986</v>
      </c>
      <c r="AB77" s="6">
        <v>20.799999999999997</v>
      </c>
      <c r="AC77" s="6">
        <v>23.900000000000006</v>
      </c>
      <c r="AD77" s="6">
        <v>13.700000000000003</v>
      </c>
      <c r="AE77" s="6">
        <v>21.799999999999997</v>
      </c>
      <c r="AF77" s="6">
        <v>18.699999999999989</v>
      </c>
      <c r="AG77" s="6">
        <v>21.200000000000003</v>
      </c>
      <c r="AH77" s="6">
        <v>27.200000000000003</v>
      </c>
      <c r="AI77" s="34"/>
      <c r="AJ77" s="35"/>
    </row>
    <row r="78" spans="1:36" ht="15.75" customHeight="1" x14ac:dyDescent="0.25">
      <c r="A78">
        <v>23</v>
      </c>
      <c r="B78" t="s">
        <v>46</v>
      </c>
      <c r="C78" s="13" t="s">
        <v>48</v>
      </c>
      <c r="D78" s="6">
        <v>29.399999999999977</v>
      </c>
      <c r="E78" s="6">
        <v>14.199999999999989</v>
      </c>
      <c r="F78" s="6">
        <v>14.900000000000006</v>
      </c>
      <c r="G78" s="6">
        <v>21.699999999999989</v>
      </c>
      <c r="H78" s="6">
        <v>21.000000000000007</v>
      </c>
      <c r="I78" s="6">
        <v>21.999999999999986</v>
      </c>
      <c r="J78" s="6">
        <v>20.600000000000009</v>
      </c>
      <c r="K78" s="6">
        <v>21.699999999999989</v>
      </c>
      <c r="L78" s="6">
        <v>22.600000000000023</v>
      </c>
      <c r="M78" s="6">
        <v>20.099999999999994</v>
      </c>
      <c r="N78" s="6">
        <v>17.5</v>
      </c>
      <c r="O78" s="6">
        <v>22.399999999999991</v>
      </c>
      <c r="P78" s="6">
        <v>20.100000000000009</v>
      </c>
      <c r="Q78" s="6">
        <v>20.799999999999997</v>
      </c>
      <c r="R78" s="6"/>
      <c r="S78" s="6">
        <v>42.399999999999991</v>
      </c>
      <c r="T78" s="6">
        <v>20.799999999999997</v>
      </c>
      <c r="U78" s="6">
        <v>24</v>
      </c>
      <c r="V78" s="6">
        <v>23.100000000000009</v>
      </c>
      <c r="W78" s="6">
        <v>21.400000000000006</v>
      </c>
      <c r="X78" s="6">
        <v>19</v>
      </c>
      <c r="Y78" s="6">
        <v>16.299999999999997</v>
      </c>
      <c r="Z78" s="6">
        <v>22.5</v>
      </c>
      <c r="AA78" s="6">
        <v>18.400000000000006</v>
      </c>
      <c r="AB78" s="6">
        <v>18.099999999999994</v>
      </c>
      <c r="AC78" s="6">
        <v>21</v>
      </c>
      <c r="AD78" s="6">
        <v>21.900000000000006</v>
      </c>
      <c r="AE78" s="6">
        <v>19.899999999999991</v>
      </c>
      <c r="AF78" s="6">
        <v>16.599999999999994</v>
      </c>
      <c r="AG78" s="6">
        <v>16.799999999999997</v>
      </c>
      <c r="AH78" s="6">
        <v>22.799999999999997</v>
      </c>
      <c r="AI78" s="34"/>
      <c r="AJ78" s="35"/>
    </row>
    <row r="79" spans="1:36" ht="15.75" customHeight="1" x14ac:dyDescent="0.25">
      <c r="A79">
        <v>26</v>
      </c>
      <c r="B79" t="s">
        <v>44</v>
      </c>
      <c r="C79" s="13" t="s">
        <v>49</v>
      </c>
      <c r="D79" s="6">
        <v>17.899999999999977</v>
      </c>
      <c r="E79" s="6">
        <v>19.5</v>
      </c>
      <c r="F79" s="6">
        <v>17.399999999999977</v>
      </c>
      <c r="G79" s="6">
        <v>21.100000000000023</v>
      </c>
      <c r="H79" s="6">
        <v>15.099999999999966</v>
      </c>
      <c r="I79" s="6">
        <v>19.900000000000034</v>
      </c>
      <c r="J79" s="6">
        <v>16.600000000000023</v>
      </c>
      <c r="K79" s="6">
        <v>18.399999999999977</v>
      </c>
      <c r="L79" s="6">
        <v>16.000000000000057</v>
      </c>
      <c r="M79" s="6">
        <v>19.600000000000023</v>
      </c>
      <c r="N79" s="6">
        <v>18.299999999999955</v>
      </c>
      <c r="O79" s="6">
        <v>17.200000000000045</v>
      </c>
      <c r="P79" s="6">
        <v>20.100000000000023</v>
      </c>
      <c r="Q79" s="6">
        <v>16.399999999999977</v>
      </c>
      <c r="R79" s="6"/>
      <c r="S79" s="6">
        <v>40.100000000000023</v>
      </c>
      <c r="T79" s="6">
        <v>17.400000000000091</v>
      </c>
      <c r="U79" s="6">
        <v>17.899999999999977</v>
      </c>
      <c r="V79" s="6">
        <v>17.299999999999955</v>
      </c>
      <c r="W79" s="6">
        <v>19.800000000000011</v>
      </c>
      <c r="X79" s="6">
        <v>18.699999999999989</v>
      </c>
      <c r="Y79" s="6">
        <v>15.800000000000011</v>
      </c>
      <c r="Z79" s="6">
        <v>17.399999999999977</v>
      </c>
      <c r="AA79" s="6">
        <v>19.400000000000034</v>
      </c>
      <c r="AB79" s="6">
        <v>17.099999999999966</v>
      </c>
      <c r="AC79" s="6">
        <v>16.399999999999977</v>
      </c>
      <c r="AD79" s="6">
        <v>16.400000000000034</v>
      </c>
      <c r="AE79" s="6">
        <v>13.299999999999955</v>
      </c>
      <c r="AF79" s="6">
        <v>17.100000000000023</v>
      </c>
      <c r="AG79" s="6">
        <v>16.100000000000023</v>
      </c>
      <c r="AH79" s="6">
        <v>18.399999999999977</v>
      </c>
      <c r="AI79" s="34"/>
      <c r="AJ79" s="35"/>
    </row>
    <row r="80" spans="1:36" ht="15.75" customHeight="1" x14ac:dyDescent="0.25">
      <c r="A80">
        <v>27</v>
      </c>
      <c r="B80" t="s">
        <v>44</v>
      </c>
      <c r="C80" s="13" t="s">
        <v>49</v>
      </c>
      <c r="D80" s="6">
        <v>15.999999999999943</v>
      </c>
      <c r="E80" s="6">
        <v>16.5</v>
      </c>
      <c r="F80" s="6">
        <v>19.300000000000011</v>
      </c>
      <c r="G80" s="6">
        <v>17.699999999999989</v>
      </c>
      <c r="H80" s="6">
        <v>19.000000000000057</v>
      </c>
      <c r="I80" s="6">
        <v>16.799999999999955</v>
      </c>
      <c r="J80" s="6">
        <v>19.800000000000011</v>
      </c>
      <c r="K80" s="6">
        <v>18.899999999999977</v>
      </c>
      <c r="L80" s="6">
        <v>18.100000000000023</v>
      </c>
      <c r="M80" s="6">
        <v>20.5</v>
      </c>
      <c r="N80" s="6">
        <v>16.399999999999977</v>
      </c>
      <c r="O80" s="6">
        <v>20.600000000000023</v>
      </c>
      <c r="P80" s="6">
        <v>22.799999999999955</v>
      </c>
      <c r="Q80" s="6">
        <v>18.799999999999955</v>
      </c>
      <c r="R80" s="6"/>
      <c r="S80" s="6">
        <v>36.5</v>
      </c>
      <c r="T80" s="6">
        <v>13.200000000000045</v>
      </c>
      <c r="U80" s="6">
        <v>27.399999999999977</v>
      </c>
      <c r="V80" s="6">
        <v>17.300000000000068</v>
      </c>
      <c r="W80" s="6">
        <v>20.199999999999989</v>
      </c>
      <c r="X80" s="6">
        <v>14.300000000000011</v>
      </c>
      <c r="Y80" s="6">
        <v>15.399999999999977</v>
      </c>
      <c r="Z80" s="6">
        <v>20.5</v>
      </c>
      <c r="AA80" s="6">
        <v>20.199999999999989</v>
      </c>
      <c r="AB80" s="6">
        <v>13.099999999999966</v>
      </c>
      <c r="AC80" s="6">
        <v>19.300000000000011</v>
      </c>
      <c r="AD80" s="6">
        <v>21.300000000000011</v>
      </c>
      <c r="AE80" s="6">
        <v>16.199999999999989</v>
      </c>
      <c r="AF80" s="6">
        <v>16.699999999999932</v>
      </c>
      <c r="AG80" s="6">
        <v>15.700000000000045</v>
      </c>
      <c r="AH80" s="6">
        <v>15.699999999999989</v>
      </c>
      <c r="AI80" s="34"/>
      <c r="AJ80" s="35"/>
    </row>
    <row r="81" spans="1:36" ht="15.75" customHeight="1" x14ac:dyDescent="0.25">
      <c r="A81">
        <v>28</v>
      </c>
      <c r="B81" t="s">
        <v>44</v>
      </c>
      <c r="C81" s="13" t="s">
        <v>49</v>
      </c>
      <c r="D81" s="6">
        <v>15.200000000000045</v>
      </c>
      <c r="E81" s="6">
        <v>16.699999999999989</v>
      </c>
      <c r="F81" s="6">
        <v>19</v>
      </c>
      <c r="G81" s="6">
        <v>15.999999999999943</v>
      </c>
      <c r="H81" s="6">
        <v>14.800000000000011</v>
      </c>
      <c r="I81" s="6">
        <v>20.100000000000023</v>
      </c>
      <c r="J81" s="6">
        <v>18.099999999999966</v>
      </c>
      <c r="K81" s="6">
        <v>17.5</v>
      </c>
      <c r="L81" s="6">
        <v>17.600000000000023</v>
      </c>
      <c r="M81" s="6">
        <v>20.900000000000091</v>
      </c>
      <c r="N81" s="6">
        <v>20.899999999999977</v>
      </c>
      <c r="O81" s="6">
        <v>21.099999999999909</v>
      </c>
      <c r="P81" s="6">
        <v>22.100000000000136</v>
      </c>
      <c r="Q81" s="6">
        <v>20.099999999999909</v>
      </c>
      <c r="R81" s="6"/>
      <c r="S81" s="6">
        <v>41.900000000000091</v>
      </c>
      <c r="T81" s="6">
        <v>21.100000000000023</v>
      </c>
      <c r="U81" s="6">
        <v>24.699999999999932</v>
      </c>
      <c r="V81" s="6">
        <v>19.100000000000023</v>
      </c>
      <c r="W81" s="6">
        <v>23.199999999999989</v>
      </c>
      <c r="X81" s="6">
        <v>20.100000000000023</v>
      </c>
      <c r="Y81" s="6">
        <v>15.099999999999966</v>
      </c>
      <c r="Z81" s="6">
        <v>18.099999999999966</v>
      </c>
      <c r="AA81" s="6">
        <v>16</v>
      </c>
      <c r="AB81" s="6">
        <v>16.900000000000034</v>
      </c>
      <c r="AC81" s="6">
        <v>17.399999999999977</v>
      </c>
      <c r="AD81" s="6">
        <v>15.699999999999989</v>
      </c>
      <c r="AE81" s="6">
        <v>15.5</v>
      </c>
      <c r="AF81" s="6">
        <v>18.199999999999989</v>
      </c>
      <c r="AG81" s="6">
        <v>16.100000000000023</v>
      </c>
      <c r="AH81" s="6">
        <v>17.800000000000011</v>
      </c>
      <c r="AI81" s="34"/>
      <c r="AJ81" s="35"/>
    </row>
    <row r="82" spans="1:36" ht="15.75" customHeight="1" x14ac:dyDescent="0.25">
      <c r="A82">
        <v>30</v>
      </c>
      <c r="B82" t="s">
        <v>44</v>
      </c>
      <c r="C82" s="13" t="s">
        <v>49</v>
      </c>
      <c r="D82" s="6">
        <v>20.5</v>
      </c>
      <c r="E82" s="6">
        <v>24.300000000000011</v>
      </c>
      <c r="F82" s="6">
        <v>21.199999999999989</v>
      </c>
      <c r="G82" s="6">
        <v>23.100000000000023</v>
      </c>
      <c r="H82" s="6">
        <v>21.899999999999977</v>
      </c>
      <c r="I82" s="6">
        <v>22.199999999999932</v>
      </c>
      <c r="J82" s="6">
        <v>22.5</v>
      </c>
      <c r="K82" s="6">
        <v>25.700000000000045</v>
      </c>
      <c r="L82" s="6">
        <v>25.299999999999955</v>
      </c>
      <c r="M82" s="6">
        <v>25.199999999999989</v>
      </c>
      <c r="N82" s="6">
        <v>26.800000000000011</v>
      </c>
      <c r="O82" s="6">
        <v>25.100000000000023</v>
      </c>
      <c r="P82" s="6">
        <v>21.5</v>
      </c>
      <c r="Q82" s="6">
        <v>24.900000000000034</v>
      </c>
      <c r="R82" s="6"/>
      <c r="S82" s="6">
        <v>50.899999999999977</v>
      </c>
      <c r="T82" s="6">
        <v>23.800000000000011</v>
      </c>
      <c r="U82" s="6">
        <v>24.600000000000023</v>
      </c>
      <c r="V82" s="6">
        <v>17.400000000000034</v>
      </c>
      <c r="W82" s="6">
        <v>29.099999999999966</v>
      </c>
      <c r="X82" s="6">
        <v>23</v>
      </c>
      <c r="Y82" s="6">
        <v>18.199999999999989</v>
      </c>
      <c r="Z82" s="6">
        <v>22.800000000000011</v>
      </c>
      <c r="AA82" s="6">
        <v>19.899999999999977</v>
      </c>
      <c r="AB82" s="6">
        <v>20.300000000000011</v>
      </c>
      <c r="AC82" s="6">
        <v>22</v>
      </c>
      <c r="AD82" s="6">
        <v>20.799999999999955</v>
      </c>
      <c r="AE82" s="6">
        <v>15.100000000000023</v>
      </c>
      <c r="AF82" s="6">
        <v>20.699999999999989</v>
      </c>
      <c r="AG82" s="6">
        <v>16.700000000000045</v>
      </c>
      <c r="AH82" s="6">
        <v>23.199999999999989</v>
      </c>
      <c r="AI82" s="34"/>
      <c r="AJ82" s="35"/>
    </row>
    <row r="83" spans="1:36" ht="15.75" customHeight="1" x14ac:dyDescent="0.25">
      <c r="A83">
        <v>35</v>
      </c>
      <c r="B83" t="s">
        <v>44</v>
      </c>
      <c r="C83" s="13" t="s">
        <v>49</v>
      </c>
      <c r="D83" s="6">
        <v>16.900000000000034</v>
      </c>
      <c r="E83" s="6">
        <v>16.899999999999977</v>
      </c>
      <c r="F83" s="6">
        <v>17.300000000000011</v>
      </c>
      <c r="G83" s="6">
        <v>19.800000000000011</v>
      </c>
      <c r="H83" s="6">
        <v>18.100000000000023</v>
      </c>
      <c r="I83" s="6">
        <v>21.5</v>
      </c>
      <c r="J83" s="6">
        <v>17.699999999999989</v>
      </c>
      <c r="K83" s="6">
        <v>20.100000000000023</v>
      </c>
      <c r="L83" s="6">
        <v>17.300000000000011</v>
      </c>
      <c r="M83" s="6">
        <v>22.899999999999977</v>
      </c>
      <c r="N83" s="6">
        <v>17.899999999999977</v>
      </c>
      <c r="O83" s="6">
        <v>19.600000000000023</v>
      </c>
      <c r="P83" s="6">
        <v>21.800000000000068</v>
      </c>
      <c r="Q83" s="6">
        <v>22.5</v>
      </c>
      <c r="R83" s="6"/>
      <c r="S83" s="6">
        <v>44.399999999999977</v>
      </c>
      <c r="T83" s="6">
        <v>20.300000000000011</v>
      </c>
      <c r="U83" s="6">
        <v>18.799999999999955</v>
      </c>
      <c r="V83" s="6">
        <v>17</v>
      </c>
      <c r="W83" s="6">
        <v>21.699999999999989</v>
      </c>
      <c r="X83" s="6">
        <v>18.199999999999989</v>
      </c>
      <c r="Y83" s="6">
        <v>15.300000000000011</v>
      </c>
      <c r="Z83" s="6">
        <v>22.900000000000091</v>
      </c>
      <c r="AA83" s="6">
        <v>18.199999999999932</v>
      </c>
      <c r="AB83" s="6">
        <v>16.399999999999977</v>
      </c>
      <c r="AC83" s="6">
        <v>14.599999999999909</v>
      </c>
      <c r="AD83" s="6">
        <v>19.300000000000068</v>
      </c>
      <c r="AE83" s="6">
        <v>15.599999999999909</v>
      </c>
      <c r="AF83" s="6">
        <v>17.700000000000045</v>
      </c>
      <c r="AG83" s="6">
        <v>17</v>
      </c>
      <c r="AH83" s="6">
        <v>20.100000000000023</v>
      </c>
      <c r="AI83" s="34"/>
      <c r="AJ83" s="35"/>
    </row>
    <row r="84" spans="1:36" ht="15.75" customHeight="1" x14ac:dyDescent="0.25">
      <c r="A84">
        <v>43</v>
      </c>
      <c r="B84" t="s">
        <v>44</v>
      </c>
      <c r="C84" s="13" t="s">
        <v>49</v>
      </c>
      <c r="D84" s="6">
        <v>17.299999999999955</v>
      </c>
      <c r="E84" s="6">
        <v>17.199999999999989</v>
      </c>
      <c r="F84" s="6">
        <v>16.5</v>
      </c>
      <c r="G84" s="6">
        <v>19.399999999999977</v>
      </c>
      <c r="H84" s="6">
        <v>20.100000000000023</v>
      </c>
      <c r="I84" s="6">
        <v>19</v>
      </c>
      <c r="J84" s="6">
        <v>16</v>
      </c>
      <c r="K84" s="6">
        <v>20</v>
      </c>
      <c r="L84" s="6">
        <v>20.899999999999977</v>
      </c>
      <c r="M84" s="6">
        <v>17.899999999999977</v>
      </c>
      <c r="N84" s="6">
        <v>20.699999999999932</v>
      </c>
      <c r="O84" s="6">
        <v>17</v>
      </c>
      <c r="P84" s="6">
        <v>20</v>
      </c>
      <c r="Q84" s="6">
        <v>18.300000000000068</v>
      </c>
      <c r="R84" s="6"/>
      <c r="S84" s="6">
        <v>37.5</v>
      </c>
      <c r="T84" s="6">
        <v>18.399999999999977</v>
      </c>
      <c r="U84" s="6">
        <v>19.899999999999977</v>
      </c>
      <c r="V84" s="6">
        <v>16.099999999999966</v>
      </c>
      <c r="W84" s="6">
        <v>21.200000000000045</v>
      </c>
      <c r="X84" s="6">
        <v>19.599999999999966</v>
      </c>
      <c r="Y84" s="6">
        <v>12.899999999999977</v>
      </c>
      <c r="Z84" s="6">
        <v>21.100000000000023</v>
      </c>
      <c r="AA84" s="6">
        <v>16.899999999999977</v>
      </c>
      <c r="AB84" s="6">
        <v>16.300000000000011</v>
      </c>
      <c r="AC84" s="6">
        <v>13.5</v>
      </c>
      <c r="AD84" s="6">
        <v>15.999999999999943</v>
      </c>
      <c r="AE84" s="6">
        <v>14.800000000000011</v>
      </c>
      <c r="AF84" s="6">
        <v>19.100000000000023</v>
      </c>
      <c r="AG84" s="6">
        <v>16.600000000000023</v>
      </c>
      <c r="AH84" s="6">
        <v>17.799999999999955</v>
      </c>
      <c r="AI84" s="34"/>
      <c r="AJ84" s="35"/>
    </row>
    <row r="85" spans="1:36" ht="15.75" customHeight="1" x14ac:dyDescent="0.25">
      <c r="A85">
        <v>44</v>
      </c>
      <c r="B85" t="s">
        <v>44</v>
      </c>
      <c r="C85" s="13" t="s">
        <v>49</v>
      </c>
      <c r="D85" s="6">
        <v>20.599999999999966</v>
      </c>
      <c r="E85" s="6">
        <v>20.199999999999989</v>
      </c>
      <c r="F85" s="6">
        <v>20.100000000000023</v>
      </c>
      <c r="G85" s="6">
        <v>21</v>
      </c>
      <c r="H85" s="6">
        <v>20.100000000000023</v>
      </c>
      <c r="I85" s="6">
        <v>20.800000000000011</v>
      </c>
      <c r="J85" s="6">
        <v>18.199999999999932</v>
      </c>
      <c r="K85" s="6">
        <v>24.000000000000057</v>
      </c>
      <c r="L85" s="6">
        <v>14.800000000000011</v>
      </c>
      <c r="M85" s="6">
        <v>22.699999999999932</v>
      </c>
      <c r="N85" s="6">
        <v>21.500000000000114</v>
      </c>
      <c r="O85" s="6">
        <v>22.499999999999886</v>
      </c>
      <c r="P85" s="6">
        <v>20.200000000000045</v>
      </c>
      <c r="Q85" s="6">
        <v>19.099999999999909</v>
      </c>
      <c r="R85" s="6"/>
      <c r="S85" s="6">
        <v>45.900000000000091</v>
      </c>
      <c r="T85" s="6">
        <v>18.100000000000023</v>
      </c>
      <c r="U85" s="6">
        <v>22.799999999999955</v>
      </c>
      <c r="V85" s="6">
        <v>18.699999999999989</v>
      </c>
      <c r="W85" s="6">
        <v>27.300000000000011</v>
      </c>
      <c r="X85" s="6">
        <v>19.400000000000034</v>
      </c>
      <c r="Y85" s="6">
        <v>17.299999999999955</v>
      </c>
      <c r="Z85" s="6">
        <v>23.300000000000011</v>
      </c>
      <c r="AA85" s="6">
        <v>21</v>
      </c>
      <c r="AB85" s="6">
        <v>13.699999999999989</v>
      </c>
      <c r="AC85" s="6">
        <v>12.5</v>
      </c>
      <c r="AD85" s="6">
        <v>21.399999999999977</v>
      </c>
      <c r="AE85" s="6">
        <v>13.300000000000068</v>
      </c>
      <c r="AF85" s="6">
        <v>20.299999999999955</v>
      </c>
      <c r="AG85" s="6">
        <v>14.200000000000045</v>
      </c>
      <c r="AH85" s="6">
        <v>15.699999999999989</v>
      </c>
      <c r="AI85" s="34"/>
      <c r="AJ85" s="35"/>
    </row>
    <row r="86" spans="1:36" ht="15.75" customHeight="1" x14ac:dyDescent="0.25">
      <c r="A86">
        <v>47</v>
      </c>
      <c r="B86" t="s">
        <v>44</v>
      </c>
      <c r="C86" s="13" t="s">
        <v>49</v>
      </c>
      <c r="D86" s="6">
        <v>18</v>
      </c>
      <c r="E86" s="6">
        <v>21.300000000000011</v>
      </c>
      <c r="F86" s="6">
        <v>16.5</v>
      </c>
      <c r="G86" s="6">
        <v>22.5</v>
      </c>
      <c r="H86" s="6">
        <v>23.100000000000023</v>
      </c>
      <c r="I86" s="6">
        <v>22.699999999999989</v>
      </c>
      <c r="J86" s="6">
        <v>23</v>
      </c>
      <c r="K86" s="6">
        <v>21.700000000000045</v>
      </c>
      <c r="L86" s="6">
        <v>21.699999999999989</v>
      </c>
      <c r="M86" s="6">
        <v>24.599999999999909</v>
      </c>
      <c r="N86" s="6">
        <v>20.200000000000045</v>
      </c>
      <c r="O86" s="6">
        <v>22.399999999999977</v>
      </c>
      <c r="P86" s="6">
        <v>24.199999999999932</v>
      </c>
      <c r="Q86" s="6">
        <v>25.200000000000045</v>
      </c>
      <c r="R86" s="6"/>
      <c r="S86" s="6">
        <v>48.600000000000023</v>
      </c>
      <c r="T86" s="6">
        <v>26.599999999999966</v>
      </c>
      <c r="U86" s="6">
        <v>18.199999999999989</v>
      </c>
      <c r="V86" s="6">
        <v>20.699999999999989</v>
      </c>
      <c r="W86" s="6">
        <v>25.5</v>
      </c>
      <c r="X86" s="6">
        <v>27.799999999999955</v>
      </c>
      <c r="Y86" s="6">
        <v>19.5</v>
      </c>
      <c r="Z86" s="6">
        <v>16.900000000000034</v>
      </c>
      <c r="AA86" s="6">
        <v>20.399999999999977</v>
      </c>
      <c r="AB86" s="6">
        <v>25.699999999999989</v>
      </c>
      <c r="AC86" s="6">
        <v>19.5</v>
      </c>
      <c r="AD86" s="6">
        <v>23.400000000000034</v>
      </c>
      <c r="AE86" s="6">
        <v>19.800000000000011</v>
      </c>
      <c r="AF86" s="6">
        <v>19.300000000000011</v>
      </c>
      <c r="AG86" s="6">
        <v>24.099999999999966</v>
      </c>
      <c r="AH86" s="6">
        <v>25.100000000000023</v>
      </c>
      <c r="AI86" s="34"/>
      <c r="AJ86" s="35"/>
    </row>
    <row r="87" spans="1:36" ht="15.75" customHeight="1" x14ac:dyDescent="0.25">
      <c r="A87">
        <v>25</v>
      </c>
      <c r="B87" t="s">
        <v>45</v>
      </c>
      <c r="C87" s="13" t="s">
        <v>49</v>
      </c>
      <c r="D87" s="6">
        <v>20.199999999999989</v>
      </c>
      <c r="E87" s="6">
        <v>13.100000000000009</v>
      </c>
      <c r="F87" s="6">
        <v>16.199999999999989</v>
      </c>
      <c r="G87" s="6">
        <v>14</v>
      </c>
      <c r="H87" s="6">
        <v>14.099999999999994</v>
      </c>
      <c r="I87" s="6">
        <v>12.599999999999994</v>
      </c>
      <c r="J87" s="6">
        <v>13</v>
      </c>
      <c r="K87" s="6">
        <v>15.200000000000003</v>
      </c>
      <c r="L87" s="6">
        <v>14.599999999999994</v>
      </c>
      <c r="M87" s="6">
        <v>14.600000000000009</v>
      </c>
      <c r="N87" s="6">
        <v>11.099999999999994</v>
      </c>
      <c r="O87" s="6">
        <v>12.5</v>
      </c>
      <c r="P87" s="6">
        <v>15</v>
      </c>
      <c r="Q87" s="6">
        <v>15.700000000000003</v>
      </c>
      <c r="R87" s="6"/>
      <c r="S87" s="6">
        <v>27.5</v>
      </c>
      <c r="T87" s="6">
        <v>13.599999999999994</v>
      </c>
      <c r="U87" s="6">
        <v>16.699999999999989</v>
      </c>
      <c r="V87" s="6">
        <v>13.100000000000009</v>
      </c>
      <c r="W87" s="6">
        <v>16</v>
      </c>
      <c r="X87" s="6">
        <v>10.399999999999999</v>
      </c>
      <c r="Y87" s="6">
        <v>12.799999999999997</v>
      </c>
      <c r="Z87" s="6">
        <v>12.200000000000003</v>
      </c>
      <c r="AA87" s="6">
        <v>13.700000000000003</v>
      </c>
      <c r="AB87" s="6">
        <v>13.199999999999989</v>
      </c>
      <c r="AC87" s="6">
        <v>7.7000000000000028</v>
      </c>
      <c r="AD87" s="6">
        <v>13.299999999999997</v>
      </c>
      <c r="AE87" s="6">
        <v>9.5</v>
      </c>
      <c r="AF87" s="6">
        <v>11.799999999999997</v>
      </c>
      <c r="AG87" s="6">
        <v>12</v>
      </c>
      <c r="AH87" s="6">
        <v>9.3999999999999915</v>
      </c>
      <c r="AI87" s="34"/>
      <c r="AJ87" s="35"/>
    </row>
    <row r="88" spans="1:36" ht="15.75" customHeight="1" x14ac:dyDescent="0.25">
      <c r="A88">
        <v>32</v>
      </c>
      <c r="B88" t="s">
        <v>45</v>
      </c>
      <c r="C88" s="13" t="s">
        <v>49</v>
      </c>
      <c r="D88" s="6">
        <v>20.600000000000023</v>
      </c>
      <c r="E88" s="6">
        <v>19.499999999999986</v>
      </c>
      <c r="F88" s="6">
        <v>17.700000000000003</v>
      </c>
      <c r="G88" s="6">
        <v>16.900000000000006</v>
      </c>
      <c r="H88" s="6">
        <v>13.400000000000006</v>
      </c>
      <c r="I88" s="6">
        <v>18.200000000000017</v>
      </c>
      <c r="J88" s="6">
        <v>15.899999999999991</v>
      </c>
      <c r="K88" s="6">
        <v>18.299999999999997</v>
      </c>
      <c r="L88" s="6">
        <v>10.900000000000006</v>
      </c>
      <c r="M88" s="6">
        <v>18.400000000000006</v>
      </c>
      <c r="N88" s="6">
        <v>17</v>
      </c>
      <c r="O88" s="6">
        <v>16</v>
      </c>
      <c r="P88" s="6">
        <v>14.5</v>
      </c>
      <c r="Q88" s="6">
        <v>14.900000000000006</v>
      </c>
      <c r="R88" s="6"/>
      <c r="S88" s="6">
        <v>33.299999999999997</v>
      </c>
      <c r="T88" s="6">
        <v>13.099999999999994</v>
      </c>
      <c r="U88" s="6">
        <v>17.099999999999994</v>
      </c>
      <c r="V88" s="6">
        <v>3.5</v>
      </c>
      <c r="W88" s="6">
        <v>19.800000000000011</v>
      </c>
      <c r="X88" s="6">
        <v>15.099999999999994</v>
      </c>
      <c r="Y88" s="6">
        <v>12.100000000000009</v>
      </c>
      <c r="Z88" s="6">
        <v>18.299999999999997</v>
      </c>
      <c r="AA88" s="6">
        <v>14.900000000000006</v>
      </c>
      <c r="AB88" s="6">
        <v>12.400000000000006</v>
      </c>
      <c r="AC88" s="6">
        <v>10.699999999999989</v>
      </c>
      <c r="AD88" s="6">
        <v>14.900000000000006</v>
      </c>
      <c r="AE88" s="6">
        <v>13.200000000000003</v>
      </c>
      <c r="AF88" s="6">
        <v>13.599999999999994</v>
      </c>
      <c r="AG88" s="6">
        <v>6.2000000000000028</v>
      </c>
      <c r="AH88" s="6">
        <v>12</v>
      </c>
      <c r="AI88" s="34"/>
      <c r="AJ88" s="35"/>
    </row>
    <row r="89" spans="1:36" ht="15.75" customHeight="1" x14ac:dyDescent="0.25">
      <c r="A89">
        <v>33</v>
      </c>
      <c r="B89" t="s">
        <v>45</v>
      </c>
      <c r="C89" s="13" t="s">
        <v>49</v>
      </c>
      <c r="D89" s="6">
        <v>17.899999999999977</v>
      </c>
      <c r="E89" s="6">
        <v>19.300000000000011</v>
      </c>
      <c r="F89" s="6">
        <v>20.600000000000009</v>
      </c>
      <c r="G89" s="6">
        <v>19.099999999999994</v>
      </c>
      <c r="H89" s="6">
        <v>17.200000000000003</v>
      </c>
      <c r="I89" s="6">
        <v>17.400000000000006</v>
      </c>
      <c r="J89" s="6">
        <v>16.100000000000009</v>
      </c>
      <c r="K89" s="6">
        <v>18.700000000000003</v>
      </c>
      <c r="L89" s="6">
        <v>18.099999999999994</v>
      </c>
      <c r="M89" s="6">
        <v>12</v>
      </c>
      <c r="N89" s="6">
        <v>15.899999999999991</v>
      </c>
      <c r="O89" s="6">
        <v>16.299999999999997</v>
      </c>
      <c r="P89" s="6">
        <v>16</v>
      </c>
      <c r="Q89" s="6">
        <v>11.800000000000011</v>
      </c>
      <c r="R89" s="6"/>
      <c r="S89" s="6">
        <v>33</v>
      </c>
      <c r="T89" s="6">
        <v>17.099999999999994</v>
      </c>
      <c r="U89" s="6">
        <v>14.400000000000006</v>
      </c>
      <c r="V89" s="6">
        <v>10.899999999999991</v>
      </c>
      <c r="W89" s="6">
        <v>19.299999999999983</v>
      </c>
      <c r="X89" s="6">
        <v>14.300000000000011</v>
      </c>
      <c r="Y89" s="6">
        <v>15.200000000000003</v>
      </c>
      <c r="Z89" s="6">
        <v>17.799999999999997</v>
      </c>
      <c r="AA89" s="6">
        <v>16.899999999999991</v>
      </c>
      <c r="AB89" s="6">
        <v>11.400000000000006</v>
      </c>
      <c r="AC89" s="6">
        <v>12.5</v>
      </c>
      <c r="AD89" s="6">
        <v>17.5</v>
      </c>
      <c r="AE89" s="6">
        <v>11.900000000000006</v>
      </c>
      <c r="AF89" s="6">
        <v>8.7000000000000028</v>
      </c>
      <c r="AG89" s="6">
        <v>11.700000000000003</v>
      </c>
      <c r="AH89" s="6">
        <v>12.099999999999994</v>
      </c>
      <c r="AI89" s="34"/>
      <c r="AJ89" s="35"/>
    </row>
    <row r="90" spans="1:36" ht="15.75" customHeight="1" x14ac:dyDescent="0.25">
      <c r="A90">
        <v>36</v>
      </c>
      <c r="B90" t="s">
        <v>45</v>
      </c>
      <c r="C90" s="13" t="s">
        <v>49</v>
      </c>
      <c r="D90" s="6">
        <v>19</v>
      </c>
      <c r="E90" s="6">
        <v>19.000000000000014</v>
      </c>
      <c r="F90" s="6">
        <v>18</v>
      </c>
      <c r="G90" s="6">
        <v>19</v>
      </c>
      <c r="H90" s="6">
        <v>15.700000000000003</v>
      </c>
      <c r="I90" s="6">
        <v>18.699999999999989</v>
      </c>
      <c r="J90" s="6">
        <v>18.099999999999994</v>
      </c>
      <c r="K90" s="6">
        <v>18.299999999999997</v>
      </c>
      <c r="L90" s="6">
        <v>15.799999999999997</v>
      </c>
      <c r="M90" s="6">
        <v>16.5</v>
      </c>
      <c r="N90" s="6">
        <v>17.200000000000003</v>
      </c>
      <c r="O90" s="6">
        <v>15.099999999999994</v>
      </c>
      <c r="P90" s="6">
        <v>15.099999999999994</v>
      </c>
      <c r="Q90" s="6">
        <v>16.400000000000006</v>
      </c>
      <c r="R90" s="6"/>
      <c r="S90" s="6">
        <v>26.199999999999989</v>
      </c>
      <c r="T90" s="6">
        <v>17.800000000000011</v>
      </c>
      <c r="U90" s="6">
        <v>18</v>
      </c>
      <c r="V90" s="6">
        <v>15.599999999999994</v>
      </c>
      <c r="W90" s="6">
        <v>19</v>
      </c>
      <c r="X90" s="6">
        <v>14.700000000000003</v>
      </c>
      <c r="Y90" s="6">
        <v>14.399999999999991</v>
      </c>
      <c r="Z90" s="6">
        <v>12.300000000000011</v>
      </c>
      <c r="AA90" s="6">
        <v>16.099999999999994</v>
      </c>
      <c r="AB90" s="6">
        <v>14.400000000000006</v>
      </c>
      <c r="AC90" s="6">
        <v>10.299999999999997</v>
      </c>
      <c r="AD90" s="6">
        <v>15</v>
      </c>
      <c r="AE90" s="6">
        <v>11.5</v>
      </c>
      <c r="AF90" s="6">
        <v>13.300000000000011</v>
      </c>
      <c r="AG90" s="6">
        <v>11.799999999999997</v>
      </c>
      <c r="AH90" s="6">
        <v>15</v>
      </c>
      <c r="AI90" s="34"/>
      <c r="AJ90" s="35"/>
    </row>
    <row r="91" spans="1:36" ht="15.75" customHeight="1" x14ac:dyDescent="0.25">
      <c r="A91">
        <v>37</v>
      </c>
      <c r="B91" t="s">
        <v>45</v>
      </c>
      <c r="C91" s="13" t="s">
        <v>49</v>
      </c>
      <c r="D91" s="6">
        <v>20.5</v>
      </c>
      <c r="E91" s="6">
        <v>17.200000000000017</v>
      </c>
      <c r="F91" s="6">
        <v>17.799999999999997</v>
      </c>
      <c r="G91" s="6">
        <v>14.299999999999997</v>
      </c>
      <c r="H91" s="6">
        <v>16.099999999999994</v>
      </c>
      <c r="I91" s="6">
        <v>16.5</v>
      </c>
      <c r="J91" s="6">
        <v>17.399999999999991</v>
      </c>
      <c r="K91" s="6">
        <v>13.900000000000006</v>
      </c>
      <c r="L91" s="6">
        <v>15.699999999999989</v>
      </c>
      <c r="M91" s="6">
        <v>11.200000000000017</v>
      </c>
      <c r="N91" s="6">
        <v>14.799999999999997</v>
      </c>
      <c r="O91" s="6">
        <v>13</v>
      </c>
      <c r="P91" s="6">
        <v>14.400000000000006</v>
      </c>
      <c r="Q91" s="6">
        <v>14</v>
      </c>
      <c r="R91" s="6"/>
      <c r="S91" s="6">
        <v>26.699999999999989</v>
      </c>
      <c r="T91" s="6">
        <v>15.899999999999991</v>
      </c>
      <c r="U91" s="6">
        <v>14.900000000000006</v>
      </c>
      <c r="V91" s="6">
        <v>12</v>
      </c>
      <c r="W91" s="6">
        <v>11.699999999999989</v>
      </c>
      <c r="X91" s="6">
        <v>14.400000000000006</v>
      </c>
      <c r="Y91" s="6">
        <v>15.299999999999997</v>
      </c>
      <c r="Z91" s="6">
        <v>15.799999999999997</v>
      </c>
      <c r="AA91" s="6">
        <v>15.799999999999997</v>
      </c>
      <c r="AB91" s="6">
        <v>10.700000000000003</v>
      </c>
      <c r="AC91" s="6">
        <v>10.799999999999997</v>
      </c>
      <c r="AD91" s="6">
        <v>14.700000000000003</v>
      </c>
      <c r="AE91" s="6">
        <v>9.7999999999999972</v>
      </c>
      <c r="AF91" s="6">
        <v>13.299999999999997</v>
      </c>
      <c r="AG91" s="6">
        <v>12.700000000000003</v>
      </c>
      <c r="AH91" s="6">
        <v>11.5</v>
      </c>
      <c r="AI91" s="34"/>
      <c r="AJ91" s="35"/>
    </row>
    <row r="92" spans="1:36" ht="15.75" customHeight="1" x14ac:dyDescent="0.25">
      <c r="A92">
        <v>40</v>
      </c>
      <c r="B92" t="s">
        <v>45</v>
      </c>
      <c r="C92" s="13" t="s">
        <v>49</v>
      </c>
      <c r="D92" s="6">
        <v>20.5</v>
      </c>
      <c r="E92" s="6">
        <v>16.299999999999997</v>
      </c>
      <c r="F92" s="6">
        <v>17.5</v>
      </c>
      <c r="G92" s="6">
        <v>19.5</v>
      </c>
      <c r="H92" s="6">
        <v>18.799999999999997</v>
      </c>
      <c r="I92" s="6">
        <v>16.900000000000006</v>
      </c>
      <c r="J92" s="6">
        <v>16.099999999999994</v>
      </c>
      <c r="K92" s="6">
        <v>20.799999999999997</v>
      </c>
      <c r="L92" s="6">
        <v>18.700000000000003</v>
      </c>
      <c r="M92" s="6">
        <v>18.400000000000006</v>
      </c>
      <c r="N92" s="6">
        <v>14</v>
      </c>
      <c r="O92" s="6">
        <v>16.900000000000006</v>
      </c>
      <c r="P92" s="6">
        <v>21.100000000000009</v>
      </c>
      <c r="Q92" s="6">
        <v>17.299999999999997</v>
      </c>
      <c r="R92" s="6"/>
      <c r="S92" s="6">
        <v>25.900000000000006</v>
      </c>
      <c r="T92" s="6">
        <v>18.599999999999994</v>
      </c>
      <c r="U92" s="6">
        <v>18.5</v>
      </c>
      <c r="V92" s="6">
        <v>14.5</v>
      </c>
      <c r="W92" s="6">
        <v>17.900000000000006</v>
      </c>
      <c r="X92" s="6">
        <v>12.900000000000006</v>
      </c>
      <c r="Y92" s="6">
        <v>13.799999999999997</v>
      </c>
      <c r="Z92" s="6">
        <v>17.200000000000003</v>
      </c>
      <c r="AA92" s="6">
        <v>15.199999999999996</v>
      </c>
      <c r="AB92" s="6">
        <v>15.5</v>
      </c>
      <c r="AC92" s="6">
        <v>9.4000000000000057</v>
      </c>
      <c r="AD92" s="6">
        <v>13.099999999999994</v>
      </c>
      <c r="AE92" s="6">
        <v>11.400000000000006</v>
      </c>
      <c r="AF92" s="6">
        <v>17.099999999999994</v>
      </c>
      <c r="AG92" s="6">
        <v>10</v>
      </c>
      <c r="AH92" s="6">
        <v>10.699999999999989</v>
      </c>
      <c r="AI92" s="34"/>
      <c r="AJ92" s="35"/>
    </row>
    <row r="93" spans="1:36" ht="15.75" customHeight="1" x14ac:dyDescent="0.25">
      <c r="A93">
        <v>41</v>
      </c>
      <c r="B93" t="s">
        <v>45</v>
      </c>
      <c r="C93" s="13" t="s">
        <v>49</v>
      </c>
      <c r="D93" s="6">
        <v>16.099999999999966</v>
      </c>
      <c r="E93" s="6">
        <v>15.000000000000014</v>
      </c>
      <c r="F93" s="6">
        <v>17.400000000000006</v>
      </c>
      <c r="G93" s="6">
        <v>12.700000000000003</v>
      </c>
      <c r="H93" s="6">
        <v>12.599999999999994</v>
      </c>
      <c r="I93" s="6">
        <v>15.599999999999994</v>
      </c>
      <c r="J93" s="6">
        <v>14.100000000000009</v>
      </c>
      <c r="K93" s="6">
        <v>15.299999999999997</v>
      </c>
      <c r="L93" s="6">
        <v>11.200000000000003</v>
      </c>
      <c r="M93" s="6">
        <v>14.700000000000003</v>
      </c>
      <c r="N93" s="6">
        <v>15.099999999999994</v>
      </c>
      <c r="O93" s="6">
        <v>13.5</v>
      </c>
      <c r="P93" s="6">
        <v>12.800000000000011</v>
      </c>
      <c r="Q93" s="6">
        <v>14.099999999999994</v>
      </c>
      <c r="R93" s="6"/>
      <c r="S93" s="6">
        <v>29.400000000000006</v>
      </c>
      <c r="T93" s="6">
        <v>13.299999999999997</v>
      </c>
      <c r="U93" s="6">
        <v>6.2000000000000028</v>
      </c>
      <c r="V93" s="6">
        <v>24</v>
      </c>
      <c r="W93" s="6">
        <v>18.299999999999997</v>
      </c>
      <c r="X93" s="6">
        <v>13</v>
      </c>
      <c r="Y93" s="6">
        <v>9.7000000000000028</v>
      </c>
      <c r="Z93" s="6">
        <v>14</v>
      </c>
      <c r="AA93" s="6">
        <v>12.399999999999991</v>
      </c>
      <c r="AB93" s="6">
        <v>11.800000000000011</v>
      </c>
      <c r="AC93" s="6">
        <v>12.099999999999994</v>
      </c>
      <c r="AD93" s="6">
        <v>11.099999999999994</v>
      </c>
      <c r="AE93" s="6">
        <v>11.900000000000006</v>
      </c>
      <c r="AF93" s="6">
        <v>9.7999999999999972</v>
      </c>
      <c r="AG93" s="6">
        <v>9.8999999999999915</v>
      </c>
      <c r="AH93" s="6">
        <v>8.1000000000000085</v>
      </c>
      <c r="AI93" s="34"/>
      <c r="AJ93" s="35"/>
    </row>
    <row r="94" spans="1:36" ht="15.75" customHeight="1" x14ac:dyDescent="0.25">
      <c r="A94">
        <v>45</v>
      </c>
      <c r="B94" t="s">
        <v>45</v>
      </c>
      <c r="C94" s="13" t="s">
        <v>49</v>
      </c>
      <c r="D94" s="6">
        <v>20.899999999999977</v>
      </c>
      <c r="E94" s="6">
        <v>12.600000000000009</v>
      </c>
      <c r="F94" s="6">
        <v>16.999999999999986</v>
      </c>
      <c r="G94" s="6">
        <v>14.299999999999997</v>
      </c>
      <c r="H94" s="6">
        <v>16.299999999999997</v>
      </c>
      <c r="I94" s="6">
        <v>15.000000000000014</v>
      </c>
      <c r="J94" s="6">
        <v>15.599999999999994</v>
      </c>
      <c r="K94" s="6">
        <v>15.400000000000006</v>
      </c>
      <c r="L94" s="6">
        <v>12.799999999999997</v>
      </c>
      <c r="M94" s="6">
        <v>14.900000000000006</v>
      </c>
      <c r="N94" s="6">
        <v>15.200000000000003</v>
      </c>
      <c r="O94" s="6">
        <v>14.400000000000006</v>
      </c>
      <c r="P94" s="6">
        <v>14.699999999999989</v>
      </c>
      <c r="Q94" s="6">
        <v>14.100000000000009</v>
      </c>
      <c r="R94" s="6"/>
      <c r="S94" s="6">
        <v>27.899999999999991</v>
      </c>
      <c r="T94" s="6">
        <v>16.700000000000003</v>
      </c>
      <c r="U94" s="6">
        <v>14.200000000000003</v>
      </c>
      <c r="V94" s="6">
        <v>15.5</v>
      </c>
      <c r="W94" s="6">
        <v>16.299999999999983</v>
      </c>
      <c r="X94" s="6">
        <v>13.600000000000009</v>
      </c>
      <c r="Y94" s="6">
        <v>9.0000000000000142</v>
      </c>
      <c r="Z94" s="6">
        <v>8.3999999999999915</v>
      </c>
      <c r="AA94" s="6">
        <v>12.5</v>
      </c>
      <c r="AB94" s="6">
        <v>15.599999999999994</v>
      </c>
      <c r="AC94" s="6">
        <v>10.899999999999991</v>
      </c>
      <c r="AD94" s="6">
        <v>10.299999999999997</v>
      </c>
      <c r="AE94" s="6">
        <v>7.4000000000000057</v>
      </c>
      <c r="AF94" s="6">
        <v>10.599999999999994</v>
      </c>
      <c r="AG94" s="6">
        <v>11.800000000000011</v>
      </c>
      <c r="AH94" s="6">
        <v>9.9000000000000057</v>
      </c>
      <c r="AI94" s="34"/>
      <c r="AJ94" s="35"/>
    </row>
    <row r="95" spans="1:36" ht="15.75" customHeight="1" x14ac:dyDescent="0.25">
      <c r="A95">
        <v>29</v>
      </c>
      <c r="B95" t="s">
        <v>46</v>
      </c>
      <c r="C95" s="13" t="s">
        <v>49</v>
      </c>
      <c r="D95" s="6">
        <v>18</v>
      </c>
      <c r="E95" s="6">
        <v>0.20000000000001705</v>
      </c>
      <c r="F95" s="6">
        <v>7.7999999999999972</v>
      </c>
      <c r="G95" s="6">
        <v>11.099999999999994</v>
      </c>
      <c r="H95" s="6">
        <v>15.200000000000003</v>
      </c>
      <c r="I95" s="6">
        <v>15.200000000000003</v>
      </c>
      <c r="J95" s="6">
        <v>14.200000000000003</v>
      </c>
      <c r="K95" s="6">
        <v>16.200000000000003</v>
      </c>
      <c r="L95" s="6">
        <v>15.799999999999997</v>
      </c>
      <c r="M95" s="6">
        <v>12.199999999999989</v>
      </c>
      <c r="N95" s="6">
        <v>13.800000000000011</v>
      </c>
      <c r="O95" s="6">
        <v>11.400000000000006</v>
      </c>
      <c r="P95" s="6">
        <v>12.799999999999997</v>
      </c>
      <c r="Q95" s="6">
        <v>12.400000000000006</v>
      </c>
      <c r="R95" s="6"/>
      <c r="S95" s="6">
        <v>24.899999999999991</v>
      </c>
      <c r="T95" s="6">
        <v>7.5999999999999943</v>
      </c>
      <c r="U95" s="6">
        <v>17.400000000000006</v>
      </c>
      <c r="V95" s="6">
        <v>10.199999999999989</v>
      </c>
      <c r="W95" s="6">
        <v>15.400000000000006</v>
      </c>
      <c r="X95" s="6">
        <v>10.200000000000003</v>
      </c>
      <c r="Y95" s="6">
        <v>9.2000000000000028</v>
      </c>
      <c r="Z95" s="6">
        <v>12.099999999999994</v>
      </c>
      <c r="AA95" s="6">
        <v>7.8000000000000114</v>
      </c>
      <c r="AB95" s="6">
        <v>9.6999999999999886</v>
      </c>
      <c r="AC95" s="6">
        <v>9.3000000000000114</v>
      </c>
      <c r="AD95" s="6">
        <v>11.099999999999994</v>
      </c>
      <c r="AE95" s="6">
        <v>8.2999999999999972</v>
      </c>
      <c r="AF95" s="6">
        <v>8.5</v>
      </c>
      <c r="AG95" s="6">
        <v>8.5</v>
      </c>
      <c r="AH95" s="6">
        <v>9.5</v>
      </c>
      <c r="AI95" s="34"/>
      <c r="AJ95" s="35"/>
    </row>
    <row r="96" spans="1:36" ht="15.75" customHeight="1" x14ac:dyDescent="0.25">
      <c r="A96">
        <v>31</v>
      </c>
      <c r="B96" t="s">
        <v>46</v>
      </c>
      <c r="C96" s="13" t="s">
        <v>49</v>
      </c>
      <c r="D96" s="6">
        <v>14.5</v>
      </c>
      <c r="E96" s="6">
        <v>2.4000000000000057</v>
      </c>
      <c r="F96" s="6">
        <v>5.5</v>
      </c>
      <c r="G96" s="6">
        <v>9.3999999999999915</v>
      </c>
      <c r="H96" s="6">
        <v>12.700000000000003</v>
      </c>
      <c r="I96" s="6">
        <v>13.5</v>
      </c>
      <c r="J96" s="6">
        <v>14.099999999999994</v>
      </c>
      <c r="K96" s="6">
        <v>14.100000000000009</v>
      </c>
      <c r="L96" s="6">
        <v>13.800000000000011</v>
      </c>
      <c r="M96" s="6">
        <v>12.400000000000006</v>
      </c>
      <c r="N96" s="6">
        <v>11</v>
      </c>
      <c r="O96" s="6">
        <v>12.200000000000003</v>
      </c>
      <c r="P96" s="6">
        <v>15.099999999999994</v>
      </c>
      <c r="Q96" s="6">
        <v>13.400000000000006</v>
      </c>
      <c r="R96" s="6"/>
      <c r="S96" s="6">
        <v>21.299999999999997</v>
      </c>
      <c r="T96" s="6">
        <v>15.199999999999989</v>
      </c>
      <c r="U96" s="6">
        <v>13.5</v>
      </c>
      <c r="V96" s="6">
        <v>10.700000000000003</v>
      </c>
      <c r="W96" s="31">
        <v>63.2</v>
      </c>
      <c r="X96" s="6">
        <v>9.9000000000000057</v>
      </c>
      <c r="Y96" s="6">
        <v>13.699999999999989</v>
      </c>
      <c r="Z96" s="6">
        <v>13.600000000000009</v>
      </c>
      <c r="AA96" s="6">
        <v>12.399999999999991</v>
      </c>
      <c r="AB96" s="6">
        <v>12.900000000000006</v>
      </c>
      <c r="AC96" s="6">
        <v>7.4000000000000057</v>
      </c>
      <c r="AD96" s="6">
        <v>11</v>
      </c>
      <c r="AE96" s="6">
        <v>11.699999999999989</v>
      </c>
      <c r="AF96" s="6">
        <v>13.800000000000011</v>
      </c>
      <c r="AG96" s="6">
        <v>11.199999999999989</v>
      </c>
      <c r="AH96" s="6">
        <v>10</v>
      </c>
      <c r="AI96" s="34"/>
      <c r="AJ96" s="35"/>
    </row>
    <row r="97" spans="1:36" ht="15.75" customHeight="1" x14ac:dyDescent="0.25">
      <c r="A97">
        <v>34</v>
      </c>
      <c r="B97" t="s">
        <v>46</v>
      </c>
      <c r="C97" s="13" t="s">
        <v>49</v>
      </c>
      <c r="D97" s="6">
        <v>18.800000000000011</v>
      </c>
      <c r="E97" s="6">
        <v>4.5999999999999943</v>
      </c>
      <c r="F97" s="6">
        <v>7.2999999999999972</v>
      </c>
      <c r="G97" s="6">
        <v>10.5</v>
      </c>
      <c r="H97" s="6">
        <v>12</v>
      </c>
      <c r="I97" s="6">
        <v>12.400000000000006</v>
      </c>
      <c r="J97" s="6">
        <v>13.300000000000011</v>
      </c>
      <c r="K97" s="6">
        <v>13.099999999999994</v>
      </c>
      <c r="L97" s="6">
        <v>12</v>
      </c>
      <c r="M97" s="6">
        <v>13.099999999999994</v>
      </c>
      <c r="N97" s="6">
        <v>15</v>
      </c>
      <c r="O97" s="6">
        <v>12.300000000000011</v>
      </c>
      <c r="P97" s="6">
        <v>15.299999999999997</v>
      </c>
      <c r="Q97" s="6">
        <v>13.400000000000006</v>
      </c>
      <c r="R97" s="6"/>
      <c r="S97" s="6">
        <v>26.700000000000003</v>
      </c>
      <c r="T97" s="6">
        <v>15.700000000000003</v>
      </c>
      <c r="U97" s="6">
        <v>16.299999999999997</v>
      </c>
      <c r="V97" s="6">
        <v>13</v>
      </c>
      <c r="W97" s="6">
        <v>19.899999999999991</v>
      </c>
      <c r="X97" s="6">
        <v>16.599999999999994</v>
      </c>
      <c r="Y97" s="6">
        <v>11.900000000000006</v>
      </c>
      <c r="Z97" s="6">
        <v>14.200000000000003</v>
      </c>
      <c r="AA97" s="6">
        <v>10.099999999999994</v>
      </c>
      <c r="AB97" s="6">
        <v>15.900000000000006</v>
      </c>
      <c r="AC97" s="6">
        <v>13</v>
      </c>
      <c r="AD97" s="6">
        <v>16</v>
      </c>
      <c r="AE97" s="6">
        <v>10.5</v>
      </c>
      <c r="AF97" s="6">
        <v>17.599999999999994</v>
      </c>
      <c r="AG97" s="6">
        <v>12</v>
      </c>
      <c r="AH97" s="6">
        <v>11.700000000000003</v>
      </c>
      <c r="AI97" s="34"/>
      <c r="AJ97" s="35"/>
    </row>
    <row r="98" spans="1:36" ht="15.75" customHeight="1" x14ac:dyDescent="0.25">
      <c r="A98">
        <v>38</v>
      </c>
      <c r="B98" t="s">
        <v>46</v>
      </c>
      <c r="C98" s="13" t="s">
        <v>49</v>
      </c>
      <c r="D98" s="6">
        <v>17.599999999999966</v>
      </c>
      <c r="E98" s="6">
        <v>2.9000000000000057</v>
      </c>
      <c r="F98" s="6">
        <v>5.3000000000000114</v>
      </c>
      <c r="G98" s="6">
        <v>16.299999999999997</v>
      </c>
      <c r="H98" s="6">
        <v>15.099999999999994</v>
      </c>
      <c r="I98" s="6">
        <v>11.700000000000003</v>
      </c>
      <c r="J98" s="6">
        <v>13.200000000000003</v>
      </c>
      <c r="K98" s="6">
        <v>14.099999999999994</v>
      </c>
      <c r="L98" s="6">
        <v>11.400000000000006</v>
      </c>
      <c r="M98" s="6">
        <v>11.299999999999997</v>
      </c>
      <c r="N98" s="6">
        <v>13.399999999999991</v>
      </c>
      <c r="O98" s="6">
        <v>12.5</v>
      </c>
      <c r="P98" s="6">
        <v>13</v>
      </c>
      <c r="Q98" s="6">
        <v>10.699999999999989</v>
      </c>
      <c r="R98" s="6"/>
      <c r="S98" s="6">
        <v>24.5</v>
      </c>
      <c r="T98" s="6">
        <v>11.900000000000006</v>
      </c>
      <c r="U98" s="6">
        <v>13.400000000000006</v>
      </c>
      <c r="V98" s="6">
        <v>10.5</v>
      </c>
      <c r="W98" s="6">
        <v>13.699999999999989</v>
      </c>
      <c r="X98" s="6">
        <v>10.300000000000004</v>
      </c>
      <c r="Y98" s="6">
        <v>14</v>
      </c>
      <c r="Z98" s="6">
        <v>12.099999999999994</v>
      </c>
      <c r="AA98" s="6">
        <v>9.6000000000000085</v>
      </c>
      <c r="AB98" s="6">
        <v>16.5</v>
      </c>
      <c r="AC98" s="6">
        <v>10.899999999999991</v>
      </c>
      <c r="AD98" s="6">
        <v>10.299999999999997</v>
      </c>
      <c r="AE98" s="6">
        <v>12.5</v>
      </c>
      <c r="AF98" s="6">
        <v>8.2000000000000028</v>
      </c>
      <c r="AG98" s="6">
        <v>11.699999999999989</v>
      </c>
      <c r="AH98" s="6">
        <v>10.800000000000011</v>
      </c>
      <c r="AI98" s="34"/>
      <c r="AJ98" s="35"/>
    </row>
    <row r="99" spans="1:36" ht="15.75" customHeight="1" x14ac:dyDescent="0.25">
      <c r="A99">
        <v>39</v>
      </c>
      <c r="B99" t="s">
        <v>46</v>
      </c>
      <c r="C99" s="13" t="s">
        <v>49</v>
      </c>
      <c r="D99" s="6">
        <v>21.100000000000023</v>
      </c>
      <c r="E99" s="6">
        <v>4.7999999999999972</v>
      </c>
      <c r="F99" s="6">
        <v>7.2999999999999972</v>
      </c>
      <c r="G99" s="6">
        <v>14.900000000000006</v>
      </c>
      <c r="H99" s="6">
        <v>17.799999999999997</v>
      </c>
      <c r="I99" s="6">
        <v>14.799999999999997</v>
      </c>
      <c r="J99" s="6">
        <v>13.900000000000006</v>
      </c>
      <c r="K99" s="6">
        <v>16.5</v>
      </c>
      <c r="L99" s="6">
        <v>12.899999999999991</v>
      </c>
      <c r="M99" s="6">
        <v>16.700000000000017</v>
      </c>
      <c r="N99" s="6">
        <v>13.799999999999997</v>
      </c>
      <c r="O99" s="6">
        <v>11</v>
      </c>
      <c r="P99" s="6">
        <v>15.599999999999994</v>
      </c>
      <c r="Q99" s="6">
        <v>15.599999999999994</v>
      </c>
      <c r="R99" s="6"/>
      <c r="S99" s="6">
        <v>29</v>
      </c>
      <c r="T99" s="6">
        <v>16.299999999999997</v>
      </c>
      <c r="U99" s="6">
        <v>16.900000000000006</v>
      </c>
      <c r="V99" s="6">
        <v>15</v>
      </c>
      <c r="W99" s="6">
        <v>17.400000000000006</v>
      </c>
      <c r="X99" s="6">
        <v>16.200000000000003</v>
      </c>
      <c r="Y99" s="6">
        <v>11.5</v>
      </c>
      <c r="Z99" s="6">
        <v>17.299999999999997</v>
      </c>
      <c r="AA99" s="6">
        <v>12.100000000000009</v>
      </c>
      <c r="AB99" s="6">
        <v>13.700000000000003</v>
      </c>
      <c r="AC99" s="6">
        <v>10.200000000000003</v>
      </c>
      <c r="AD99" s="6">
        <v>17.099999999999994</v>
      </c>
      <c r="AE99" s="6">
        <v>10.200000000000003</v>
      </c>
      <c r="AF99" s="6">
        <v>12.599999999999994</v>
      </c>
      <c r="AG99" s="6">
        <v>13.5</v>
      </c>
      <c r="AH99" s="6">
        <v>14</v>
      </c>
      <c r="AI99" s="34"/>
      <c r="AJ99" s="35"/>
    </row>
    <row r="100" spans="1:36" ht="15.75" customHeight="1" x14ac:dyDescent="0.25">
      <c r="A100">
        <v>42</v>
      </c>
      <c r="B100" t="s">
        <v>46</v>
      </c>
      <c r="C100" s="13" t="s">
        <v>49</v>
      </c>
      <c r="D100" s="6">
        <v>19.900000000000034</v>
      </c>
      <c r="E100" s="6">
        <v>3</v>
      </c>
      <c r="F100" s="6">
        <v>7.2000000000000028</v>
      </c>
      <c r="G100" s="6">
        <v>9.6000000000000085</v>
      </c>
      <c r="H100" s="6">
        <v>10.299999999999997</v>
      </c>
      <c r="I100" s="6">
        <v>12.799999999999997</v>
      </c>
      <c r="J100" s="6">
        <v>12.200000000000003</v>
      </c>
      <c r="K100" s="6">
        <v>10.799999999999997</v>
      </c>
      <c r="L100" s="6">
        <v>11.099999999999994</v>
      </c>
      <c r="M100" s="6">
        <v>13.700000000000003</v>
      </c>
      <c r="N100" s="6">
        <v>9.6000000000000085</v>
      </c>
      <c r="O100" s="6">
        <v>12.599999999999994</v>
      </c>
      <c r="P100" s="6">
        <v>13.599999999999994</v>
      </c>
      <c r="Q100" s="6">
        <v>10</v>
      </c>
      <c r="R100" s="6"/>
      <c r="S100" s="6">
        <v>21.900000000000006</v>
      </c>
      <c r="T100" s="6">
        <v>13.599999999999994</v>
      </c>
      <c r="U100" s="6">
        <v>12.100000000000009</v>
      </c>
      <c r="V100" s="6">
        <v>10.399999999999991</v>
      </c>
      <c r="W100" s="6">
        <v>11.300000000000011</v>
      </c>
      <c r="X100" s="6">
        <v>10.099999999999994</v>
      </c>
      <c r="Y100" s="6">
        <v>13.5</v>
      </c>
      <c r="Z100" s="6">
        <v>15.200000000000003</v>
      </c>
      <c r="AA100" s="6">
        <v>11.600000000000009</v>
      </c>
      <c r="AB100" s="6">
        <v>8</v>
      </c>
      <c r="AC100" s="6">
        <v>8.8999999999999915</v>
      </c>
      <c r="AD100" s="6">
        <v>14.800000000000011</v>
      </c>
      <c r="AE100" s="6">
        <v>11.5</v>
      </c>
      <c r="AF100" s="6">
        <v>10.700000000000003</v>
      </c>
      <c r="AG100" s="6">
        <v>9.7000000000000028</v>
      </c>
      <c r="AH100" s="6">
        <v>12.400000000000006</v>
      </c>
      <c r="AI100" s="34"/>
      <c r="AJ100" s="35"/>
    </row>
    <row r="101" spans="1:36" ht="15.75" customHeight="1" x14ac:dyDescent="0.25">
      <c r="A101">
        <v>46</v>
      </c>
      <c r="B101" t="s">
        <v>46</v>
      </c>
      <c r="C101" s="13" t="s">
        <v>49</v>
      </c>
      <c r="D101" s="6">
        <v>21.899999999999977</v>
      </c>
      <c r="E101" s="6">
        <v>7.8999999999999915</v>
      </c>
      <c r="F101" s="6">
        <v>12.099999999999994</v>
      </c>
      <c r="G101" s="6">
        <v>13.299999999999997</v>
      </c>
      <c r="H101" s="6">
        <v>12.900000000000006</v>
      </c>
      <c r="I101" s="6">
        <v>11.200000000000003</v>
      </c>
      <c r="J101" s="6">
        <v>13.700000000000003</v>
      </c>
      <c r="K101" s="6">
        <v>13.299999999999997</v>
      </c>
      <c r="L101" s="6">
        <v>11.900000000000006</v>
      </c>
      <c r="M101" s="6">
        <v>13.899999999999991</v>
      </c>
      <c r="N101" s="6">
        <v>13.200000000000003</v>
      </c>
      <c r="O101" s="6">
        <v>14.299999999999997</v>
      </c>
      <c r="P101" s="6">
        <v>17.800000000000011</v>
      </c>
      <c r="Q101" s="6">
        <v>13.200000000000003</v>
      </c>
      <c r="R101" s="6"/>
      <c r="S101" s="6">
        <v>24.899999999999991</v>
      </c>
      <c r="T101" s="6">
        <v>16</v>
      </c>
      <c r="U101" s="6">
        <v>14.700000000000003</v>
      </c>
      <c r="V101" s="6">
        <v>13.400000000000006</v>
      </c>
      <c r="W101" s="6">
        <v>14.799999999999997</v>
      </c>
      <c r="X101" s="33">
        <v>36.600000000000009</v>
      </c>
      <c r="Y101" s="6">
        <v>12.900000000000006</v>
      </c>
      <c r="Z101" s="6">
        <v>12.200000000000003</v>
      </c>
      <c r="AA101" s="6">
        <v>13.200000000000003</v>
      </c>
      <c r="AB101" s="6">
        <v>10.299999999999997</v>
      </c>
      <c r="AC101" s="6">
        <v>11.099999999999994</v>
      </c>
      <c r="AD101" s="6">
        <v>13.200000000000003</v>
      </c>
      <c r="AE101" s="6">
        <v>13.700000000000003</v>
      </c>
      <c r="AF101" s="6">
        <v>9.0999999999999943</v>
      </c>
      <c r="AG101" s="6">
        <v>10.600000000000009</v>
      </c>
      <c r="AH101" s="6">
        <v>8.8999999999999915</v>
      </c>
      <c r="AI101" s="34"/>
      <c r="AJ101" s="35"/>
    </row>
    <row r="102" spans="1:36" ht="15.75" customHeight="1" x14ac:dyDescent="0.25">
      <c r="A102">
        <v>48</v>
      </c>
      <c r="B102" t="s">
        <v>46</v>
      </c>
      <c r="C102" s="13" t="s">
        <v>49</v>
      </c>
      <c r="D102" s="6">
        <v>22.899999999999977</v>
      </c>
      <c r="E102" s="6">
        <v>5.6000000000000085</v>
      </c>
      <c r="F102" s="6">
        <v>7.5999999999999943</v>
      </c>
      <c r="G102" s="6">
        <v>15.400000000000006</v>
      </c>
      <c r="H102" s="6">
        <v>14.200000000000003</v>
      </c>
      <c r="I102" s="6">
        <v>17.599999999999994</v>
      </c>
      <c r="J102" s="6">
        <v>15.799999999999997</v>
      </c>
      <c r="K102" s="6">
        <v>16.400000000000006</v>
      </c>
      <c r="L102" s="6">
        <v>16.399999999999991</v>
      </c>
      <c r="M102" s="6">
        <v>15.5</v>
      </c>
      <c r="N102" s="6">
        <v>17.699999999999989</v>
      </c>
      <c r="O102" s="6">
        <v>14.200000000000003</v>
      </c>
      <c r="P102" s="6">
        <v>15.900000000000006</v>
      </c>
      <c r="Q102" s="6">
        <v>17.599999999999994</v>
      </c>
      <c r="R102" s="6"/>
      <c r="S102" s="6">
        <v>27.600000000000009</v>
      </c>
      <c r="T102" s="6">
        <v>16.799999999999997</v>
      </c>
      <c r="U102" s="6">
        <v>18</v>
      </c>
      <c r="V102" s="6">
        <v>11.700000000000003</v>
      </c>
      <c r="W102" s="6">
        <v>14.400000000000006</v>
      </c>
      <c r="X102" s="6">
        <v>14.599999999999994</v>
      </c>
      <c r="Y102" s="6">
        <v>12.700000000000003</v>
      </c>
      <c r="Z102" s="6">
        <v>15.299999999999997</v>
      </c>
      <c r="AA102" s="6">
        <v>10.200000000000003</v>
      </c>
      <c r="AB102" s="6">
        <v>15.399999999999991</v>
      </c>
      <c r="AC102" s="6">
        <v>8.1000000000000085</v>
      </c>
      <c r="AD102" s="6">
        <v>15.200000000000003</v>
      </c>
      <c r="AE102" s="6">
        <v>14.299999999999997</v>
      </c>
      <c r="AF102" s="6">
        <v>15.100000000000009</v>
      </c>
      <c r="AG102" s="6">
        <v>11.700000000000003</v>
      </c>
      <c r="AH102" s="6">
        <v>14.600000000000009</v>
      </c>
      <c r="AI102" s="34"/>
      <c r="AJ102" s="35"/>
    </row>
    <row r="104" spans="1:36" ht="15.75" customHeight="1" x14ac:dyDescent="0.25">
      <c r="A104" t="s">
        <v>141</v>
      </c>
    </row>
    <row r="105" spans="1:36" ht="15.75" customHeight="1" x14ac:dyDescent="0.25">
      <c r="A105" t="s">
        <v>42</v>
      </c>
      <c r="B105" t="s">
        <v>140</v>
      </c>
      <c r="C105" s="6" t="s">
        <v>47</v>
      </c>
      <c r="D105" t="s">
        <v>78</v>
      </c>
      <c r="E105" t="s">
        <v>79</v>
      </c>
      <c r="F105" t="s">
        <v>80</v>
      </c>
      <c r="G105" t="s">
        <v>81</v>
      </c>
      <c r="H105" t="s">
        <v>82</v>
      </c>
      <c r="I105" t="s">
        <v>83</v>
      </c>
      <c r="J105" t="s">
        <v>84</v>
      </c>
      <c r="K105" t="s">
        <v>85</v>
      </c>
      <c r="L105" t="s">
        <v>86</v>
      </c>
      <c r="M105" t="s">
        <v>87</v>
      </c>
      <c r="N105" t="s">
        <v>88</v>
      </c>
      <c r="O105" t="s">
        <v>89</v>
      </c>
      <c r="P105" t="s">
        <v>90</v>
      </c>
      <c r="Q105" t="s">
        <v>91</v>
      </c>
      <c r="R105" t="s">
        <v>92</v>
      </c>
      <c r="S105" t="s">
        <v>93</v>
      </c>
      <c r="T105" t="s">
        <v>94</v>
      </c>
      <c r="U105" t="s">
        <v>95</v>
      </c>
      <c r="V105" t="s">
        <v>96</v>
      </c>
      <c r="W105" t="s">
        <v>97</v>
      </c>
      <c r="X105" t="s">
        <v>98</v>
      </c>
      <c r="Y105" t="s">
        <v>99</v>
      </c>
      <c r="Z105" t="s">
        <v>100</v>
      </c>
      <c r="AA105" t="s">
        <v>101</v>
      </c>
      <c r="AB105" t="s">
        <v>102</v>
      </c>
      <c r="AC105" t="s">
        <v>103</v>
      </c>
      <c r="AD105" t="s">
        <v>104</v>
      </c>
      <c r="AE105" t="s">
        <v>105</v>
      </c>
      <c r="AF105" t="s">
        <v>106</v>
      </c>
      <c r="AG105" t="s">
        <v>107</v>
      </c>
      <c r="AH105" t="s">
        <v>108</v>
      </c>
    </row>
    <row r="106" spans="1:36" ht="15.75" customHeight="1" x14ac:dyDescent="0.25">
      <c r="A106">
        <v>1</v>
      </c>
      <c r="B106" t="s">
        <v>44</v>
      </c>
      <c r="C106" s="13" t="s">
        <v>48</v>
      </c>
      <c r="D106" s="6">
        <v>28.099999999999966</v>
      </c>
      <c r="E106" s="6">
        <v>26.399999999999977</v>
      </c>
      <c r="F106" s="6">
        <v>30.300000000000011</v>
      </c>
      <c r="G106" s="6">
        <v>31.199999999999989</v>
      </c>
      <c r="H106" s="6">
        <v>30</v>
      </c>
      <c r="I106" s="6">
        <v>35.899999999999977</v>
      </c>
      <c r="J106" s="6">
        <v>28.899999999999977</v>
      </c>
      <c r="K106" s="6">
        <v>34.700000000000045</v>
      </c>
      <c r="L106" s="6">
        <v>32.399999999999977</v>
      </c>
      <c r="M106" s="6">
        <v>32.699999999999989</v>
      </c>
      <c r="N106" s="6">
        <v>34</v>
      </c>
      <c r="O106" s="6">
        <v>32.899999999999977</v>
      </c>
      <c r="P106" s="6">
        <v>34.200000000000045</v>
      </c>
      <c r="Q106" s="6">
        <v>26.5</v>
      </c>
      <c r="R106" s="6"/>
      <c r="S106" s="6">
        <v>55.800000000000068</v>
      </c>
      <c r="T106" s="6">
        <v>29.700000000000045</v>
      </c>
      <c r="U106" s="6">
        <v>37.099999999999966</v>
      </c>
      <c r="V106" s="6">
        <v>24.699999999999989</v>
      </c>
      <c r="W106" s="6">
        <v>40.899999999999977</v>
      </c>
      <c r="X106" s="6">
        <v>37.200000000000045</v>
      </c>
      <c r="Y106" s="6">
        <v>23.599999999999966</v>
      </c>
      <c r="Z106" s="6">
        <v>33.300000000000011</v>
      </c>
      <c r="AA106" s="6">
        <v>25.300000000000011</v>
      </c>
      <c r="AB106" s="6">
        <v>28.399999999999977</v>
      </c>
      <c r="AC106" s="6">
        <v>24.699999999999989</v>
      </c>
      <c r="AD106" s="6">
        <v>31.700000000000045</v>
      </c>
      <c r="AE106" s="6">
        <v>25.199999999999989</v>
      </c>
      <c r="AF106" s="6">
        <v>25.099999999999966</v>
      </c>
      <c r="AG106" s="6">
        <v>26.199999999999989</v>
      </c>
      <c r="AH106" s="6">
        <v>30.300000000000011</v>
      </c>
    </row>
    <row r="107" spans="1:36" ht="15.75" customHeight="1" x14ac:dyDescent="0.25">
      <c r="A107">
        <v>2</v>
      </c>
      <c r="B107" t="s">
        <v>44</v>
      </c>
      <c r="C107" s="13" t="s">
        <v>48</v>
      </c>
      <c r="D107" s="6">
        <v>28.800000000000011</v>
      </c>
      <c r="E107" s="6">
        <v>25.800000000000011</v>
      </c>
      <c r="F107" s="6">
        <v>27.700000000000045</v>
      </c>
      <c r="G107" s="6">
        <v>28.299999999999955</v>
      </c>
      <c r="H107" s="6">
        <v>28.5</v>
      </c>
      <c r="I107" s="6">
        <v>30.5</v>
      </c>
      <c r="J107" s="6">
        <v>27.5</v>
      </c>
      <c r="K107" s="6">
        <v>28.199999999999989</v>
      </c>
      <c r="L107" s="6">
        <v>28.900000000000034</v>
      </c>
      <c r="M107" s="6">
        <v>32.099999999999966</v>
      </c>
      <c r="N107" s="6">
        <v>22.5</v>
      </c>
      <c r="O107" s="6">
        <v>27.600000000000023</v>
      </c>
      <c r="P107" s="6">
        <v>26.700000000000045</v>
      </c>
      <c r="Q107" s="6">
        <v>28.700000000000045</v>
      </c>
      <c r="R107" s="6"/>
      <c r="S107" s="6">
        <v>53.099999999999909</v>
      </c>
      <c r="T107" s="6">
        <v>26.399999999999977</v>
      </c>
      <c r="U107" s="6">
        <v>29.300000000000068</v>
      </c>
      <c r="V107" s="31">
        <f>AVERAGE(U107,W107)</f>
        <v>30.500000000000057</v>
      </c>
      <c r="W107" s="6">
        <v>31.700000000000045</v>
      </c>
      <c r="X107" s="6">
        <v>28.200000000000045</v>
      </c>
      <c r="Y107" s="6">
        <v>25.399999999999977</v>
      </c>
      <c r="Z107" s="6">
        <v>32.799999999999955</v>
      </c>
      <c r="AA107" s="6">
        <v>27</v>
      </c>
      <c r="AB107" s="6">
        <v>17.5</v>
      </c>
      <c r="AC107" s="6">
        <v>19.5</v>
      </c>
      <c r="AD107" s="6">
        <v>26.699999999999989</v>
      </c>
      <c r="AE107" s="6">
        <v>26.799999999999955</v>
      </c>
      <c r="AF107" s="6">
        <v>29.100000000000023</v>
      </c>
      <c r="AG107" s="6">
        <v>25.199999999999989</v>
      </c>
      <c r="AH107" s="6">
        <v>32.800000000000011</v>
      </c>
    </row>
    <row r="108" spans="1:36" ht="15.75" customHeight="1" x14ac:dyDescent="0.25">
      <c r="A108">
        <v>3</v>
      </c>
      <c r="B108" t="s">
        <v>44</v>
      </c>
      <c r="C108" s="13" t="s">
        <v>48</v>
      </c>
      <c r="D108" s="6">
        <v>28</v>
      </c>
      <c r="E108" s="6">
        <v>28.000000000000057</v>
      </c>
      <c r="F108" s="6">
        <v>28.299999999999955</v>
      </c>
      <c r="G108" s="6">
        <v>28.289999999999964</v>
      </c>
      <c r="H108" s="6">
        <v>28</v>
      </c>
      <c r="I108" s="6">
        <v>34.400000000000034</v>
      </c>
      <c r="J108" s="6">
        <v>27.099999999999966</v>
      </c>
      <c r="K108" s="6">
        <v>29.399999999999977</v>
      </c>
      <c r="L108" s="6">
        <v>28.100000000000023</v>
      </c>
      <c r="M108" s="6">
        <v>31.5</v>
      </c>
      <c r="N108" s="6">
        <v>29.700000000000045</v>
      </c>
      <c r="O108" s="6">
        <v>28.299999999999955</v>
      </c>
      <c r="P108" s="6">
        <v>28.399999999999977</v>
      </c>
      <c r="Q108" s="6">
        <v>30.199999999999932</v>
      </c>
      <c r="R108" s="6"/>
      <c r="S108" s="6">
        <v>63.500000000000057</v>
      </c>
      <c r="T108" s="6">
        <v>33.899999999999977</v>
      </c>
      <c r="U108" s="6">
        <v>34.100000000000023</v>
      </c>
      <c r="V108" s="6">
        <v>24.899999999999977</v>
      </c>
      <c r="W108" s="6">
        <v>36.800000000000068</v>
      </c>
      <c r="X108" s="6">
        <v>30.199999999999932</v>
      </c>
      <c r="Y108" s="6">
        <v>24.600000000000023</v>
      </c>
      <c r="Z108" s="6">
        <v>34.5</v>
      </c>
      <c r="AA108" s="6">
        <v>27.900000000000091</v>
      </c>
      <c r="AB108" s="6">
        <v>24.39999999999992</v>
      </c>
      <c r="AC108" s="6">
        <v>27.400000000000034</v>
      </c>
      <c r="AD108" s="6">
        <v>27</v>
      </c>
      <c r="AE108" s="6">
        <v>26.199999999999989</v>
      </c>
      <c r="AF108" s="6">
        <v>27.100000000000023</v>
      </c>
      <c r="AG108" s="6">
        <v>27.400000000000034</v>
      </c>
      <c r="AH108" s="6">
        <v>26.799999999999955</v>
      </c>
    </row>
    <row r="109" spans="1:36" ht="15.75" customHeight="1" x14ac:dyDescent="0.25">
      <c r="A109">
        <v>4</v>
      </c>
      <c r="B109" t="s">
        <v>44</v>
      </c>
      <c r="C109" s="13" t="s">
        <v>48</v>
      </c>
      <c r="D109" s="6">
        <v>29.100000000000023</v>
      </c>
      <c r="E109" s="6">
        <v>30.999999999999943</v>
      </c>
      <c r="F109" s="6">
        <v>29.000000000000057</v>
      </c>
      <c r="G109" s="6">
        <v>33</v>
      </c>
      <c r="H109" s="6">
        <v>31.399999999999977</v>
      </c>
      <c r="I109" s="6">
        <v>34.799999999999955</v>
      </c>
      <c r="J109" s="6">
        <v>27.799999999999955</v>
      </c>
      <c r="K109" s="6">
        <v>34.900000000000091</v>
      </c>
      <c r="L109" s="6">
        <v>32.799999999999955</v>
      </c>
      <c r="M109" s="6">
        <v>31.600000000000023</v>
      </c>
      <c r="N109" s="6">
        <v>36.300000000000068</v>
      </c>
      <c r="O109" s="6">
        <v>29</v>
      </c>
      <c r="P109" s="6">
        <v>35.600000000000023</v>
      </c>
      <c r="Q109" s="6">
        <v>31.100000000000023</v>
      </c>
      <c r="R109" s="6"/>
      <c r="S109" s="6">
        <v>67.700000000000045</v>
      </c>
      <c r="T109" s="6">
        <v>32.699999999999932</v>
      </c>
      <c r="U109" s="6">
        <v>37.700000000000045</v>
      </c>
      <c r="V109" s="6">
        <v>27.800000000000011</v>
      </c>
      <c r="W109" s="6">
        <v>37.799999999999955</v>
      </c>
      <c r="X109" s="6">
        <v>29.899999999999977</v>
      </c>
      <c r="Y109" s="6">
        <v>24.600000000000023</v>
      </c>
      <c r="Z109" s="6">
        <v>32.700000000000045</v>
      </c>
      <c r="AA109" s="6">
        <v>34.199999999999989</v>
      </c>
      <c r="AB109" s="6">
        <v>23.300000000000011</v>
      </c>
      <c r="AC109" s="6">
        <v>34.600000000000023</v>
      </c>
      <c r="AD109" s="6">
        <v>35.5</v>
      </c>
      <c r="AE109" s="6">
        <v>26.900000000000034</v>
      </c>
      <c r="AF109" s="6">
        <v>25.300000000000011</v>
      </c>
      <c r="AG109" s="6">
        <v>30.299999999999955</v>
      </c>
      <c r="AH109" s="6">
        <v>29.800000000000011</v>
      </c>
    </row>
    <row r="110" spans="1:36" ht="15.75" customHeight="1" x14ac:dyDescent="0.25">
      <c r="A110">
        <v>10</v>
      </c>
      <c r="B110" t="s">
        <v>44</v>
      </c>
      <c r="C110" s="13" t="s">
        <v>48</v>
      </c>
      <c r="D110" s="6">
        <v>20.5</v>
      </c>
      <c r="E110" s="6">
        <v>23.5</v>
      </c>
      <c r="F110" s="6">
        <v>21.899999999999977</v>
      </c>
      <c r="G110" s="6">
        <v>23.899999999999977</v>
      </c>
      <c r="H110" s="6">
        <v>21.699999999999932</v>
      </c>
      <c r="I110" s="6">
        <v>27.300000000000011</v>
      </c>
      <c r="J110" s="6">
        <v>22.600000000000023</v>
      </c>
      <c r="K110" s="6">
        <v>26</v>
      </c>
      <c r="L110" s="6">
        <v>22.399999999999977</v>
      </c>
      <c r="M110" s="6">
        <v>25.399999999999977</v>
      </c>
      <c r="N110" s="6">
        <v>27.399999999999977</v>
      </c>
      <c r="O110" s="6">
        <v>23.200000000000045</v>
      </c>
      <c r="P110" s="6">
        <v>27.600000000000023</v>
      </c>
      <c r="Q110" s="6">
        <v>25</v>
      </c>
      <c r="R110" s="6"/>
      <c r="S110" s="6">
        <v>50.5</v>
      </c>
      <c r="T110" s="6">
        <v>26.800000000000011</v>
      </c>
      <c r="U110" s="6">
        <v>27.800000000000011</v>
      </c>
      <c r="V110" s="6">
        <v>24.500000000000057</v>
      </c>
      <c r="W110" s="6">
        <v>28.399999999999977</v>
      </c>
      <c r="X110" s="6">
        <v>27.299999999999955</v>
      </c>
      <c r="Y110" s="6">
        <v>22.400000000000091</v>
      </c>
      <c r="Z110" s="6">
        <v>29</v>
      </c>
      <c r="AA110" s="6">
        <v>14.700000000000045</v>
      </c>
      <c r="AB110" s="6">
        <v>29.5</v>
      </c>
      <c r="AC110" s="6">
        <v>23.600000000000023</v>
      </c>
      <c r="AD110" s="6">
        <v>28.799999999999955</v>
      </c>
      <c r="AE110" s="6">
        <v>20.299999999999955</v>
      </c>
      <c r="AF110" s="6">
        <v>29.300000000000011</v>
      </c>
      <c r="AG110" s="6">
        <v>21.199999999999989</v>
      </c>
      <c r="AH110" s="6">
        <v>27.5</v>
      </c>
    </row>
    <row r="111" spans="1:36" ht="15.75" customHeight="1" x14ac:dyDescent="0.25">
      <c r="A111">
        <v>15</v>
      </c>
      <c r="B111" t="s">
        <v>44</v>
      </c>
      <c r="C111" s="13" t="s">
        <v>48</v>
      </c>
      <c r="D111" s="6">
        <v>27.200000000000045</v>
      </c>
      <c r="E111" s="6">
        <v>29.199999999999989</v>
      </c>
      <c r="F111" s="6">
        <v>29.400000000000034</v>
      </c>
      <c r="G111" s="6">
        <v>30.400000000000034</v>
      </c>
      <c r="H111" s="6">
        <v>32.900000000000034</v>
      </c>
      <c r="I111" s="6">
        <v>33.099999999999966</v>
      </c>
      <c r="J111" s="6">
        <v>28.300000000000011</v>
      </c>
      <c r="K111" s="6">
        <v>32.600000000000023</v>
      </c>
      <c r="L111" s="6">
        <v>34.899999999999977</v>
      </c>
      <c r="M111" s="6">
        <v>31</v>
      </c>
      <c r="N111" s="6">
        <v>34.200000000000045</v>
      </c>
      <c r="O111" s="6">
        <v>31.5</v>
      </c>
      <c r="P111" s="6">
        <v>30.100000000000023</v>
      </c>
      <c r="Q111" s="6">
        <v>31.399999999999977</v>
      </c>
      <c r="R111" s="6"/>
      <c r="S111" s="6">
        <v>65.199999999999989</v>
      </c>
      <c r="T111" s="6">
        <v>28.999999999999943</v>
      </c>
      <c r="U111" s="6">
        <v>30.400000000000034</v>
      </c>
      <c r="V111" s="6">
        <v>24.199999999999989</v>
      </c>
      <c r="W111" s="6">
        <v>38.299999999999955</v>
      </c>
      <c r="X111" s="6">
        <v>32.899999999999977</v>
      </c>
      <c r="Y111" s="6">
        <v>24.600000000000023</v>
      </c>
      <c r="Z111" s="6">
        <v>34.300000000000068</v>
      </c>
      <c r="AA111" s="6">
        <v>23.5</v>
      </c>
      <c r="AB111" s="6">
        <v>25.099999999999909</v>
      </c>
      <c r="AC111" s="6">
        <v>26.200000000000045</v>
      </c>
      <c r="AD111" s="6">
        <v>31.400000000000034</v>
      </c>
      <c r="AE111" s="6">
        <v>29.900000000000034</v>
      </c>
      <c r="AF111" s="6">
        <v>28.099999999999966</v>
      </c>
      <c r="AG111" s="6">
        <v>30.699999999999989</v>
      </c>
      <c r="AH111" s="6">
        <v>35.100000000000023</v>
      </c>
    </row>
    <row r="112" spans="1:36" ht="15.75" customHeight="1" x14ac:dyDescent="0.25">
      <c r="A112">
        <v>17</v>
      </c>
      <c r="B112" t="s">
        <v>44</v>
      </c>
      <c r="C112" s="13" t="s">
        <v>48</v>
      </c>
      <c r="D112" s="6">
        <v>27.499999999999943</v>
      </c>
      <c r="E112" s="6">
        <v>24.600000000000023</v>
      </c>
      <c r="F112" s="6">
        <v>27.400000000000034</v>
      </c>
      <c r="G112" s="6">
        <v>26.399999999999977</v>
      </c>
      <c r="H112" s="6">
        <v>27.199999999999989</v>
      </c>
      <c r="I112" s="6">
        <v>29.400000000000034</v>
      </c>
      <c r="J112" s="6">
        <v>26.300000000000011</v>
      </c>
      <c r="K112" s="6">
        <v>28.599999999999966</v>
      </c>
      <c r="L112" s="6">
        <v>28.200000000000045</v>
      </c>
      <c r="M112" s="6">
        <v>31.899999999999977</v>
      </c>
      <c r="N112" s="6">
        <v>23.899999999999977</v>
      </c>
      <c r="O112" s="6">
        <v>26.400000000000091</v>
      </c>
      <c r="P112" s="6">
        <v>26.099999999999909</v>
      </c>
      <c r="Q112" s="6">
        <v>28.400000000000034</v>
      </c>
      <c r="R112" s="6"/>
      <c r="S112" s="6">
        <v>57.5</v>
      </c>
      <c r="T112" s="6">
        <v>26.699999999999989</v>
      </c>
      <c r="U112" s="6">
        <v>31.100000000000023</v>
      </c>
      <c r="V112" s="6">
        <v>24.800000000000011</v>
      </c>
      <c r="W112" s="6">
        <v>30.300000000000068</v>
      </c>
      <c r="X112" s="6">
        <v>29.5</v>
      </c>
      <c r="Y112" s="6">
        <v>24.799999999999955</v>
      </c>
      <c r="Z112" s="6">
        <v>28.300000000000068</v>
      </c>
      <c r="AA112" s="6">
        <v>25.399999999999977</v>
      </c>
      <c r="AB112" s="6">
        <v>23.699999999999932</v>
      </c>
      <c r="AC112" s="6">
        <v>26.100000000000023</v>
      </c>
      <c r="AD112" s="6">
        <v>27.5</v>
      </c>
      <c r="AE112" s="6">
        <v>27.199999999999989</v>
      </c>
      <c r="AF112" s="6">
        <v>28.600000000000023</v>
      </c>
      <c r="AG112" s="6">
        <v>26.599999999999966</v>
      </c>
      <c r="AH112" s="6">
        <v>21.900000000000034</v>
      </c>
    </row>
    <row r="113" spans="1:34" ht="15.75" customHeight="1" x14ac:dyDescent="0.25">
      <c r="A113">
        <v>24</v>
      </c>
      <c r="B113" t="s">
        <v>44</v>
      </c>
      <c r="C113" s="13" t="s">
        <v>48</v>
      </c>
      <c r="D113" s="6">
        <v>26.199999999999989</v>
      </c>
      <c r="E113" s="6">
        <v>29.600000000000023</v>
      </c>
      <c r="F113" s="6">
        <v>29.399999999999977</v>
      </c>
      <c r="G113" s="6">
        <v>29.199999999999989</v>
      </c>
      <c r="H113" s="6">
        <v>29.300000000000011</v>
      </c>
      <c r="I113" s="6">
        <v>31.399999999999977</v>
      </c>
      <c r="J113" s="6">
        <v>29.399999999999977</v>
      </c>
      <c r="K113" s="6">
        <v>27.700000000000045</v>
      </c>
      <c r="L113" s="6">
        <v>26.099999999999966</v>
      </c>
      <c r="M113" s="6">
        <v>32.399999999999977</v>
      </c>
      <c r="N113" s="6">
        <v>33.899999999999977</v>
      </c>
      <c r="O113" s="6">
        <v>30.400000000000091</v>
      </c>
      <c r="P113" s="6">
        <v>27.999999999999886</v>
      </c>
      <c r="Q113" s="6">
        <v>28.800000000000068</v>
      </c>
      <c r="R113" s="6"/>
      <c r="S113" s="6">
        <v>55.300000000000011</v>
      </c>
      <c r="T113" s="6">
        <v>33</v>
      </c>
      <c r="U113" s="6">
        <v>33.699999999999989</v>
      </c>
      <c r="V113" s="6">
        <v>26.300000000000011</v>
      </c>
      <c r="W113" s="6">
        <v>40.700000000000045</v>
      </c>
      <c r="X113" s="6">
        <v>30.100000000000023</v>
      </c>
      <c r="Y113" s="6">
        <v>30.399999999999977</v>
      </c>
      <c r="Z113" s="6">
        <v>28.399999999999977</v>
      </c>
      <c r="AA113" s="6">
        <v>27.700000000000045</v>
      </c>
      <c r="AB113" s="6">
        <v>28.499999999999943</v>
      </c>
      <c r="AC113" s="6">
        <v>24.900000000000034</v>
      </c>
      <c r="AD113" s="6">
        <v>32.599999999999966</v>
      </c>
      <c r="AE113" s="6">
        <v>23.700000000000045</v>
      </c>
      <c r="AF113" s="6">
        <v>28.299999999999955</v>
      </c>
      <c r="AG113" s="6">
        <v>27.5</v>
      </c>
      <c r="AH113" s="6">
        <v>20</v>
      </c>
    </row>
    <row r="114" spans="1:34" ht="15.75" customHeight="1" x14ac:dyDescent="0.25">
      <c r="A114">
        <v>5</v>
      </c>
      <c r="B114" t="s">
        <v>45</v>
      </c>
      <c r="C114" s="13" t="s">
        <v>48</v>
      </c>
      <c r="D114" s="6">
        <v>30.300000000000011</v>
      </c>
      <c r="E114" s="6">
        <v>26.5</v>
      </c>
      <c r="F114" s="6">
        <v>25.5</v>
      </c>
      <c r="G114" s="6">
        <v>28.700000000000003</v>
      </c>
      <c r="H114" s="6">
        <v>26.5</v>
      </c>
      <c r="I114" s="6">
        <v>26</v>
      </c>
      <c r="J114" s="6">
        <v>24.199999999999989</v>
      </c>
      <c r="K114" s="6">
        <v>22.500000000000014</v>
      </c>
      <c r="L114" s="6">
        <v>23.299999999999997</v>
      </c>
      <c r="M114" s="6">
        <v>24.700000000000003</v>
      </c>
      <c r="N114" s="6">
        <v>24.299999999999997</v>
      </c>
      <c r="O114" s="6">
        <v>26.5</v>
      </c>
      <c r="P114" s="6">
        <v>26</v>
      </c>
      <c r="Q114" s="6">
        <v>21.900000000000006</v>
      </c>
      <c r="R114" s="6"/>
      <c r="S114" s="6">
        <v>34.6</v>
      </c>
      <c r="T114" s="6">
        <v>35</v>
      </c>
      <c r="U114" s="6">
        <v>27.700000000000003</v>
      </c>
      <c r="V114" s="6">
        <v>21.000000000000014</v>
      </c>
      <c r="W114" s="6">
        <v>25.199999999999989</v>
      </c>
      <c r="X114" s="6">
        <v>18.5</v>
      </c>
      <c r="Y114" s="6">
        <v>19.400000000000006</v>
      </c>
      <c r="Z114" s="6">
        <v>21.200000000000017</v>
      </c>
      <c r="AA114" s="6">
        <v>18.799999999999997</v>
      </c>
      <c r="AB114" s="6">
        <v>20.899999999999991</v>
      </c>
      <c r="AC114" s="6">
        <v>21.200000000000003</v>
      </c>
      <c r="AD114" s="6">
        <v>22.800000000000011</v>
      </c>
      <c r="AE114" s="6">
        <v>19.899999999999991</v>
      </c>
      <c r="AF114" s="6">
        <v>17.799999999999997</v>
      </c>
      <c r="AG114" s="6">
        <v>18.599999999999994</v>
      </c>
      <c r="AH114" s="6">
        <v>24.799999999999997</v>
      </c>
    </row>
    <row r="115" spans="1:34" ht="15.75" customHeight="1" x14ac:dyDescent="0.25">
      <c r="A115">
        <v>6</v>
      </c>
      <c r="B115" t="s">
        <v>45</v>
      </c>
      <c r="C115" s="13" t="s">
        <v>48</v>
      </c>
      <c r="D115" s="6">
        <v>23.199999999999989</v>
      </c>
      <c r="E115" s="6">
        <v>23.600000000000009</v>
      </c>
      <c r="F115" s="6">
        <v>23.900000000000006</v>
      </c>
      <c r="G115" s="6">
        <v>21.899999999999991</v>
      </c>
      <c r="H115" s="6">
        <v>22.700000000000003</v>
      </c>
      <c r="I115" s="6">
        <v>24.800000000000011</v>
      </c>
      <c r="J115" s="6">
        <v>23.099999999999994</v>
      </c>
      <c r="K115" s="6">
        <v>24.200000000000003</v>
      </c>
      <c r="L115" s="6">
        <v>18.600000000000001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 x14ac:dyDescent="0.25">
      <c r="A116">
        <v>7</v>
      </c>
      <c r="B116" t="s">
        <v>45</v>
      </c>
      <c r="C116" s="13" t="s">
        <v>48</v>
      </c>
      <c r="D116" s="6">
        <v>28.300000000000068</v>
      </c>
      <c r="E116" s="6">
        <v>24</v>
      </c>
      <c r="F116" s="6">
        <v>24.799999999999997</v>
      </c>
      <c r="G116" s="6">
        <v>23.099999999999994</v>
      </c>
      <c r="H116" s="6">
        <v>21</v>
      </c>
      <c r="I116" s="6">
        <v>26.900000000000006</v>
      </c>
      <c r="J116" s="6">
        <v>24.5</v>
      </c>
      <c r="K116" s="6">
        <v>26.5</v>
      </c>
      <c r="L116" s="6">
        <v>23.5</v>
      </c>
      <c r="M116" s="6">
        <v>24.400000000000006</v>
      </c>
      <c r="N116" s="6">
        <v>24.899999999999991</v>
      </c>
      <c r="O116" s="6">
        <v>24.900000000000006</v>
      </c>
      <c r="P116" s="6">
        <v>25.5</v>
      </c>
      <c r="Q116" s="6">
        <v>21.699999999999989</v>
      </c>
      <c r="R116" s="6"/>
      <c r="S116" s="6">
        <v>27.300000000000004</v>
      </c>
      <c r="T116" s="6">
        <v>31.400000000000006</v>
      </c>
      <c r="U116" s="6">
        <v>27</v>
      </c>
      <c r="V116" s="6">
        <v>22.499999999999993</v>
      </c>
      <c r="W116" s="6">
        <v>28.199999999999989</v>
      </c>
      <c r="X116" s="6">
        <v>22.200000000000003</v>
      </c>
      <c r="Y116" s="6">
        <v>20.300000000000004</v>
      </c>
      <c r="Z116" s="6">
        <v>22.300000000000011</v>
      </c>
      <c r="AA116" s="6">
        <v>21</v>
      </c>
      <c r="AB116" s="6">
        <v>19.5</v>
      </c>
      <c r="AC116" s="6">
        <v>18</v>
      </c>
      <c r="AD116" s="6">
        <v>23.5</v>
      </c>
      <c r="AE116" s="6">
        <v>13</v>
      </c>
      <c r="AF116" s="6">
        <v>21</v>
      </c>
      <c r="AG116" s="6">
        <v>16</v>
      </c>
      <c r="AH116" s="6">
        <v>21.5</v>
      </c>
    </row>
    <row r="117" spans="1:34" ht="15.75" customHeight="1" x14ac:dyDescent="0.25">
      <c r="A117">
        <v>9</v>
      </c>
      <c r="B117" t="s">
        <v>45</v>
      </c>
      <c r="C117" s="13" t="s">
        <v>48</v>
      </c>
      <c r="D117" s="6">
        <v>27.800000000000011</v>
      </c>
      <c r="E117" s="6">
        <v>23.099999999999994</v>
      </c>
      <c r="F117" s="6">
        <v>26.5</v>
      </c>
      <c r="G117" s="6">
        <v>22.899999999999991</v>
      </c>
      <c r="H117" s="6">
        <v>21.6</v>
      </c>
      <c r="I117" s="6">
        <v>24.200000000000003</v>
      </c>
      <c r="J117" s="6">
        <v>22.200000000000003</v>
      </c>
      <c r="K117" s="6">
        <v>20.099999999999994</v>
      </c>
      <c r="L117" s="6">
        <v>23.299999999999997</v>
      </c>
      <c r="M117" s="6">
        <v>23.200000000000003</v>
      </c>
      <c r="N117" s="6">
        <v>20.299999999999997</v>
      </c>
      <c r="O117" s="6">
        <v>22.799999999999983</v>
      </c>
      <c r="P117" s="6">
        <v>22.100000000000009</v>
      </c>
      <c r="Q117" s="6">
        <v>20.799999999999997</v>
      </c>
      <c r="R117" s="6"/>
      <c r="S117" s="6">
        <v>37.799999999999997</v>
      </c>
      <c r="T117" s="6">
        <v>25.099999999999994</v>
      </c>
      <c r="U117" s="6">
        <v>24.899999999999991</v>
      </c>
      <c r="V117" s="6">
        <v>20.500000000000007</v>
      </c>
      <c r="W117" s="6">
        <v>26.600000000000009</v>
      </c>
      <c r="X117" s="6">
        <v>18.200000000000003</v>
      </c>
      <c r="Y117" s="6">
        <v>17.699999999999989</v>
      </c>
      <c r="Z117" s="6">
        <v>23.800000000000011</v>
      </c>
      <c r="AA117" s="6">
        <v>17</v>
      </c>
      <c r="AB117" s="6">
        <v>17.899999999999991</v>
      </c>
      <c r="AC117" s="6">
        <v>19.300000000000004</v>
      </c>
      <c r="AD117" s="6">
        <v>20</v>
      </c>
      <c r="AE117" s="6">
        <v>14.5</v>
      </c>
      <c r="AF117" s="6">
        <v>17.400000000000006</v>
      </c>
      <c r="AG117" s="6">
        <v>16.299999999999997</v>
      </c>
      <c r="AH117" s="6">
        <v>19.600000000000009</v>
      </c>
    </row>
    <row r="118" spans="1:34" ht="15.75" customHeight="1" x14ac:dyDescent="0.25">
      <c r="A118">
        <v>16</v>
      </c>
      <c r="B118" t="s">
        <v>45</v>
      </c>
      <c r="C118" s="13" t="s">
        <v>48</v>
      </c>
      <c r="D118" s="6">
        <v>26.199999999999989</v>
      </c>
      <c r="E118" s="6">
        <v>25.800000000000011</v>
      </c>
      <c r="F118" s="6">
        <v>26.899999999999991</v>
      </c>
      <c r="G118" s="6">
        <v>26.200000000000003</v>
      </c>
      <c r="H118" s="6">
        <v>25.400000000000006</v>
      </c>
      <c r="I118" s="6">
        <v>23.5</v>
      </c>
      <c r="J118" s="6">
        <v>23</v>
      </c>
      <c r="K118" s="6">
        <v>23.399999999999991</v>
      </c>
      <c r="L118" s="6">
        <v>22.799999999999997</v>
      </c>
      <c r="M118" s="6">
        <v>23.200000000000003</v>
      </c>
      <c r="N118" s="6">
        <v>17.899999999999991</v>
      </c>
      <c r="O118" s="6">
        <v>22.200000000000017</v>
      </c>
      <c r="P118" s="6">
        <v>18.799999999999997</v>
      </c>
      <c r="Q118" s="6">
        <v>20.200000000000003</v>
      </c>
      <c r="R118" s="6"/>
      <c r="S118" s="6">
        <v>28.999999999999993</v>
      </c>
      <c r="T118" s="6">
        <v>28.900000000000006</v>
      </c>
      <c r="U118" s="6">
        <v>24.599999999999994</v>
      </c>
      <c r="V118" s="6">
        <v>18.600000000000009</v>
      </c>
      <c r="W118" s="6">
        <v>23.699999999999989</v>
      </c>
      <c r="X118" s="6">
        <v>20.600000000000009</v>
      </c>
      <c r="Y118" s="6">
        <v>12.799999999999997</v>
      </c>
      <c r="Z118" s="6">
        <v>22</v>
      </c>
      <c r="AA118" s="6">
        <v>20.099999999999994</v>
      </c>
      <c r="AB118" s="6">
        <v>17.900000000000006</v>
      </c>
      <c r="AC118" s="6">
        <v>15.200000000000003</v>
      </c>
      <c r="AD118" s="6">
        <v>18.400000000000006</v>
      </c>
      <c r="AE118" s="6">
        <v>8.1999999999999886</v>
      </c>
      <c r="AF118" s="6">
        <v>25.5</v>
      </c>
      <c r="AG118" s="6">
        <v>13.899999999999991</v>
      </c>
      <c r="AH118" s="6">
        <v>18</v>
      </c>
    </row>
    <row r="119" spans="1:34" ht="15.75" customHeight="1" x14ac:dyDescent="0.25">
      <c r="A119">
        <v>18</v>
      </c>
      <c r="B119" t="s">
        <v>45</v>
      </c>
      <c r="C119" s="13" t="s">
        <v>48</v>
      </c>
      <c r="D119" s="6">
        <v>30</v>
      </c>
      <c r="E119" s="6">
        <v>22.900000000000006</v>
      </c>
      <c r="F119" s="6">
        <v>23.800000000000011</v>
      </c>
      <c r="G119" s="6">
        <v>18.899999999999991</v>
      </c>
      <c r="H119" s="6">
        <v>13.799999999999997</v>
      </c>
      <c r="I119" s="6">
        <v>26</v>
      </c>
      <c r="J119" s="6">
        <v>20.400000000000006</v>
      </c>
      <c r="K119" s="6">
        <v>19.399999999999999</v>
      </c>
      <c r="L119" s="6">
        <v>17.900000000000006</v>
      </c>
      <c r="M119" s="6">
        <v>11.899999999999991</v>
      </c>
      <c r="N119" s="6">
        <v>19.900000000000006</v>
      </c>
      <c r="O119" s="6">
        <v>24.399999999999991</v>
      </c>
      <c r="P119" s="6">
        <v>18.000000000000014</v>
      </c>
      <c r="Q119" s="6">
        <v>20.099999999999994</v>
      </c>
      <c r="R119" s="6"/>
      <c r="S119" s="6">
        <v>40.200000000000003</v>
      </c>
      <c r="T119" s="6">
        <v>22.100000000000009</v>
      </c>
      <c r="U119" s="6">
        <v>22.399999999999991</v>
      </c>
      <c r="V119" s="6">
        <v>16.800000000000011</v>
      </c>
      <c r="W119" s="6">
        <v>21.400000000000006</v>
      </c>
      <c r="X119" s="6">
        <v>20.900000000000006</v>
      </c>
      <c r="Y119" s="6">
        <v>16.299999999999997</v>
      </c>
      <c r="Z119" s="6">
        <v>23.900000000000006</v>
      </c>
      <c r="AA119" s="6">
        <v>19.499999999999986</v>
      </c>
      <c r="AB119" s="6">
        <v>18.5</v>
      </c>
      <c r="AC119" s="6">
        <v>15.299999999999997</v>
      </c>
      <c r="AD119" s="6">
        <v>17.500000000000007</v>
      </c>
      <c r="AE119" s="6">
        <v>16.300000000000011</v>
      </c>
      <c r="AF119" s="6">
        <v>19.199999999999989</v>
      </c>
      <c r="AG119" s="6">
        <v>16</v>
      </c>
      <c r="AH119" s="6">
        <v>16.900000000000006</v>
      </c>
    </row>
    <row r="120" spans="1:34" ht="15.75" customHeight="1" x14ac:dyDescent="0.25">
      <c r="A120">
        <v>20</v>
      </c>
      <c r="B120" t="s">
        <v>45</v>
      </c>
      <c r="C120" s="13" t="s">
        <v>48</v>
      </c>
      <c r="D120" s="6">
        <v>31.699999999999989</v>
      </c>
      <c r="E120" s="6">
        <v>23.499999999999986</v>
      </c>
      <c r="F120" s="6">
        <v>23.100000000000009</v>
      </c>
      <c r="G120" s="6">
        <v>22.899999999999991</v>
      </c>
      <c r="H120" s="6">
        <v>24.200000000000003</v>
      </c>
      <c r="I120" s="6">
        <v>33.399999999999991</v>
      </c>
      <c r="J120" s="6">
        <v>33.200000000000003</v>
      </c>
      <c r="K120" s="6">
        <v>27.200000000000003</v>
      </c>
      <c r="L120" s="6">
        <v>28.5</v>
      </c>
      <c r="M120" s="6">
        <v>20.900000000000006</v>
      </c>
      <c r="N120" s="6">
        <v>11.5</v>
      </c>
      <c r="O120" s="6">
        <v>32.269999999999982</v>
      </c>
      <c r="P120" s="6">
        <v>16.400000000000006</v>
      </c>
      <c r="Q120" s="6">
        <v>35.299999999999983</v>
      </c>
      <c r="R120" s="6"/>
      <c r="S120" s="6">
        <v>28.700000000000003</v>
      </c>
      <c r="T120" s="6">
        <v>40</v>
      </c>
      <c r="U120" s="6">
        <v>34.899999999999991</v>
      </c>
      <c r="V120" s="6">
        <v>21.099999999999994</v>
      </c>
      <c r="W120" s="6">
        <v>25.300000000000011</v>
      </c>
      <c r="X120" s="6">
        <v>21.899999999999991</v>
      </c>
      <c r="Y120" s="6">
        <v>21.600000000000009</v>
      </c>
      <c r="Z120" s="6">
        <v>25.399999999999991</v>
      </c>
      <c r="AA120" s="6">
        <v>23.100000000000009</v>
      </c>
      <c r="AB120" s="6">
        <v>21.299999999999997</v>
      </c>
      <c r="AC120" s="6">
        <v>7</v>
      </c>
      <c r="AD120" s="6">
        <v>20.5</v>
      </c>
      <c r="AE120" s="6">
        <v>20.099999999999994</v>
      </c>
      <c r="AF120" s="6">
        <v>23.6</v>
      </c>
      <c r="AG120" s="6">
        <v>21.799999999999997</v>
      </c>
      <c r="AH120" s="6">
        <v>28.199999999999989</v>
      </c>
    </row>
    <row r="121" spans="1:34" ht="15.75" customHeight="1" x14ac:dyDescent="0.25">
      <c r="A121">
        <v>22</v>
      </c>
      <c r="B121" t="s">
        <v>45</v>
      </c>
      <c r="C121" s="13" t="s">
        <v>48</v>
      </c>
      <c r="D121" s="6">
        <v>30.599999999999966</v>
      </c>
      <c r="E121" s="6">
        <v>27.5</v>
      </c>
      <c r="F121" s="6">
        <v>25.200000000000003</v>
      </c>
      <c r="G121" s="6">
        <v>26.5</v>
      </c>
      <c r="H121" s="6">
        <v>27.599999999999994</v>
      </c>
      <c r="I121" s="6">
        <v>27</v>
      </c>
      <c r="J121" s="6">
        <v>25.099999999999994</v>
      </c>
      <c r="K121" s="6">
        <v>24.899999999999991</v>
      </c>
      <c r="L121" s="6">
        <v>24.600000000000023</v>
      </c>
      <c r="M121" s="6">
        <v>26.499999999999986</v>
      </c>
      <c r="N121" s="6">
        <v>25.000000000000014</v>
      </c>
      <c r="O121" s="6">
        <v>25.899999999999991</v>
      </c>
      <c r="P121" s="6">
        <v>26.300000000000011</v>
      </c>
      <c r="Q121" s="6">
        <v>25.699999999999989</v>
      </c>
      <c r="R121" s="6"/>
      <c r="S121" s="6">
        <v>28.900000000000006</v>
      </c>
      <c r="T121" s="6">
        <v>35.099999999999994</v>
      </c>
      <c r="U121" s="6">
        <v>32.299999999999997</v>
      </c>
      <c r="V121" s="6">
        <v>23.399999999999991</v>
      </c>
      <c r="W121" s="6">
        <v>29.400000000000006</v>
      </c>
      <c r="X121" s="6">
        <v>22.700000000000017</v>
      </c>
      <c r="Y121" s="6">
        <v>18.099999999999994</v>
      </c>
      <c r="Z121" s="6">
        <v>22.799999999999997</v>
      </c>
      <c r="AA121" s="6">
        <v>19.899999999999991</v>
      </c>
      <c r="AB121" s="6">
        <v>21.900000000000006</v>
      </c>
      <c r="AC121" s="6">
        <v>23.099999999999994</v>
      </c>
      <c r="AD121" s="6">
        <v>25.800000000000011</v>
      </c>
      <c r="AE121" s="6">
        <v>20.799999999999997</v>
      </c>
      <c r="AF121" s="6">
        <v>15.799999999999997</v>
      </c>
      <c r="AG121" s="6">
        <v>19.600000000000009</v>
      </c>
      <c r="AH121" s="6">
        <v>19.700000000000003</v>
      </c>
    </row>
    <row r="122" spans="1:34" ht="15.75" customHeight="1" x14ac:dyDescent="0.25">
      <c r="A122">
        <v>8</v>
      </c>
      <c r="B122" t="s">
        <v>46</v>
      </c>
      <c r="C122" s="13" t="s">
        <v>48</v>
      </c>
      <c r="D122" s="6">
        <v>27.100000000000023</v>
      </c>
      <c r="E122" s="6">
        <v>5.2999999999999972</v>
      </c>
      <c r="F122" s="6">
        <v>10.5</v>
      </c>
      <c r="G122" s="6">
        <v>15.600000000000009</v>
      </c>
      <c r="H122" s="6">
        <v>15.899999999999991</v>
      </c>
      <c r="I122" s="6">
        <v>16.600000000000009</v>
      </c>
      <c r="J122" s="6">
        <v>19.099999999999994</v>
      </c>
      <c r="K122" s="6">
        <v>15.399999999999991</v>
      </c>
      <c r="L122" s="6">
        <v>20.399999999999991</v>
      </c>
      <c r="M122" s="6">
        <v>18.699999999999989</v>
      </c>
      <c r="N122" s="6">
        <v>11.600000000000009</v>
      </c>
      <c r="O122" s="6">
        <v>19.600000000000009</v>
      </c>
      <c r="P122" s="6">
        <v>21</v>
      </c>
      <c r="Q122" s="6">
        <v>19.899999999999991</v>
      </c>
      <c r="R122" s="6"/>
      <c r="S122" s="6">
        <v>39.5</v>
      </c>
      <c r="T122" s="6">
        <v>19.199999999999989</v>
      </c>
      <c r="U122" s="6">
        <v>19.600000000000009</v>
      </c>
      <c r="V122" s="6">
        <v>22.200000000000003</v>
      </c>
      <c r="W122" s="31">
        <f>AVERAGE(V122,X122)</f>
        <v>18.299999999999997</v>
      </c>
      <c r="X122" s="6">
        <v>14.399999999999991</v>
      </c>
      <c r="Y122" s="6">
        <v>23</v>
      </c>
      <c r="Z122" s="6">
        <v>17.399999999999991</v>
      </c>
      <c r="AA122" s="6">
        <v>17.700000000000003</v>
      </c>
      <c r="AB122" s="6">
        <v>16.299999999999997</v>
      </c>
      <c r="AC122" s="6">
        <v>14.899999999999991</v>
      </c>
      <c r="AD122" s="6">
        <v>15.899999999999991</v>
      </c>
      <c r="AE122" s="6">
        <v>15.800000000000011</v>
      </c>
      <c r="AF122" s="6">
        <v>18.299999999999997</v>
      </c>
      <c r="AG122" s="6">
        <v>13.700000000000003</v>
      </c>
      <c r="AH122" s="6">
        <v>18</v>
      </c>
    </row>
    <row r="123" spans="1:34" ht="15.75" customHeight="1" x14ac:dyDescent="0.25">
      <c r="A123">
        <v>11</v>
      </c>
      <c r="B123" t="s">
        <v>46</v>
      </c>
      <c r="C123" s="13" t="s">
        <v>48</v>
      </c>
      <c r="D123" s="6">
        <v>28.5</v>
      </c>
      <c r="E123" s="6">
        <v>10</v>
      </c>
      <c r="F123" s="6">
        <v>14.200000000000003</v>
      </c>
      <c r="G123" s="6">
        <v>19.900000000000006</v>
      </c>
      <c r="H123" s="6">
        <v>18.5</v>
      </c>
      <c r="I123" s="6">
        <v>17.099999999999994</v>
      </c>
      <c r="J123" s="6">
        <v>15.900000000000006</v>
      </c>
      <c r="K123" s="6">
        <v>18.400000000000006</v>
      </c>
      <c r="L123" s="6">
        <v>20.599999999999994</v>
      </c>
      <c r="M123" s="6">
        <v>14.200000000000003</v>
      </c>
      <c r="N123" s="6">
        <v>11</v>
      </c>
      <c r="O123" s="6">
        <v>19.299999999999997</v>
      </c>
      <c r="P123" s="6">
        <v>16.900000000000006</v>
      </c>
      <c r="Q123" s="6">
        <v>19.599999999999994</v>
      </c>
      <c r="R123" s="6"/>
      <c r="S123" s="6">
        <v>36.800000000000004</v>
      </c>
      <c r="T123" s="6">
        <v>20</v>
      </c>
      <c r="U123" s="6">
        <v>22.299999999999997</v>
      </c>
      <c r="V123" s="6">
        <v>15.5</v>
      </c>
      <c r="W123" s="6">
        <v>22.900000000000006</v>
      </c>
      <c r="X123" s="6">
        <v>22.100000000000009</v>
      </c>
      <c r="Y123" s="6">
        <v>16.599999999999994</v>
      </c>
      <c r="Z123" s="6">
        <v>18</v>
      </c>
      <c r="AA123" s="6">
        <v>18.599999999999994</v>
      </c>
      <c r="AB123" s="6">
        <v>3.7000000000000028</v>
      </c>
      <c r="AC123" s="6">
        <v>21.900000000000006</v>
      </c>
      <c r="AD123" s="6">
        <v>18.299999999999997</v>
      </c>
      <c r="AE123" s="6">
        <v>17.900000000000006</v>
      </c>
      <c r="AF123" s="6">
        <v>20.399999999999991</v>
      </c>
      <c r="AG123" s="6">
        <v>18</v>
      </c>
      <c r="AH123" s="6">
        <v>17.900000000000006</v>
      </c>
    </row>
    <row r="124" spans="1:34" ht="15.75" customHeight="1" x14ac:dyDescent="0.25">
      <c r="A124">
        <v>12</v>
      </c>
      <c r="B124" t="s">
        <v>46</v>
      </c>
      <c r="C124" s="13" t="s">
        <v>48</v>
      </c>
      <c r="D124" s="6">
        <v>20.800000000000011</v>
      </c>
      <c r="E124" s="6">
        <v>11.299999999999997</v>
      </c>
      <c r="F124" s="6">
        <v>9.0000000000000142</v>
      </c>
      <c r="G124" s="6">
        <v>16.599999999999994</v>
      </c>
      <c r="H124" s="6">
        <v>16.599999999999994</v>
      </c>
      <c r="I124" s="6">
        <v>19.799999999999983</v>
      </c>
      <c r="J124" s="6">
        <v>18.5</v>
      </c>
      <c r="K124" s="6">
        <v>13.400000000000006</v>
      </c>
      <c r="L124" s="6">
        <v>16.099999999999994</v>
      </c>
      <c r="M124" s="6">
        <v>18.900000000000006</v>
      </c>
      <c r="N124" s="6">
        <v>14.000000000000014</v>
      </c>
      <c r="O124" s="6">
        <v>20.399999999999991</v>
      </c>
      <c r="P124" s="6">
        <v>19.299999999999983</v>
      </c>
      <c r="Q124" s="6">
        <v>17.099999999999994</v>
      </c>
      <c r="R124" s="6"/>
      <c r="S124" s="6">
        <v>41.2</v>
      </c>
      <c r="T124" s="6">
        <v>20.799999999999997</v>
      </c>
      <c r="U124" s="6">
        <v>21.299999999999997</v>
      </c>
      <c r="V124" s="6">
        <v>17.400000000000006</v>
      </c>
      <c r="W124" s="6">
        <v>25.100000000000009</v>
      </c>
      <c r="X124" s="6">
        <v>17.899999999999991</v>
      </c>
      <c r="Y124" s="6">
        <v>13.400000000000006</v>
      </c>
      <c r="Z124" s="6">
        <v>19.200000000000003</v>
      </c>
      <c r="AA124" s="6">
        <v>16.099999999999994</v>
      </c>
      <c r="AB124" s="6">
        <v>20.299999999999997</v>
      </c>
      <c r="AC124" s="6">
        <v>16.100000000000009</v>
      </c>
      <c r="AD124" s="6">
        <v>18</v>
      </c>
      <c r="AE124" s="6">
        <v>16.5</v>
      </c>
      <c r="AF124" s="6">
        <v>15.799999999999997</v>
      </c>
      <c r="AG124" s="6">
        <v>17.700000000000003</v>
      </c>
      <c r="AH124" s="6">
        <v>18.700000000000003</v>
      </c>
    </row>
    <row r="125" spans="1:34" ht="15.75" customHeight="1" x14ac:dyDescent="0.25">
      <c r="A125">
        <v>13</v>
      </c>
      <c r="B125" t="s">
        <v>46</v>
      </c>
      <c r="C125" s="13" t="s">
        <v>48</v>
      </c>
      <c r="D125" s="6">
        <v>29.699999999999989</v>
      </c>
      <c r="E125" s="6">
        <v>9</v>
      </c>
      <c r="F125" s="6">
        <v>13.399999999999991</v>
      </c>
      <c r="G125" s="6">
        <v>18.900000000000006</v>
      </c>
      <c r="H125" s="6">
        <v>17.900000000000006</v>
      </c>
      <c r="I125" s="31">
        <f>AVERAGE(H125,J125)</f>
        <v>17.250000000000007</v>
      </c>
      <c r="J125" s="6">
        <v>16.600000000000009</v>
      </c>
      <c r="K125" s="6">
        <v>15.299999999999997</v>
      </c>
      <c r="L125" s="6">
        <v>18.699999999999996</v>
      </c>
      <c r="M125" s="6">
        <v>20.800000000000011</v>
      </c>
      <c r="N125" s="6">
        <v>21.599999999999994</v>
      </c>
      <c r="O125" s="6">
        <v>17.86999999999999</v>
      </c>
      <c r="P125" s="6">
        <v>21.399999999999991</v>
      </c>
      <c r="Q125" s="6">
        <v>16.5</v>
      </c>
      <c r="R125" s="6"/>
      <c r="S125" s="6">
        <v>9.9000000000000057</v>
      </c>
      <c r="T125" s="6">
        <v>29.099999999999994</v>
      </c>
      <c r="U125" s="6">
        <v>18.700000000000003</v>
      </c>
      <c r="V125" s="6">
        <v>17.299999999999997</v>
      </c>
      <c r="W125" s="6">
        <v>24.099999999999994</v>
      </c>
      <c r="X125" s="6">
        <v>17.900000000000006</v>
      </c>
      <c r="Y125" s="6">
        <v>17.899999999999991</v>
      </c>
      <c r="Z125" s="6">
        <v>19.299999999999997</v>
      </c>
      <c r="AA125" s="6">
        <v>18.700000000000003</v>
      </c>
      <c r="AB125" s="6">
        <v>15.299999999999997</v>
      </c>
      <c r="AC125" s="6">
        <v>19.000000000000007</v>
      </c>
      <c r="AD125" s="6">
        <v>24.600000000000009</v>
      </c>
      <c r="AE125" s="6">
        <v>19.399999999999999</v>
      </c>
      <c r="AF125" s="6">
        <v>21.899999999999991</v>
      </c>
      <c r="AG125" s="6">
        <v>16.800000000000011</v>
      </c>
      <c r="AH125" s="6">
        <v>17.600000000000009</v>
      </c>
    </row>
    <row r="126" spans="1:34" ht="15.75" customHeight="1" x14ac:dyDescent="0.25">
      <c r="A126">
        <v>14</v>
      </c>
      <c r="B126" t="s">
        <v>46</v>
      </c>
      <c r="C126" s="13" t="s">
        <v>48</v>
      </c>
      <c r="D126" s="6">
        <v>22.800000000000011</v>
      </c>
      <c r="E126" s="6">
        <v>9.5</v>
      </c>
      <c r="F126" s="6">
        <v>16.200000000000003</v>
      </c>
      <c r="G126" s="6">
        <v>17.899999999999991</v>
      </c>
      <c r="H126" s="6">
        <v>19.299999999999997</v>
      </c>
      <c r="I126" s="31">
        <f>AVERAGE(H126,J126)</f>
        <v>17.799999999999997</v>
      </c>
      <c r="J126" s="6">
        <v>16.299999999999997</v>
      </c>
      <c r="K126" s="6">
        <v>17.800000000000011</v>
      </c>
      <c r="L126" s="6">
        <v>16.899999999999999</v>
      </c>
      <c r="M126" s="6">
        <v>17.599999999999994</v>
      </c>
      <c r="N126" s="6">
        <v>13.900000000000006</v>
      </c>
      <c r="O126" s="6">
        <v>16.700000000000003</v>
      </c>
      <c r="P126" s="6">
        <v>19</v>
      </c>
      <c r="Q126" s="6">
        <v>17.299999999999997</v>
      </c>
      <c r="R126" s="6"/>
      <c r="S126" s="6">
        <v>30.500000000000007</v>
      </c>
      <c r="T126" s="6">
        <v>26.299999999999997</v>
      </c>
      <c r="U126" s="6">
        <v>22.5</v>
      </c>
      <c r="V126" s="6">
        <v>15.399999999999999</v>
      </c>
      <c r="W126" s="6">
        <v>25.700000000000003</v>
      </c>
      <c r="X126" s="6">
        <v>15.400000000000006</v>
      </c>
      <c r="Y126" s="6">
        <v>11.399999999999991</v>
      </c>
      <c r="Z126" s="6">
        <v>17.700000000000003</v>
      </c>
      <c r="AA126" s="6">
        <v>14</v>
      </c>
      <c r="AB126" s="6">
        <v>14.799999999999997</v>
      </c>
      <c r="AC126" s="6">
        <v>14.5</v>
      </c>
      <c r="AD126" s="6">
        <v>19.5</v>
      </c>
      <c r="AE126" s="6">
        <v>13</v>
      </c>
      <c r="AF126" s="6">
        <v>13.400000000000006</v>
      </c>
      <c r="AG126" s="6">
        <v>12.899999999999991</v>
      </c>
      <c r="AH126" s="6">
        <v>17</v>
      </c>
    </row>
    <row r="127" spans="1:34" ht="15.75" customHeight="1" x14ac:dyDescent="0.25">
      <c r="A127">
        <v>19</v>
      </c>
      <c r="B127" t="s">
        <v>46</v>
      </c>
      <c r="C127" s="13" t="s">
        <v>48</v>
      </c>
      <c r="D127" s="6">
        <v>32.099999999999966</v>
      </c>
      <c r="E127" s="6">
        <v>10.299999999999997</v>
      </c>
      <c r="F127" s="6">
        <v>16.200000000000003</v>
      </c>
      <c r="G127" s="6">
        <v>18.599999999999994</v>
      </c>
      <c r="H127" s="6">
        <v>17.5</v>
      </c>
      <c r="I127" s="6">
        <v>20.400000000000006</v>
      </c>
      <c r="J127" s="6">
        <v>19.199999999999989</v>
      </c>
      <c r="K127" s="6">
        <v>20.200000000000003</v>
      </c>
      <c r="L127" s="6">
        <v>20.6</v>
      </c>
      <c r="M127" s="6">
        <v>20.799999999999997</v>
      </c>
      <c r="N127" s="6">
        <v>19.900000000000006</v>
      </c>
      <c r="O127" s="6">
        <v>20.200000000000003</v>
      </c>
      <c r="P127" s="6">
        <v>20.700000000000003</v>
      </c>
      <c r="Q127" s="6">
        <v>22.100000000000009</v>
      </c>
      <c r="R127" s="6"/>
      <c r="S127" s="6">
        <v>37.999999999999993</v>
      </c>
      <c r="T127" s="6">
        <v>21.400000000000006</v>
      </c>
      <c r="U127" s="6">
        <v>20.299999999999997</v>
      </c>
      <c r="V127" s="6">
        <v>20.399999999999999</v>
      </c>
      <c r="W127" s="6">
        <v>24.299999999999997</v>
      </c>
      <c r="X127" s="6">
        <v>16.799999999999997</v>
      </c>
      <c r="Y127" s="6">
        <v>15.600000000000009</v>
      </c>
      <c r="Z127" s="6">
        <v>20.099999999999994</v>
      </c>
      <c r="AA127" s="6">
        <v>17.5</v>
      </c>
      <c r="AB127" s="6">
        <v>17.900000000000006</v>
      </c>
      <c r="AC127" s="6">
        <v>16.699999999999989</v>
      </c>
      <c r="AD127" s="6">
        <v>17.400000000000006</v>
      </c>
      <c r="AE127" s="6">
        <v>17.299999999999997</v>
      </c>
      <c r="AF127" s="6">
        <v>20.900000000000006</v>
      </c>
      <c r="AG127" s="6">
        <v>15.599999999999994</v>
      </c>
      <c r="AH127" s="6">
        <v>17</v>
      </c>
    </row>
    <row r="128" spans="1:34" ht="15.75" customHeight="1" x14ac:dyDescent="0.25">
      <c r="A128">
        <v>21</v>
      </c>
      <c r="B128" t="s">
        <v>46</v>
      </c>
      <c r="C128" s="13" t="s">
        <v>48</v>
      </c>
      <c r="D128" s="6">
        <v>31.5</v>
      </c>
      <c r="E128" s="6">
        <v>9.0999999999999943</v>
      </c>
      <c r="F128" s="6">
        <v>14.700000000000003</v>
      </c>
      <c r="G128" s="6">
        <v>21.700000000000003</v>
      </c>
      <c r="H128" s="6">
        <v>19.599999999999994</v>
      </c>
      <c r="I128" s="6">
        <v>4.3000000000000114</v>
      </c>
      <c r="J128" s="6">
        <v>14.199999999999989</v>
      </c>
      <c r="K128" s="6">
        <v>17.400000000000006</v>
      </c>
      <c r="L128" s="6">
        <v>13.200000000000003</v>
      </c>
      <c r="M128" s="6">
        <v>19.699999999999989</v>
      </c>
      <c r="N128" s="6">
        <v>23</v>
      </c>
      <c r="O128" s="6">
        <v>32.900000000000006</v>
      </c>
      <c r="P128" s="6">
        <v>9</v>
      </c>
      <c r="Q128" s="6">
        <v>18.799999999999997</v>
      </c>
      <c r="R128" s="6"/>
      <c r="S128" s="6">
        <v>56.4</v>
      </c>
      <c r="T128" s="6">
        <v>25.699999999999989</v>
      </c>
      <c r="U128" s="6">
        <v>21.699999999999989</v>
      </c>
      <c r="V128" s="6">
        <v>27.900000000000006</v>
      </c>
      <c r="W128" s="6">
        <v>21.699999999999989</v>
      </c>
      <c r="X128" s="6">
        <v>12.300000000000004</v>
      </c>
      <c r="Y128" s="6">
        <v>23.899999999999991</v>
      </c>
      <c r="Z128" s="6">
        <v>21.600000000000009</v>
      </c>
      <c r="AA128" s="6">
        <v>15.999999999999986</v>
      </c>
      <c r="AB128" s="6">
        <v>20.799999999999997</v>
      </c>
      <c r="AC128" s="6">
        <v>23.900000000000006</v>
      </c>
      <c r="AD128" s="6">
        <v>13.700000000000003</v>
      </c>
      <c r="AE128" s="6">
        <v>21.799999999999997</v>
      </c>
      <c r="AF128" s="6">
        <v>18.699999999999989</v>
      </c>
      <c r="AG128" s="6">
        <v>21.200000000000003</v>
      </c>
      <c r="AH128" s="6">
        <v>27.200000000000003</v>
      </c>
    </row>
    <row r="129" spans="1:34" ht="15.75" customHeight="1" x14ac:dyDescent="0.25">
      <c r="A129">
        <v>23</v>
      </c>
      <c r="B129" t="s">
        <v>46</v>
      </c>
      <c r="C129" s="13" t="s">
        <v>48</v>
      </c>
      <c r="D129" s="6">
        <v>29.399999999999977</v>
      </c>
      <c r="E129" s="6">
        <v>14.199999999999989</v>
      </c>
      <c r="F129" s="6">
        <v>14.900000000000006</v>
      </c>
      <c r="G129" s="6">
        <v>21.699999999999989</v>
      </c>
      <c r="H129" s="6">
        <v>21.000000000000007</v>
      </c>
      <c r="I129" s="6">
        <v>21.999999999999986</v>
      </c>
      <c r="J129" s="6">
        <v>20.600000000000009</v>
      </c>
      <c r="K129" s="6">
        <v>21.699999999999989</v>
      </c>
      <c r="L129" s="6">
        <v>22.600000000000023</v>
      </c>
      <c r="M129" s="6">
        <v>20.099999999999994</v>
      </c>
      <c r="N129" s="6">
        <v>17.5</v>
      </c>
      <c r="O129" s="6">
        <v>22.399999999999991</v>
      </c>
      <c r="P129" s="6">
        <v>20.100000000000009</v>
      </c>
      <c r="Q129" s="6">
        <v>20.799999999999997</v>
      </c>
      <c r="R129" s="6"/>
      <c r="S129" s="6">
        <v>42.399999999999991</v>
      </c>
      <c r="T129" s="6">
        <v>20.799999999999997</v>
      </c>
      <c r="U129" s="6">
        <v>24</v>
      </c>
      <c r="V129" s="6">
        <v>23.100000000000009</v>
      </c>
      <c r="W129" s="6">
        <v>21.400000000000006</v>
      </c>
      <c r="X129" s="6">
        <v>19</v>
      </c>
      <c r="Y129" s="6">
        <v>16.299999999999997</v>
      </c>
      <c r="Z129" s="6">
        <v>22.5</v>
      </c>
      <c r="AA129" s="6">
        <v>18.400000000000006</v>
      </c>
      <c r="AB129" s="6">
        <v>18.099999999999994</v>
      </c>
      <c r="AC129" s="6">
        <v>21</v>
      </c>
      <c r="AD129" s="6">
        <v>21.900000000000006</v>
      </c>
      <c r="AE129" s="6">
        <v>19.899999999999991</v>
      </c>
      <c r="AF129" s="6">
        <v>16.599999999999994</v>
      </c>
      <c r="AG129" s="6">
        <v>16.799999999999997</v>
      </c>
      <c r="AH129" s="6">
        <v>22.799999999999997</v>
      </c>
    </row>
    <row r="130" spans="1:34" ht="15.75" customHeight="1" x14ac:dyDescent="0.25">
      <c r="A130">
        <v>26</v>
      </c>
      <c r="B130" t="s">
        <v>44</v>
      </c>
      <c r="C130" s="13" t="s">
        <v>49</v>
      </c>
      <c r="D130" s="6">
        <v>17.899999999999977</v>
      </c>
      <c r="E130" s="6">
        <v>19.5</v>
      </c>
      <c r="F130" s="6">
        <v>17.399999999999977</v>
      </c>
      <c r="G130" s="6">
        <v>21.100000000000023</v>
      </c>
      <c r="H130" s="6">
        <v>15.099999999999966</v>
      </c>
      <c r="I130" s="6">
        <v>19.900000000000034</v>
      </c>
      <c r="J130" s="6">
        <v>16.600000000000023</v>
      </c>
      <c r="K130" s="6">
        <v>18.399999999999977</v>
      </c>
      <c r="L130" s="6">
        <v>16.000000000000057</v>
      </c>
      <c r="M130" s="6">
        <v>19.600000000000023</v>
      </c>
      <c r="N130" s="6">
        <v>18.299999999999955</v>
      </c>
      <c r="O130" s="6">
        <v>17.200000000000045</v>
      </c>
      <c r="P130" s="6">
        <v>20.100000000000023</v>
      </c>
      <c r="Q130" s="6">
        <v>16.399999999999977</v>
      </c>
      <c r="R130" s="6"/>
      <c r="S130" s="6">
        <v>40.100000000000023</v>
      </c>
      <c r="T130" s="6">
        <v>17.400000000000091</v>
      </c>
      <c r="U130" s="6">
        <v>17.899999999999977</v>
      </c>
      <c r="V130" s="6">
        <v>17.299999999999955</v>
      </c>
      <c r="W130" s="6">
        <v>19.800000000000011</v>
      </c>
      <c r="X130" s="6">
        <v>18.699999999999989</v>
      </c>
      <c r="Y130" s="6">
        <v>15.800000000000011</v>
      </c>
      <c r="Z130" s="6">
        <v>17.399999999999977</v>
      </c>
      <c r="AA130" s="6">
        <v>19.400000000000034</v>
      </c>
      <c r="AB130" s="6">
        <v>17.099999999999966</v>
      </c>
      <c r="AC130" s="6">
        <v>16.399999999999977</v>
      </c>
      <c r="AD130" s="6">
        <v>16.400000000000034</v>
      </c>
      <c r="AE130" s="6">
        <v>13.299999999999955</v>
      </c>
      <c r="AF130" s="6">
        <v>17.100000000000023</v>
      </c>
      <c r="AG130" s="6">
        <v>16.100000000000023</v>
      </c>
      <c r="AH130" s="6">
        <v>18.399999999999977</v>
      </c>
    </row>
    <row r="131" spans="1:34" ht="15.75" customHeight="1" x14ac:dyDescent="0.25">
      <c r="A131">
        <v>27</v>
      </c>
      <c r="B131" t="s">
        <v>44</v>
      </c>
      <c r="C131" s="13" t="s">
        <v>49</v>
      </c>
      <c r="D131" s="6">
        <v>15.999999999999943</v>
      </c>
      <c r="E131" s="6">
        <v>16.5</v>
      </c>
      <c r="F131" s="6">
        <v>19.300000000000011</v>
      </c>
      <c r="G131" s="6">
        <v>17.699999999999989</v>
      </c>
      <c r="H131" s="6">
        <v>19.000000000000057</v>
      </c>
      <c r="I131" s="6">
        <v>16.799999999999955</v>
      </c>
      <c r="J131" s="6">
        <v>19.800000000000011</v>
      </c>
      <c r="K131" s="6">
        <v>18.899999999999977</v>
      </c>
      <c r="L131" s="6">
        <v>18.100000000000023</v>
      </c>
      <c r="M131" s="6">
        <v>20.5</v>
      </c>
      <c r="N131" s="6">
        <v>16.399999999999977</v>
      </c>
      <c r="O131" s="6">
        <v>20.600000000000023</v>
      </c>
      <c r="P131" s="6">
        <v>22.799999999999955</v>
      </c>
      <c r="Q131" s="6">
        <v>18.799999999999955</v>
      </c>
      <c r="R131" s="6"/>
      <c r="S131" s="6">
        <v>36.5</v>
      </c>
      <c r="T131" s="6">
        <v>13.200000000000045</v>
      </c>
      <c r="U131" s="6">
        <v>27.399999999999977</v>
      </c>
      <c r="V131" s="6">
        <v>17.300000000000068</v>
      </c>
      <c r="W131" s="6">
        <v>20.199999999999989</v>
      </c>
      <c r="X131" s="6">
        <v>14.300000000000011</v>
      </c>
      <c r="Y131" s="6">
        <v>15.399999999999977</v>
      </c>
      <c r="Z131" s="6">
        <v>20.5</v>
      </c>
      <c r="AA131" s="6">
        <v>20.199999999999989</v>
      </c>
      <c r="AB131" s="6">
        <v>13.099999999999966</v>
      </c>
      <c r="AC131" s="6">
        <v>19.300000000000011</v>
      </c>
      <c r="AD131" s="6">
        <v>21.300000000000011</v>
      </c>
      <c r="AE131" s="6">
        <v>16.199999999999989</v>
      </c>
      <c r="AF131" s="6">
        <v>16.699999999999932</v>
      </c>
      <c r="AG131" s="6">
        <v>15.700000000000045</v>
      </c>
      <c r="AH131" s="6">
        <v>15.699999999999989</v>
      </c>
    </row>
    <row r="132" spans="1:34" ht="15.75" customHeight="1" x14ac:dyDescent="0.25">
      <c r="A132">
        <v>28</v>
      </c>
      <c r="B132" t="s">
        <v>44</v>
      </c>
      <c r="C132" s="13" t="s">
        <v>49</v>
      </c>
      <c r="D132" s="6">
        <v>15.200000000000045</v>
      </c>
      <c r="E132" s="6">
        <v>16.699999999999989</v>
      </c>
      <c r="F132" s="6">
        <v>19</v>
      </c>
      <c r="G132" s="6">
        <v>15.999999999999943</v>
      </c>
      <c r="H132" s="6">
        <v>14.800000000000011</v>
      </c>
      <c r="I132" s="6">
        <v>20.100000000000023</v>
      </c>
      <c r="J132" s="6">
        <v>18.099999999999966</v>
      </c>
      <c r="K132" s="6">
        <v>17.5</v>
      </c>
      <c r="L132" s="6">
        <v>17.600000000000023</v>
      </c>
      <c r="M132" s="6">
        <v>20.900000000000091</v>
      </c>
      <c r="N132" s="6">
        <v>20.899999999999977</v>
      </c>
      <c r="O132" s="6">
        <v>21.099999999999909</v>
      </c>
      <c r="P132" s="6">
        <v>22.100000000000136</v>
      </c>
      <c r="Q132" s="6">
        <v>20.099999999999909</v>
      </c>
      <c r="R132" s="6"/>
      <c r="S132" s="6">
        <v>41.900000000000091</v>
      </c>
      <c r="T132" s="6">
        <v>21.100000000000023</v>
      </c>
      <c r="U132" s="6">
        <v>24.699999999999932</v>
      </c>
      <c r="V132" s="6">
        <v>19.100000000000023</v>
      </c>
      <c r="W132" s="6">
        <v>23.199999999999989</v>
      </c>
      <c r="X132" s="6">
        <v>20.100000000000023</v>
      </c>
      <c r="Y132" s="6">
        <v>15.099999999999966</v>
      </c>
      <c r="Z132" s="6">
        <v>18.099999999999966</v>
      </c>
      <c r="AA132" s="6">
        <v>16</v>
      </c>
      <c r="AB132" s="6">
        <v>16.900000000000034</v>
      </c>
      <c r="AC132" s="6">
        <v>17.399999999999977</v>
      </c>
      <c r="AD132" s="6">
        <v>15.699999999999989</v>
      </c>
      <c r="AE132" s="6">
        <v>15.5</v>
      </c>
      <c r="AF132" s="6">
        <v>18.199999999999989</v>
      </c>
      <c r="AG132" s="6">
        <v>16.100000000000023</v>
      </c>
      <c r="AH132" s="6">
        <v>17.800000000000011</v>
      </c>
    </row>
    <row r="133" spans="1:34" ht="15.75" customHeight="1" x14ac:dyDescent="0.25">
      <c r="A133">
        <v>30</v>
      </c>
      <c r="B133" t="s">
        <v>44</v>
      </c>
      <c r="C133" s="13" t="s">
        <v>49</v>
      </c>
      <c r="D133" s="6">
        <v>20.5</v>
      </c>
      <c r="E133" s="6">
        <v>24.300000000000011</v>
      </c>
      <c r="F133" s="6">
        <v>21.199999999999989</v>
      </c>
      <c r="G133" s="6">
        <v>23.100000000000023</v>
      </c>
      <c r="H133" s="6">
        <v>21.899999999999977</v>
      </c>
      <c r="I133" s="6">
        <v>22.199999999999932</v>
      </c>
      <c r="J133" s="6">
        <v>22.5</v>
      </c>
      <c r="K133" s="6">
        <v>25.700000000000045</v>
      </c>
      <c r="L133" s="6">
        <v>25.299999999999955</v>
      </c>
      <c r="M133" s="6">
        <v>25.199999999999989</v>
      </c>
      <c r="N133" s="6">
        <v>26.800000000000011</v>
      </c>
      <c r="O133" s="6">
        <v>25.100000000000023</v>
      </c>
      <c r="P133" s="6">
        <v>21.5</v>
      </c>
      <c r="Q133" s="6">
        <v>24.900000000000034</v>
      </c>
      <c r="R133" s="6"/>
      <c r="S133" s="6">
        <v>50.899999999999977</v>
      </c>
      <c r="T133" s="6">
        <v>23.800000000000011</v>
      </c>
      <c r="U133" s="6">
        <v>24.600000000000023</v>
      </c>
      <c r="V133" s="6">
        <v>17.400000000000034</v>
      </c>
      <c r="W133" s="6">
        <v>29.099999999999966</v>
      </c>
      <c r="X133" s="6">
        <v>23</v>
      </c>
      <c r="Y133" s="6">
        <v>18.199999999999989</v>
      </c>
      <c r="Z133" s="6">
        <v>22.800000000000011</v>
      </c>
      <c r="AA133" s="6">
        <v>19.899999999999977</v>
      </c>
      <c r="AB133" s="6">
        <v>20.300000000000011</v>
      </c>
      <c r="AC133" s="6">
        <v>22</v>
      </c>
      <c r="AD133" s="6">
        <v>20.799999999999955</v>
      </c>
      <c r="AE133" s="6">
        <v>15.100000000000023</v>
      </c>
      <c r="AF133" s="6">
        <v>20.699999999999989</v>
      </c>
      <c r="AG133" s="6">
        <v>16.700000000000045</v>
      </c>
      <c r="AH133" s="6">
        <v>23.199999999999989</v>
      </c>
    </row>
    <row r="134" spans="1:34" ht="15.75" customHeight="1" x14ac:dyDescent="0.25">
      <c r="A134">
        <v>35</v>
      </c>
      <c r="B134" t="s">
        <v>44</v>
      </c>
      <c r="C134" s="13" t="s">
        <v>49</v>
      </c>
      <c r="D134" s="6">
        <v>16.900000000000034</v>
      </c>
      <c r="E134" s="6">
        <v>16.899999999999977</v>
      </c>
      <c r="F134" s="6">
        <v>17.300000000000011</v>
      </c>
      <c r="G134" s="6">
        <v>19.800000000000011</v>
      </c>
      <c r="H134" s="6">
        <v>18.100000000000023</v>
      </c>
      <c r="I134" s="6">
        <v>21.5</v>
      </c>
      <c r="J134" s="6">
        <v>17.699999999999989</v>
      </c>
      <c r="K134" s="6">
        <v>20.100000000000023</v>
      </c>
      <c r="L134" s="6">
        <v>17.300000000000011</v>
      </c>
      <c r="M134" s="6">
        <v>22.899999999999977</v>
      </c>
      <c r="N134" s="6">
        <v>17.899999999999977</v>
      </c>
      <c r="O134" s="6">
        <v>19.600000000000023</v>
      </c>
      <c r="P134" s="6">
        <v>21.800000000000068</v>
      </c>
      <c r="Q134" s="6">
        <v>22.5</v>
      </c>
      <c r="R134" s="6"/>
      <c r="S134" s="6">
        <v>44.399999999999977</v>
      </c>
      <c r="T134" s="6">
        <v>20.300000000000011</v>
      </c>
      <c r="U134" s="6">
        <v>18.799999999999955</v>
      </c>
      <c r="V134" s="6">
        <v>17</v>
      </c>
      <c r="W134" s="6">
        <v>21.699999999999989</v>
      </c>
      <c r="X134" s="6">
        <v>18.199999999999989</v>
      </c>
      <c r="Y134" s="6">
        <v>15.300000000000011</v>
      </c>
      <c r="Z134" s="6">
        <v>22.900000000000091</v>
      </c>
      <c r="AA134" s="6">
        <v>18.199999999999932</v>
      </c>
      <c r="AB134" s="6">
        <v>16.399999999999977</v>
      </c>
      <c r="AC134" s="6">
        <v>14.599999999999909</v>
      </c>
      <c r="AD134" s="6">
        <v>19.300000000000068</v>
      </c>
      <c r="AE134" s="6">
        <v>15.599999999999909</v>
      </c>
      <c r="AF134" s="6">
        <v>17.700000000000045</v>
      </c>
      <c r="AG134" s="6">
        <v>17</v>
      </c>
      <c r="AH134" s="6">
        <v>20.100000000000023</v>
      </c>
    </row>
    <row r="135" spans="1:34" ht="15.75" customHeight="1" x14ac:dyDescent="0.25">
      <c r="A135">
        <v>43</v>
      </c>
      <c r="B135" t="s">
        <v>44</v>
      </c>
      <c r="C135" s="13" t="s">
        <v>49</v>
      </c>
      <c r="D135" s="6">
        <v>17.299999999999955</v>
      </c>
      <c r="E135" s="6">
        <v>17.199999999999989</v>
      </c>
      <c r="F135" s="6">
        <v>16.5</v>
      </c>
      <c r="G135" s="6">
        <v>19.399999999999977</v>
      </c>
      <c r="H135" s="6">
        <v>20.100000000000023</v>
      </c>
      <c r="I135" s="6">
        <v>19</v>
      </c>
      <c r="J135" s="6">
        <v>16</v>
      </c>
      <c r="K135" s="6">
        <v>20</v>
      </c>
      <c r="L135" s="6">
        <v>20.899999999999977</v>
      </c>
      <c r="M135" s="6">
        <v>17.899999999999977</v>
      </c>
      <c r="N135" s="6">
        <v>20.699999999999932</v>
      </c>
      <c r="O135" s="6">
        <v>17</v>
      </c>
      <c r="P135" s="6">
        <v>20</v>
      </c>
      <c r="Q135" s="6">
        <v>18.300000000000068</v>
      </c>
      <c r="R135" s="6"/>
      <c r="S135" s="6">
        <v>37.5</v>
      </c>
      <c r="T135" s="6">
        <v>18.399999999999977</v>
      </c>
      <c r="U135" s="6">
        <v>19.899999999999977</v>
      </c>
      <c r="V135" s="6">
        <v>16.099999999999966</v>
      </c>
      <c r="W135" s="6">
        <v>21.200000000000045</v>
      </c>
      <c r="X135" s="6">
        <v>19.599999999999966</v>
      </c>
      <c r="Y135" s="6">
        <v>12.899999999999977</v>
      </c>
      <c r="Z135" s="6">
        <v>21.100000000000023</v>
      </c>
      <c r="AA135" s="6">
        <v>16.899999999999977</v>
      </c>
      <c r="AB135" s="6">
        <v>16.300000000000011</v>
      </c>
      <c r="AC135" s="6">
        <v>13.5</v>
      </c>
      <c r="AD135" s="6">
        <v>15.999999999999943</v>
      </c>
      <c r="AE135" s="6">
        <v>14.800000000000011</v>
      </c>
      <c r="AF135" s="6">
        <v>19.100000000000023</v>
      </c>
      <c r="AG135" s="6">
        <v>16.600000000000023</v>
      </c>
      <c r="AH135" s="6">
        <v>17.799999999999955</v>
      </c>
    </row>
    <row r="136" spans="1:34" ht="15.75" customHeight="1" x14ac:dyDescent="0.25">
      <c r="A136">
        <v>44</v>
      </c>
      <c r="B136" t="s">
        <v>44</v>
      </c>
      <c r="C136" s="13" t="s">
        <v>49</v>
      </c>
      <c r="D136" s="6">
        <v>20.599999999999966</v>
      </c>
      <c r="E136" s="6">
        <v>20.199999999999989</v>
      </c>
      <c r="F136" s="6">
        <v>20.100000000000023</v>
      </c>
      <c r="G136" s="6">
        <v>21</v>
      </c>
      <c r="H136" s="6">
        <v>20.100000000000023</v>
      </c>
      <c r="I136" s="6">
        <v>20.800000000000011</v>
      </c>
      <c r="J136" s="6">
        <v>18.199999999999932</v>
      </c>
      <c r="K136" s="6">
        <v>24.000000000000057</v>
      </c>
      <c r="L136" s="6">
        <v>14.800000000000011</v>
      </c>
      <c r="M136" s="6">
        <v>22.699999999999932</v>
      </c>
      <c r="N136" s="6">
        <v>21.500000000000114</v>
      </c>
      <c r="O136" s="6">
        <v>22.499999999999886</v>
      </c>
      <c r="P136" s="6">
        <v>20.200000000000045</v>
      </c>
      <c r="Q136" s="6">
        <v>19.099999999999909</v>
      </c>
      <c r="R136" s="6"/>
      <c r="S136" s="6">
        <v>45.900000000000091</v>
      </c>
      <c r="T136" s="6">
        <v>18.100000000000023</v>
      </c>
      <c r="U136" s="6">
        <v>22.799999999999955</v>
      </c>
      <c r="V136" s="6">
        <v>18.699999999999989</v>
      </c>
      <c r="W136" s="6">
        <v>27.300000000000011</v>
      </c>
      <c r="X136" s="6">
        <v>19.400000000000034</v>
      </c>
      <c r="Y136" s="6">
        <v>17.299999999999955</v>
      </c>
      <c r="Z136" s="6">
        <v>23.300000000000011</v>
      </c>
      <c r="AA136" s="6">
        <v>21</v>
      </c>
      <c r="AB136" s="6">
        <v>13.699999999999989</v>
      </c>
      <c r="AC136" s="6">
        <v>12.5</v>
      </c>
      <c r="AD136" s="6">
        <v>21.399999999999977</v>
      </c>
      <c r="AE136" s="6">
        <v>13.300000000000068</v>
      </c>
      <c r="AF136" s="6">
        <v>20.299999999999955</v>
      </c>
      <c r="AG136" s="6">
        <v>14.200000000000045</v>
      </c>
      <c r="AH136" s="6">
        <v>15.699999999999989</v>
      </c>
    </row>
    <row r="137" spans="1:34" ht="15.75" customHeight="1" x14ac:dyDescent="0.25">
      <c r="A137">
        <v>47</v>
      </c>
      <c r="B137" t="s">
        <v>44</v>
      </c>
      <c r="C137" s="13" t="s">
        <v>49</v>
      </c>
      <c r="D137" s="6">
        <v>18</v>
      </c>
      <c r="E137" s="6">
        <v>21.300000000000011</v>
      </c>
      <c r="F137" s="6">
        <v>16.5</v>
      </c>
      <c r="G137" s="6">
        <v>22.5</v>
      </c>
      <c r="H137" s="6">
        <v>23.100000000000023</v>
      </c>
      <c r="I137" s="6">
        <v>22.699999999999989</v>
      </c>
      <c r="J137" s="6">
        <v>23</v>
      </c>
      <c r="K137" s="6">
        <v>21.700000000000045</v>
      </c>
      <c r="L137" s="6">
        <v>21.699999999999989</v>
      </c>
      <c r="M137" s="6">
        <v>24.599999999999909</v>
      </c>
      <c r="N137" s="6">
        <v>20.200000000000045</v>
      </c>
      <c r="O137" s="6">
        <v>22.399999999999977</v>
      </c>
      <c r="P137" s="6">
        <v>24.199999999999932</v>
      </c>
      <c r="Q137" s="6">
        <v>25.200000000000045</v>
      </c>
      <c r="R137" s="6"/>
      <c r="S137" s="6">
        <v>48.600000000000023</v>
      </c>
      <c r="T137" s="6">
        <v>26.599999999999966</v>
      </c>
      <c r="U137" s="6">
        <v>18.199999999999989</v>
      </c>
      <c r="V137" s="6">
        <v>20.699999999999989</v>
      </c>
      <c r="W137" s="6">
        <v>25.5</v>
      </c>
      <c r="X137" s="6">
        <v>27.799999999999955</v>
      </c>
      <c r="Y137" s="6">
        <v>19.5</v>
      </c>
      <c r="Z137" s="6">
        <v>16.900000000000034</v>
      </c>
      <c r="AA137" s="6">
        <v>20.399999999999977</v>
      </c>
      <c r="AB137" s="6">
        <v>25.699999999999989</v>
      </c>
      <c r="AC137" s="6">
        <v>19.5</v>
      </c>
      <c r="AD137" s="6">
        <v>23.400000000000034</v>
      </c>
      <c r="AE137" s="6">
        <v>19.800000000000011</v>
      </c>
      <c r="AF137" s="6">
        <v>19.300000000000011</v>
      </c>
      <c r="AG137" s="6">
        <v>24.099999999999966</v>
      </c>
      <c r="AH137" s="6">
        <v>25.100000000000023</v>
      </c>
    </row>
    <row r="138" spans="1:34" ht="15.75" customHeight="1" x14ac:dyDescent="0.25">
      <c r="A138">
        <v>25</v>
      </c>
      <c r="B138" t="s">
        <v>45</v>
      </c>
      <c r="C138" s="13" t="s">
        <v>49</v>
      </c>
      <c r="D138" s="6">
        <v>20.199999999999989</v>
      </c>
      <c r="E138" s="6">
        <v>13.100000000000009</v>
      </c>
      <c r="F138" s="6">
        <v>16.199999999999989</v>
      </c>
      <c r="G138" s="6">
        <v>14</v>
      </c>
      <c r="H138" s="6">
        <v>14.099999999999994</v>
      </c>
      <c r="I138" s="6">
        <v>12.599999999999994</v>
      </c>
      <c r="J138" s="6">
        <v>13</v>
      </c>
      <c r="K138" s="6">
        <v>15.200000000000003</v>
      </c>
      <c r="L138" s="6">
        <v>14.599999999999994</v>
      </c>
      <c r="M138" s="6">
        <v>14.600000000000009</v>
      </c>
      <c r="N138" s="6">
        <v>11.099999999999994</v>
      </c>
      <c r="O138" s="6">
        <v>12.5</v>
      </c>
      <c r="P138" s="6">
        <v>15</v>
      </c>
      <c r="Q138" s="6">
        <v>15.700000000000003</v>
      </c>
      <c r="R138" s="6"/>
      <c r="S138" s="6">
        <v>27.5</v>
      </c>
      <c r="T138" s="6">
        <v>13.599999999999994</v>
      </c>
      <c r="U138" s="6">
        <v>16.699999999999989</v>
      </c>
      <c r="V138" s="6">
        <v>13.100000000000009</v>
      </c>
      <c r="W138" s="6">
        <v>16</v>
      </c>
      <c r="X138" s="6">
        <v>10.399999999999999</v>
      </c>
      <c r="Y138" s="6">
        <v>12.799999999999997</v>
      </c>
      <c r="Z138" s="6">
        <v>12.200000000000003</v>
      </c>
      <c r="AA138" s="6">
        <v>13.700000000000003</v>
      </c>
      <c r="AB138" s="6">
        <v>13.199999999999989</v>
      </c>
      <c r="AC138" s="6">
        <v>7.7000000000000028</v>
      </c>
      <c r="AD138" s="6">
        <v>13.299999999999997</v>
      </c>
      <c r="AE138" s="6">
        <v>9.5</v>
      </c>
      <c r="AF138" s="6">
        <v>11.799999999999997</v>
      </c>
      <c r="AG138" s="6">
        <v>12</v>
      </c>
      <c r="AH138" s="6">
        <v>9.3999999999999915</v>
      </c>
    </row>
    <row r="139" spans="1:34" ht="15.75" customHeight="1" x14ac:dyDescent="0.25">
      <c r="A139">
        <v>32</v>
      </c>
      <c r="B139" t="s">
        <v>45</v>
      </c>
      <c r="C139" s="13" t="s">
        <v>49</v>
      </c>
      <c r="D139" s="6">
        <v>20.600000000000023</v>
      </c>
      <c r="E139" s="6">
        <v>19.499999999999986</v>
      </c>
      <c r="F139" s="6">
        <v>17.700000000000003</v>
      </c>
      <c r="G139" s="6">
        <v>16.900000000000006</v>
      </c>
      <c r="H139" s="6">
        <v>13.400000000000006</v>
      </c>
      <c r="I139" s="6">
        <v>18.200000000000017</v>
      </c>
      <c r="J139" s="6">
        <v>15.899999999999991</v>
      </c>
      <c r="K139" s="6">
        <v>18.299999999999997</v>
      </c>
      <c r="L139" s="6">
        <v>10.900000000000006</v>
      </c>
      <c r="M139" s="6">
        <v>18.400000000000006</v>
      </c>
      <c r="N139" s="6">
        <v>17</v>
      </c>
      <c r="O139" s="6">
        <v>16</v>
      </c>
      <c r="P139" s="6">
        <v>14.5</v>
      </c>
      <c r="Q139" s="6">
        <v>14.900000000000006</v>
      </c>
      <c r="R139" s="6"/>
      <c r="S139" s="6">
        <v>33.299999999999997</v>
      </c>
      <c r="T139" s="6">
        <v>13.099999999999994</v>
      </c>
      <c r="U139" s="6">
        <v>17.099999999999994</v>
      </c>
      <c r="V139" s="6">
        <v>3.5</v>
      </c>
      <c r="W139" s="6">
        <v>19.800000000000011</v>
      </c>
      <c r="X139" s="6">
        <v>15.099999999999994</v>
      </c>
      <c r="Y139" s="6">
        <v>12.100000000000009</v>
      </c>
      <c r="Z139" s="6">
        <v>18.299999999999997</v>
      </c>
      <c r="AA139" s="6">
        <v>14.900000000000006</v>
      </c>
      <c r="AB139" s="6">
        <v>12.400000000000006</v>
      </c>
      <c r="AC139" s="6">
        <v>10.699999999999989</v>
      </c>
      <c r="AD139" s="6">
        <v>14.900000000000006</v>
      </c>
      <c r="AE139" s="6">
        <v>13.200000000000003</v>
      </c>
      <c r="AF139" s="6">
        <v>13.599999999999994</v>
      </c>
      <c r="AG139" s="6">
        <v>6.2000000000000028</v>
      </c>
      <c r="AH139" s="6">
        <v>12</v>
      </c>
    </row>
    <row r="140" spans="1:34" ht="15.75" customHeight="1" x14ac:dyDescent="0.25">
      <c r="A140">
        <v>33</v>
      </c>
      <c r="B140" t="s">
        <v>45</v>
      </c>
      <c r="C140" s="13" t="s">
        <v>49</v>
      </c>
      <c r="D140" s="6">
        <v>17.899999999999977</v>
      </c>
      <c r="E140" s="6">
        <v>19.300000000000011</v>
      </c>
      <c r="F140" s="6">
        <v>20.600000000000009</v>
      </c>
      <c r="G140" s="6">
        <v>19.099999999999994</v>
      </c>
      <c r="H140" s="6">
        <v>17.200000000000003</v>
      </c>
      <c r="I140" s="6">
        <v>17.400000000000006</v>
      </c>
      <c r="J140" s="6">
        <v>16.100000000000009</v>
      </c>
      <c r="K140" s="6">
        <v>18.700000000000003</v>
      </c>
      <c r="L140" s="6">
        <v>18.099999999999994</v>
      </c>
      <c r="M140" s="6">
        <v>12</v>
      </c>
      <c r="N140" s="6">
        <v>15.899999999999991</v>
      </c>
      <c r="O140" s="6">
        <v>16.299999999999997</v>
      </c>
      <c r="P140" s="6">
        <v>16</v>
      </c>
      <c r="Q140" s="6">
        <v>11.800000000000011</v>
      </c>
      <c r="R140" s="6"/>
      <c r="S140" s="6">
        <v>33</v>
      </c>
      <c r="T140" s="6">
        <v>17.099999999999994</v>
      </c>
      <c r="U140" s="6">
        <v>14.400000000000006</v>
      </c>
      <c r="V140" s="6">
        <v>10.899999999999991</v>
      </c>
      <c r="W140" s="6">
        <v>19.299999999999983</v>
      </c>
      <c r="X140" s="6">
        <v>14.300000000000011</v>
      </c>
      <c r="Y140" s="6">
        <v>15.200000000000003</v>
      </c>
      <c r="Z140" s="6">
        <v>17.799999999999997</v>
      </c>
      <c r="AA140" s="6">
        <v>16.899999999999991</v>
      </c>
      <c r="AB140" s="6">
        <v>11.400000000000006</v>
      </c>
      <c r="AC140" s="6">
        <v>12.5</v>
      </c>
      <c r="AD140" s="6">
        <v>17.5</v>
      </c>
      <c r="AE140" s="6">
        <v>11.900000000000006</v>
      </c>
      <c r="AF140" s="6">
        <v>8.7000000000000028</v>
      </c>
      <c r="AG140" s="6">
        <v>11.700000000000003</v>
      </c>
      <c r="AH140" s="6">
        <v>12.099999999999994</v>
      </c>
    </row>
    <row r="141" spans="1:34" ht="15.75" customHeight="1" x14ac:dyDescent="0.25">
      <c r="A141">
        <v>36</v>
      </c>
      <c r="B141" t="s">
        <v>45</v>
      </c>
      <c r="C141" s="13" t="s">
        <v>49</v>
      </c>
      <c r="D141" s="6">
        <v>19</v>
      </c>
      <c r="E141" s="6">
        <v>19.000000000000014</v>
      </c>
      <c r="F141" s="6">
        <v>18</v>
      </c>
      <c r="G141" s="6">
        <v>19</v>
      </c>
      <c r="H141" s="6">
        <v>15.700000000000003</v>
      </c>
      <c r="I141" s="6">
        <v>18.699999999999989</v>
      </c>
      <c r="J141" s="6">
        <v>18.099999999999994</v>
      </c>
      <c r="K141" s="6">
        <v>18.299999999999997</v>
      </c>
      <c r="L141" s="6">
        <v>15.799999999999997</v>
      </c>
      <c r="M141" s="6">
        <v>16.5</v>
      </c>
      <c r="N141" s="6">
        <v>17.200000000000003</v>
      </c>
      <c r="O141" s="6">
        <v>15.099999999999994</v>
      </c>
      <c r="P141" s="6">
        <v>15.099999999999994</v>
      </c>
      <c r="Q141" s="6">
        <v>16.400000000000006</v>
      </c>
      <c r="R141" s="6"/>
      <c r="S141" s="6">
        <v>26.199999999999989</v>
      </c>
      <c r="T141" s="6">
        <v>17.800000000000011</v>
      </c>
      <c r="U141" s="6">
        <v>18</v>
      </c>
      <c r="V141" s="6">
        <v>15.599999999999994</v>
      </c>
      <c r="W141" s="6">
        <v>19</v>
      </c>
      <c r="X141" s="6">
        <v>14.700000000000003</v>
      </c>
      <c r="Y141" s="6">
        <v>14.399999999999991</v>
      </c>
      <c r="Z141" s="6">
        <v>12.300000000000011</v>
      </c>
      <c r="AA141" s="6">
        <v>16.099999999999994</v>
      </c>
      <c r="AB141" s="6">
        <v>14.400000000000006</v>
      </c>
      <c r="AC141" s="6">
        <v>10.299999999999997</v>
      </c>
      <c r="AD141" s="6">
        <v>15</v>
      </c>
      <c r="AE141" s="6">
        <v>11.5</v>
      </c>
      <c r="AF141" s="6">
        <v>13.300000000000011</v>
      </c>
      <c r="AG141" s="6">
        <v>11.799999999999997</v>
      </c>
      <c r="AH141" s="6">
        <v>15</v>
      </c>
    </row>
    <row r="142" spans="1:34" ht="15.75" customHeight="1" x14ac:dyDescent="0.25">
      <c r="A142">
        <v>37</v>
      </c>
      <c r="B142" t="s">
        <v>45</v>
      </c>
      <c r="C142" s="13" t="s">
        <v>49</v>
      </c>
      <c r="D142" s="6">
        <v>20.5</v>
      </c>
      <c r="E142" s="6">
        <v>17.200000000000017</v>
      </c>
      <c r="F142" s="6">
        <v>17.799999999999997</v>
      </c>
      <c r="G142" s="6">
        <v>14.299999999999997</v>
      </c>
      <c r="H142" s="6">
        <v>16.099999999999994</v>
      </c>
      <c r="I142" s="6">
        <v>16.5</v>
      </c>
      <c r="J142" s="6">
        <v>17.399999999999991</v>
      </c>
      <c r="K142" s="6">
        <v>13.900000000000006</v>
      </c>
      <c r="L142" s="6">
        <v>15.699999999999989</v>
      </c>
      <c r="M142" s="6">
        <v>11.200000000000017</v>
      </c>
      <c r="N142" s="6">
        <v>14.799999999999997</v>
      </c>
      <c r="O142" s="6">
        <v>13</v>
      </c>
      <c r="P142" s="6">
        <v>14.400000000000006</v>
      </c>
      <c r="Q142" s="6">
        <v>14</v>
      </c>
      <c r="R142" s="6"/>
      <c r="S142" s="6">
        <v>26.699999999999989</v>
      </c>
      <c r="T142" s="6">
        <v>15.899999999999991</v>
      </c>
      <c r="U142" s="6">
        <v>14.900000000000006</v>
      </c>
      <c r="V142" s="6">
        <v>12</v>
      </c>
      <c r="W142" s="6">
        <v>11.699999999999989</v>
      </c>
      <c r="X142" s="6">
        <v>14.400000000000006</v>
      </c>
      <c r="Y142" s="6">
        <v>15.299999999999997</v>
      </c>
      <c r="Z142" s="6">
        <v>15.799999999999997</v>
      </c>
      <c r="AA142" s="6">
        <v>15.799999999999997</v>
      </c>
      <c r="AB142" s="6">
        <v>10.700000000000003</v>
      </c>
      <c r="AC142" s="6">
        <v>10.799999999999997</v>
      </c>
      <c r="AD142" s="6">
        <v>14.700000000000003</v>
      </c>
      <c r="AE142" s="6">
        <v>9.7999999999999972</v>
      </c>
      <c r="AF142" s="6">
        <v>13.299999999999997</v>
      </c>
      <c r="AG142" s="6">
        <v>12.700000000000003</v>
      </c>
      <c r="AH142" s="6">
        <v>11.5</v>
      </c>
    </row>
    <row r="143" spans="1:34" ht="15.75" customHeight="1" x14ac:dyDescent="0.25">
      <c r="A143">
        <v>40</v>
      </c>
      <c r="B143" t="s">
        <v>45</v>
      </c>
      <c r="C143" s="13" t="s">
        <v>49</v>
      </c>
      <c r="D143" s="6">
        <v>20.5</v>
      </c>
      <c r="E143" s="6">
        <v>16.299999999999997</v>
      </c>
      <c r="F143" s="6">
        <v>17.5</v>
      </c>
      <c r="G143" s="6">
        <v>19.5</v>
      </c>
      <c r="H143" s="6">
        <v>18.799999999999997</v>
      </c>
      <c r="I143" s="6">
        <v>16.900000000000006</v>
      </c>
      <c r="J143" s="6">
        <v>16.099999999999994</v>
      </c>
      <c r="K143" s="6">
        <v>20.799999999999997</v>
      </c>
      <c r="L143" s="6">
        <v>18.700000000000003</v>
      </c>
      <c r="M143" s="6">
        <v>18.400000000000006</v>
      </c>
      <c r="N143" s="6">
        <v>14</v>
      </c>
      <c r="O143" s="6">
        <v>16.900000000000006</v>
      </c>
      <c r="P143" s="6">
        <v>21.100000000000009</v>
      </c>
      <c r="Q143" s="6">
        <v>17.299999999999997</v>
      </c>
      <c r="R143" s="6"/>
      <c r="S143" s="6">
        <v>25.900000000000006</v>
      </c>
      <c r="T143" s="6">
        <v>18.599999999999994</v>
      </c>
      <c r="U143" s="6">
        <v>18.5</v>
      </c>
      <c r="V143" s="6">
        <v>14.5</v>
      </c>
      <c r="W143" s="6">
        <v>17.900000000000006</v>
      </c>
      <c r="X143" s="6">
        <v>12.900000000000006</v>
      </c>
      <c r="Y143" s="6">
        <v>13.799999999999997</v>
      </c>
      <c r="Z143" s="6">
        <v>17.200000000000003</v>
      </c>
      <c r="AA143" s="6">
        <v>15.199999999999996</v>
      </c>
      <c r="AB143" s="6">
        <v>15.5</v>
      </c>
      <c r="AC143" s="6">
        <v>9.4000000000000057</v>
      </c>
      <c r="AD143" s="6">
        <v>13.099999999999994</v>
      </c>
      <c r="AE143" s="6">
        <v>11.400000000000006</v>
      </c>
      <c r="AF143" s="6">
        <v>17.099999999999994</v>
      </c>
      <c r="AG143" s="6">
        <v>10</v>
      </c>
      <c r="AH143" s="6">
        <v>10.699999999999989</v>
      </c>
    </row>
    <row r="144" spans="1:34" ht="15.75" customHeight="1" x14ac:dyDescent="0.25">
      <c r="A144">
        <v>41</v>
      </c>
      <c r="B144" t="s">
        <v>45</v>
      </c>
      <c r="C144" s="13" t="s">
        <v>49</v>
      </c>
      <c r="D144" s="6">
        <v>16.099999999999966</v>
      </c>
      <c r="E144" s="6">
        <v>15.000000000000014</v>
      </c>
      <c r="F144" s="6">
        <v>17.400000000000006</v>
      </c>
      <c r="G144" s="6">
        <v>12.700000000000003</v>
      </c>
      <c r="H144" s="6">
        <v>12.599999999999994</v>
      </c>
      <c r="I144" s="6">
        <v>15.599999999999994</v>
      </c>
      <c r="J144" s="6">
        <v>14.100000000000009</v>
      </c>
      <c r="K144" s="6">
        <v>15.299999999999997</v>
      </c>
      <c r="L144" s="6">
        <v>11.200000000000003</v>
      </c>
      <c r="M144" s="6">
        <v>14.700000000000003</v>
      </c>
      <c r="N144" s="6">
        <v>15.099999999999994</v>
      </c>
      <c r="O144" s="6">
        <v>13.5</v>
      </c>
      <c r="P144" s="6">
        <v>12.800000000000011</v>
      </c>
      <c r="Q144" s="6">
        <v>14.099999999999994</v>
      </c>
      <c r="R144" s="6"/>
      <c r="S144" s="6">
        <v>29.400000000000006</v>
      </c>
      <c r="T144" s="6">
        <v>13.299999999999997</v>
      </c>
      <c r="U144" s="6">
        <v>6.2000000000000028</v>
      </c>
      <c r="V144" s="6">
        <v>24</v>
      </c>
      <c r="W144" s="6">
        <v>18.299999999999997</v>
      </c>
      <c r="X144" s="6">
        <v>13</v>
      </c>
      <c r="Y144" s="6">
        <v>9.7000000000000028</v>
      </c>
      <c r="Z144" s="6">
        <v>14</v>
      </c>
      <c r="AA144" s="6">
        <v>12.399999999999991</v>
      </c>
      <c r="AB144" s="6">
        <v>11.800000000000011</v>
      </c>
      <c r="AC144" s="6">
        <v>12.099999999999994</v>
      </c>
      <c r="AD144" s="6">
        <v>11.099999999999994</v>
      </c>
      <c r="AE144" s="6">
        <v>11.900000000000006</v>
      </c>
      <c r="AF144" s="6">
        <v>9.7999999999999972</v>
      </c>
      <c r="AG144" s="6">
        <v>9.8999999999999915</v>
      </c>
      <c r="AH144" s="6">
        <v>8.1000000000000085</v>
      </c>
    </row>
    <row r="145" spans="1:34" ht="15.75" customHeight="1" x14ac:dyDescent="0.25">
      <c r="A145">
        <v>45</v>
      </c>
      <c r="B145" t="s">
        <v>45</v>
      </c>
      <c r="C145" s="13" t="s">
        <v>49</v>
      </c>
      <c r="D145" s="6">
        <v>20.899999999999977</v>
      </c>
      <c r="E145" s="6">
        <v>12.600000000000009</v>
      </c>
      <c r="F145" s="6">
        <v>16.999999999999986</v>
      </c>
      <c r="G145" s="6">
        <v>14.299999999999997</v>
      </c>
      <c r="H145" s="6">
        <v>16.299999999999997</v>
      </c>
      <c r="I145" s="6">
        <v>15.000000000000014</v>
      </c>
      <c r="J145" s="6">
        <v>15.599999999999994</v>
      </c>
      <c r="K145" s="6">
        <v>15.400000000000006</v>
      </c>
      <c r="L145" s="6">
        <v>12.799999999999997</v>
      </c>
      <c r="M145" s="6">
        <v>14.900000000000006</v>
      </c>
      <c r="N145" s="6">
        <v>15.200000000000003</v>
      </c>
      <c r="O145" s="6">
        <v>14.400000000000006</v>
      </c>
      <c r="P145" s="6">
        <v>14.699999999999989</v>
      </c>
      <c r="Q145" s="6">
        <v>14.100000000000009</v>
      </c>
      <c r="R145" s="6"/>
      <c r="S145" s="6">
        <v>27.899999999999991</v>
      </c>
      <c r="T145" s="6">
        <v>16.700000000000003</v>
      </c>
      <c r="U145" s="6">
        <v>14.200000000000003</v>
      </c>
      <c r="V145" s="6">
        <v>15.5</v>
      </c>
      <c r="W145" s="6">
        <v>16.299999999999983</v>
      </c>
      <c r="X145" s="6">
        <v>13.600000000000009</v>
      </c>
      <c r="Y145" s="6">
        <v>9.0000000000000142</v>
      </c>
      <c r="Z145" s="6">
        <v>8.3999999999999915</v>
      </c>
      <c r="AA145" s="6">
        <v>12.5</v>
      </c>
      <c r="AB145" s="6">
        <v>15.599999999999994</v>
      </c>
      <c r="AC145" s="6">
        <v>10.899999999999991</v>
      </c>
      <c r="AD145" s="6">
        <v>10.299999999999997</v>
      </c>
      <c r="AE145" s="6">
        <v>7.4000000000000057</v>
      </c>
      <c r="AF145" s="6">
        <v>10.599999999999994</v>
      </c>
      <c r="AG145" s="6">
        <v>11.800000000000011</v>
      </c>
      <c r="AH145" s="6">
        <v>9.9000000000000057</v>
      </c>
    </row>
    <row r="146" spans="1:34" ht="15.75" customHeight="1" x14ac:dyDescent="0.25">
      <c r="A146">
        <v>29</v>
      </c>
      <c r="B146" t="s">
        <v>46</v>
      </c>
      <c r="C146" s="13" t="s">
        <v>49</v>
      </c>
      <c r="D146" s="6">
        <v>18</v>
      </c>
      <c r="E146" s="6">
        <v>0.20000000000001705</v>
      </c>
      <c r="F146" s="6">
        <v>7.7999999999999972</v>
      </c>
      <c r="G146" s="6">
        <v>11.099999999999994</v>
      </c>
      <c r="H146" s="6">
        <v>15.200000000000003</v>
      </c>
      <c r="I146" s="6">
        <v>15.200000000000003</v>
      </c>
      <c r="J146" s="6">
        <v>14.200000000000003</v>
      </c>
      <c r="K146" s="6">
        <v>16.200000000000003</v>
      </c>
      <c r="L146" s="6">
        <v>15.799999999999997</v>
      </c>
      <c r="M146" s="6">
        <v>12.199999999999989</v>
      </c>
      <c r="N146" s="6">
        <v>13.800000000000011</v>
      </c>
      <c r="O146" s="6">
        <v>11.400000000000006</v>
      </c>
      <c r="P146" s="6">
        <v>12.799999999999997</v>
      </c>
      <c r="Q146" s="6">
        <v>12.400000000000006</v>
      </c>
      <c r="R146" s="6"/>
      <c r="S146" s="6">
        <v>24.899999999999991</v>
      </c>
      <c r="T146" s="6">
        <v>7.5999999999999943</v>
      </c>
      <c r="U146" s="6">
        <v>17.400000000000006</v>
      </c>
      <c r="V146" s="6">
        <v>10.199999999999989</v>
      </c>
      <c r="W146" s="6">
        <v>15.400000000000006</v>
      </c>
      <c r="X146" s="6">
        <v>10.200000000000003</v>
      </c>
      <c r="Y146" s="6">
        <v>9.2000000000000028</v>
      </c>
      <c r="Z146" s="6">
        <v>12.099999999999994</v>
      </c>
      <c r="AA146" s="6">
        <v>7.8000000000000114</v>
      </c>
      <c r="AB146" s="6">
        <v>9.6999999999999886</v>
      </c>
      <c r="AC146" s="6">
        <v>9.3000000000000114</v>
      </c>
      <c r="AD146" s="6">
        <v>11.099999999999994</v>
      </c>
      <c r="AE146" s="6">
        <v>8.2999999999999972</v>
      </c>
      <c r="AF146" s="6">
        <v>8.5</v>
      </c>
      <c r="AG146" s="6">
        <v>8.5</v>
      </c>
      <c r="AH146" s="6">
        <v>9.5</v>
      </c>
    </row>
    <row r="147" spans="1:34" ht="15.75" customHeight="1" x14ac:dyDescent="0.25">
      <c r="A147">
        <v>31</v>
      </c>
      <c r="B147" t="s">
        <v>46</v>
      </c>
      <c r="C147" s="13" t="s">
        <v>49</v>
      </c>
      <c r="D147" s="6">
        <v>14.5</v>
      </c>
      <c r="E147" s="6">
        <v>2.4000000000000057</v>
      </c>
      <c r="F147" s="6">
        <v>5.5</v>
      </c>
      <c r="G147" s="6">
        <v>9.3999999999999915</v>
      </c>
      <c r="H147" s="6">
        <v>12.700000000000003</v>
      </c>
      <c r="I147" s="6">
        <v>13.5</v>
      </c>
      <c r="J147" s="6">
        <v>14.099999999999994</v>
      </c>
      <c r="K147" s="6">
        <v>14.100000000000009</v>
      </c>
      <c r="L147" s="6">
        <v>13.800000000000011</v>
      </c>
      <c r="M147" s="6">
        <v>12.400000000000006</v>
      </c>
      <c r="N147" s="6">
        <v>11</v>
      </c>
      <c r="O147" s="6">
        <v>12.200000000000003</v>
      </c>
      <c r="P147" s="6">
        <v>15.099999999999994</v>
      </c>
      <c r="Q147" s="6">
        <v>13.400000000000006</v>
      </c>
      <c r="R147" s="6"/>
      <c r="S147" s="6">
        <v>21.299999999999997</v>
      </c>
      <c r="T147" s="6">
        <v>15.199999999999989</v>
      </c>
      <c r="U147" s="6">
        <v>13.5</v>
      </c>
      <c r="V147" s="6">
        <v>10.700000000000003</v>
      </c>
      <c r="W147" s="31">
        <f>AVERAGE(V147,X147)</f>
        <v>10.300000000000004</v>
      </c>
      <c r="X147" s="6">
        <v>9.9000000000000057</v>
      </c>
      <c r="Y147" s="6">
        <v>13.699999999999989</v>
      </c>
      <c r="Z147" s="6">
        <v>13.600000000000009</v>
      </c>
      <c r="AA147" s="6">
        <v>12.399999999999991</v>
      </c>
      <c r="AB147" s="6">
        <v>12.900000000000006</v>
      </c>
      <c r="AC147" s="6">
        <v>7.4000000000000057</v>
      </c>
      <c r="AD147" s="6">
        <v>11</v>
      </c>
      <c r="AE147" s="6">
        <v>11.699999999999989</v>
      </c>
      <c r="AF147" s="6">
        <v>13.800000000000011</v>
      </c>
      <c r="AG147" s="6">
        <v>11.199999999999989</v>
      </c>
      <c r="AH147" s="6">
        <v>10</v>
      </c>
    </row>
    <row r="148" spans="1:34" ht="15.75" customHeight="1" x14ac:dyDescent="0.25">
      <c r="A148">
        <v>34</v>
      </c>
      <c r="B148" t="s">
        <v>46</v>
      </c>
      <c r="C148" s="13" t="s">
        <v>49</v>
      </c>
      <c r="D148" s="6">
        <v>18.800000000000011</v>
      </c>
      <c r="E148" s="6">
        <v>4.5999999999999943</v>
      </c>
      <c r="F148" s="6">
        <v>7.2999999999999972</v>
      </c>
      <c r="G148" s="6">
        <v>10.5</v>
      </c>
      <c r="H148" s="6">
        <v>12</v>
      </c>
      <c r="I148" s="6">
        <v>12.400000000000006</v>
      </c>
      <c r="J148" s="6">
        <v>13.300000000000011</v>
      </c>
      <c r="K148" s="6">
        <v>13.099999999999994</v>
      </c>
      <c r="L148" s="6">
        <v>12</v>
      </c>
      <c r="M148" s="6">
        <v>13.099999999999994</v>
      </c>
      <c r="N148" s="6">
        <v>15</v>
      </c>
      <c r="O148" s="6">
        <v>12.300000000000011</v>
      </c>
      <c r="P148" s="6">
        <v>15.299999999999997</v>
      </c>
      <c r="Q148" s="6">
        <v>13.400000000000006</v>
      </c>
      <c r="R148" s="6"/>
      <c r="S148" s="6">
        <v>26.700000000000003</v>
      </c>
      <c r="T148" s="6">
        <v>15.700000000000003</v>
      </c>
      <c r="U148" s="6">
        <v>16.299999999999997</v>
      </c>
      <c r="V148" s="6">
        <v>13</v>
      </c>
      <c r="W148" s="6">
        <v>19.899999999999991</v>
      </c>
      <c r="X148" s="6">
        <v>16.599999999999994</v>
      </c>
      <c r="Y148" s="6">
        <v>11.900000000000006</v>
      </c>
      <c r="Z148" s="6">
        <v>14.200000000000003</v>
      </c>
      <c r="AA148" s="6">
        <v>10.099999999999994</v>
      </c>
      <c r="AB148" s="6">
        <v>15.900000000000006</v>
      </c>
      <c r="AC148" s="6">
        <v>13</v>
      </c>
      <c r="AD148" s="6">
        <v>16</v>
      </c>
      <c r="AE148" s="6">
        <v>10.5</v>
      </c>
      <c r="AF148" s="6">
        <v>17.599999999999994</v>
      </c>
      <c r="AG148" s="6">
        <v>12</v>
      </c>
      <c r="AH148" s="6">
        <v>11.700000000000003</v>
      </c>
    </row>
    <row r="149" spans="1:34" ht="15.75" customHeight="1" x14ac:dyDescent="0.25">
      <c r="A149">
        <v>38</v>
      </c>
      <c r="B149" t="s">
        <v>46</v>
      </c>
      <c r="C149" s="13" t="s">
        <v>49</v>
      </c>
      <c r="D149" s="6">
        <v>17.599999999999966</v>
      </c>
      <c r="E149" s="6">
        <v>2.9000000000000057</v>
      </c>
      <c r="F149" s="6">
        <v>5.3000000000000114</v>
      </c>
      <c r="G149" s="6">
        <v>16.299999999999997</v>
      </c>
      <c r="H149" s="6">
        <v>15.099999999999994</v>
      </c>
      <c r="I149" s="6">
        <v>11.700000000000003</v>
      </c>
      <c r="J149" s="6">
        <v>13.200000000000003</v>
      </c>
      <c r="K149" s="6">
        <v>14.099999999999994</v>
      </c>
      <c r="L149" s="6">
        <v>11.400000000000006</v>
      </c>
      <c r="M149" s="6">
        <v>11.299999999999997</v>
      </c>
      <c r="N149" s="6">
        <v>13.399999999999991</v>
      </c>
      <c r="O149" s="6">
        <v>12.5</v>
      </c>
      <c r="P149" s="6">
        <v>13</v>
      </c>
      <c r="Q149" s="6">
        <v>10.699999999999989</v>
      </c>
      <c r="R149" s="6"/>
      <c r="S149" s="6">
        <v>24.5</v>
      </c>
      <c r="T149" s="6">
        <v>11.900000000000006</v>
      </c>
      <c r="U149" s="6">
        <v>13.400000000000006</v>
      </c>
      <c r="V149" s="6">
        <v>10.5</v>
      </c>
      <c r="W149" s="6">
        <v>13.699999999999989</v>
      </c>
      <c r="X149" s="6">
        <v>10.300000000000004</v>
      </c>
      <c r="Y149" s="6">
        <v>14</v>
      </c>
      <c r="Z149" s="6">
        <v>12.099999999999994</v>
      </c>
      <c r="AA149" s="6">
        <v>9.6000000000000085</v>
      </c>
      <c r="AB149" s="6">
        <v>16.5</v>
      </c>
      <c r="AC149" s="6">
        <v>10.899999999999991</v>
      </c>
      <c r="AD149" s="6">
        <v>10.299999999999997</v>
      </c>
      <c r="AE149" s="6">
        <v>12.5</v>
      </c>
      <c r="AF149" s="6">
        <v>8.2000000000000028</v>
      </c>
      <c r="AG149" s="6">
        <v>11.699999999999989</v>
      </c>
      <c r="AH149" s="6">
        <v>10.800000000000011</v>
      </c>
    </row>
    <row r="150" spans="1:34" ht="15.75" customHeight="1" x14ac:dyDescent="0.25">
      <c r="A150">
        <v>39</v>
      </c>
      <c r="B150" t="s">
        <v>46</v>
      </c>
      <c r="C150" s="13" t="s">
        <v>49</v>
      </c>
      <c r="D150" s="6">
        <v>21.100000000000023</v>
      </c>
      <c r="E150" s="6">
        <v>4.7999999999999972</v>
      </c>
      <c r="F150" s="6">
        <v>7.2999999999999972</v>
      </c>
      <c r="G150" s="6">
        <v>14.900000000000006</v>
      </c>
      <c r="H150" s="6">
        <v>17.799999999999997</v>
      </c>
      <c r="I150" s="6">
        <v>14.799999999999997</v>
      </c>
      <c r="J150" s="6">
        <v>13.900000000000006</v>
      </c>
      <c r="K150" s="6">
        <v>16.5</v>
      </c>
      <c r="L150" s="6">
        <v>12.899999999999991</v>
      </c>
      <c r="M150" s="6">
        <v>16.700000000000017</v>
      </c>
      <c r="N150" s="6">
        <v>13.799999999999997</v>
      </c>
      <c r="O150" s="6">
        <v>11</v>
      </c>
      <c r="P150" s="6">
        <v>15.599999999999994</v>
      </c>
      <c r="Q150" s="6">
        <v>15.599999999999994</v>
      </c>
      <c r="R150" s="6"/>
      <c r="S150" s="6">
        <v>29</v>
      </c>
      <c r="T150" s="6">
        <v>16.299999999999997</v>
      </c>
      <c r="U150" s="6">
        <v>16.900000000000006</v>
      </c>
      <c r="V150" s="6">
        <v>15</v>
      </c>
      <c r="W150" s="6">
        <v>17.400000000000006</v>
      </c>
      <c r="X150" s="6">
        <v>16.200000000000003</v>
      </c>
      <c r="Y150" s="6">
        <v>11.5</v>
      </c>
      <c r="Z150" s="6">
        <v>17.299999999999997</v>
      </c>
      <c r="AA150" s="6">
        <v>12.100000000000009</v>
      </c>
      <c r="AB150" s="6">
        <v>13.700000000000003</v>
      </c>
      <c r="AC150" s="6">
        <v>10.200000000000003</v>
      </c>
      <c r="AD150" s="6">
        <v>17.099999999999994</v>
      </c>
      <c r="AE150" s="6">
        <v>10.200000000000003</v>
      </c>
      <c r="AF150" s="6">
        <v>12.599999999999994</v>
      </c>
      <c r="AG150" s="6">
        <v>13.5</v>
      </c>
      <c r="AH150" s="6">
        <v>14</v>
      </c>
    </row>
    <row r="151" spans="1:34" ht="15.75" customHeight="1" x14ac:dyDescent="0.25">
      <c r="A151">
        <v>42</v>
      </c>
      <c r="B151" t="s">
        <v>46</v>
      </c>
      <c r="C151" s="13" t="s">
        <v>49</v>
      </c>
      <c r="D151" s="6">
        <v>19.900000000000034</v>
      </c>
      <c r="E151" s="6">
        <v>3</v>
      </c>
      <c r="F151" s="6">
        <v>7.2000000000000028</v>
      </c>
      <c r="G151" s="6">
        <v>9.6000000000000085</v>
      </c>
      <c r="H151" s="6">
        <v>10.299999999999997</v>
      </c>
      <c r="I151" s="6">
        <v>12.799999999999997</v>
      </c>
      <c r="J151" s="6">
        <v>12.200000000000003</v>
      </c>
      <c r="K151" s="6">
        <v>10.799999999999997</v>
      </c>
      <c r="L151" s="6">
        <v>11.099999999999994</v>
      </c>
      <c r="M151" s="6">
        <v>13.700000000000003</v>
      </c>
      <c r="N151" s="6">
        <v>9.6000000000000085</v>
      </c>
      <c r="O151" s="6">
        <v>12.599999999999994</v>
      </c>
      <c r="P151" s="6">
        <v>13.599999999999994</v>
      </c>
      <c r="Q151" s="6">
        <v>10</v>
      </c>
      <c r="R151" s="6"/>
      <c r="S151" s="6">
        <v>21.900000000000006</v>
      </c>
      <c r="T151" s="6">
        <v>13.599999999999994</v>
      </c>
      <c r="U151" s="6">
        <v>12.100000000000009</v>
      </c>
      <c r="V151" s="6">
        <v>10.399999999999991</v>
      </c>
      <c r="W151" s="6">
        <v>11.300000000000011</v>
      </c>
      <c r="X151" s="6">
        <v>10.099999999999994</v>
      </c>
      <c r="Y151" s="6">
        <v>13.5</v>
      </c>
      <c r="Z151" s="6">
        <v>15.200000000000003</v>
      </c>
      <c r="AA151" s="6">
        <v>11.600000000000009</v>
      </c>
      <c r="AB151" s="6">
        <v>8</v>
      </c>
      <c r="AC151" s="6">
        <v>8.8999999999999915</v>
      </c>
      <c r="AD151" s="6">
        <v>14.800000000000011</v>
      </c>
      <c r="AE151" s="6">
        <v>11.5</v>
      </c>
      <c r="AF151" s="6">
        <v>10.700000000000003</v>
      </c>
      <c r="AG151" s="6">
        <v>9.7000000000000028</v>
      </c>
      <c r="AH151" s="6">
        <v>12.400000000000006</v>
      </c>
    </row>
    <row r="152" spans="1:34" ht="15.75" customHeight="1" x14ac:dyDescent="0.25">
      <c r="A152">
        <v>46</v>
      </c>
      <c r="B152" t="s">
        <v>46</v>
      </c>
      <c r="C152" s="13" t="s">
        <v>49</v>
      </c>
      <c r="D152" s="6">
        <v>21.899999999999977</v>
      </c>
      <c r="E152" s="6">
        <v>7.8999999999999915</v>
      </c>
      <c r="F152" s="6">
        <v>12.099999999999994</v>
      </c>
      <c r="G152" s="6">
        <v>13.299999999999997</v>
      </c>
      <c r="H152" s="6">
        <v>12.900000000000006</v>
      </c>
      <c r="I152" s="6">
        <v>11.200000000000003</v>
      </c>
      <c r="J152" s="6">
        <v>13.700000000000003</v>
      </c>
      <c r="K152" s="6">
        <v>13.299999999999997</v>
      </c>
      <c r="L152" s="6">
        <v>11.900000000000006</v>
      </c>
      <c r="M152" s="6">
        <v>13.899999999999991</v>
      </c>
      <c r="N152" s="6">
        <v>13.200000000000003</v>
      </c>
      <c r="O152" s="6">
        <v>14.299999999999997</v>
      </c>
      <c r="P152" s="6">
        <v>17.800000000000011</v>
      </c>
      <c r="Q152" s="6">
        <v>13.200000000000003</v>
      </c>
      <c r="R152" s="6"/>
      <c r="S152" s="6">
        <v>24.899999999999991</v>
      </c>
      <c r="T152" s="6">
        <v>16</v>
      </c>
      <c r="U152" s="6">
        <v>14.700000000000003</v>
      </c>
      <c r="V152" s="6">
        <v>13.400000000000006</v>
      </c>
      <c r="W152" s="6">
        <v>14.799999999999997</v>
      </c>
      <c r="X152" s="31">
        <f>AVERAGE(W152,Y152)</f>
        <v>13.850000000000001</v>
      </c>
      <c r="Y152" s="6">
        <v>12.900000000000006</v>
      </c>
      <c r="Z152" s="6">
        <v>12.200000000000003</v>
      </c>
      <c r="AA152" s="6">
        <v>13.200000000000003</v>
      </c>
      <c r="AB152" s="6">
        <v>10.299999999999997</v>
      </c>
      <c r="AC152" s="6">
        <v>11.099999999999994</v>
      </c>
      <c r="AD152" s="6">
        <v>13.200000000000003</v>
      </c>
      <c r="AE152" s="6">
        <v>13.700000000000003</v>
      </c>
      <c r="AF152" s="6">
        <v>9.0999999999999943</v>
      </c>
      <c r="AG152" s="6">
        <v>10.600000000000009</v>
      </c>
      <c r="AH152" s="6">
        <v>8.8999999999999915</v>
      </c>
    </row>
    <row r="153" spans="1:34" ht="15.75" customHeight="1" x14ac:dyDescent="0.25">
      <c r="A153">
        <v>48</v>
      </c>
      <c r="B153" t="s">
        <v>46</v>
      </c>
      <c r="C153" s="13" t="s">
        <v>49</v>
      </c>
      <c r="D153" s="6">
        <v>22.899999999999977</v>
      </c>
      <c r="E153" s="6">
        <v>5.6000000000000085</v>
      </c>
      <c r="F153" s="6">
        <v>7.5999999999999943</v>
      </c>
      <c r="G153" s="6">
        <v>15.400000000000006</v>
      </c>
      <c r="H153" s="6">
        <v>14.200000000000003</v>
      </c>
      <c r="I153" s="6">
        <v>17.599999999999994</v>
      </c>
      <c r="J153" s="6">
        <v>15.799999999999997</v>
      </c>
      <c r="K153" s="6">
        <v>16.400000000000006</v>
      </c>
      <c r="L153" s="6">
        <v>16.399999999999991</v>
      </c>
      <c r="M153" s="6">
        <v>15.5</v>
      </c>
      <c r="N153" s="6">
        <v>17.699999999999989</v>
      </c>
      <c r="O153" s="6">
        <v>14.200000000000003</v>
      </c>
      <c r="P153" s="6">
        <v>15.900000000000006</v>
      </c>
      <c r="Q153" s="6">
        <v>17.599999999999994</v>
      </c>
      <c r="R153" s="6"/>
      <c r="S153" s="6">
        <v>27.600000000000009</v>
      </c>
      <c r="T153" s="6">
        <v>16.799999999999997</v>
      </c>
      <c r="U153" s="6">
        <v>18</v>
      </c>
      <c r="V153" s="6">
        <v>11.700000000000003</v>
      </c>
      <c r="W153" s="6">
        <v>14.400000000000006</v>
      </c>
      <c r="X153" s="6">
        <v>14.599999999999994</v>
      </c>
      <c r="Y153" s="6">
        <v>12.700000000000003</v>
      </c>
      <c r="Z153" s="6">
        <v>15.299999999999997</v>
      </c>
      <c r="AA153" s="6">
        <v>10.200000000000003</v>
      </c>
      <c r="AB153" s="6">
        <v>15.399999999999991</v>
      </c>
      <c r="AC153" s="6">
        <v>8.1000000000000085</v>
      </c>
      <c r="AD153" s="6">
        <v>15.200000000000003</v>
      </c>
      <c r="AE153" s="6">
        <v>14.299999999999997</v>
      </c>
      <c r="AF153" s="6">
        <v>15.100000000000009</v>
      </c>
      <c r="AG153" s="6">
        <v>11.700000000000003</v>
      </c>
      <c r="AH153" s="6">
        <v>14.600000000000009</v>
      </c>
    </row>
  </sheetData>
  <sortState xmlns:xlrd2="http://schemas.microsoft.com/office/spreadsheetml/2017/richdata2" ref="A55:AH102">
    <sortCondition descending="1" ref="C55:C102"/>
    <sortCondition ref="B55:B102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O100"/>
  <sheetViews>
    <sheetView workbookViewId="0">
      <pane xSplit="2" topLeftCell="AC1" activePane="topRight" state="frozen"/>
      <selection pane="topRight" activeCell="K3" sqref="K3:AO3"/>
    </sheetView>
  </sheetViews>
  <sheetFormatPr defaultColWidth="12.5546875" defaultRowHeight="15.75" customHeight="1" x14ac:dyDescent="0.25"/>
  <sheetData>
    <row r="1" spans="1:41" ht="13.2" x14ac:dyDescent="0.25">
      <c r="A1" s="6" t="s">
        <v>77</v>
      </c>
      <c r="B1" s="12"/>
      <c r="C1" s="12"/>
      <c r="D1" s="12"/>
      <c r="E1" s="12"/>
      <c r="F1" s="12"/>
      <c r="G1" s="12"/>
      <c r="H1" s="12"/>
      <c r="I1" s="12"/>
      <c r="J1" s="12"/>
      <c r="K1" s="6" t="s">
        <v>21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6" t="s">
        <v>41</v>
      </c>
      <c r="AO1" s="12"/>
    </row>
    <row r="2" spans="1:41" ht="13.2" x14ac:dyDescent="0.25">
      <c r="B2" s="12"/>
      <c r="C2" s="12"/>
      <c r="D2" s="12">
        <v>44340</v>
      </c>
      <c r="E2" s="12">
        <v>44341</v>
      </c>
      <c r="F2" s="12">
        <v>44342</v>
      </c>
      <c r="G2" s="12">
        <v>44343</v>
      </c>
      <c r="H2" s="12">
        <v>44344</v>
      </c>
      <c r="I2" s="12">
        <v>44345</v>
      </c>
      <c r="J2" s="12">
        <v>44346</v>
      </c>
      <c r="K2" s="12">
        <v>44347</v>
      </c>
      <c r="L2" s="12">
        <v>44348</v>
      </c>
      <c r="M2" s="12">
        <v>44349</v>
      </c>
      <c r="N2" s="12">
        <v>44350</v>
      </c>
      <c r="O2" s="12">
        <v>44351</v>
      </c>
      <c r="P2" s="12">
        <v>44352</v>
      </c>
      <c r="Q2" s="12">
        <v>44353</v>
      </c>
      <c r="R2" s="12">
        <v>44354</v>
      </c>
      <c r="S2" s="12">
        <v>44355</v>
      </c>
      <c r="T2" s="12">
        <v>44356</v>
      </c>
      <c r="U2" s="12">
        <v>44357</v>
      </c>
      <c r="V2" s="12">
        <v>44358</v>
      </c>
      <c r="W2" s="12">
        <v>44359</v>
      </c>
      <c r="X2" s="12">
        <v>44360</v>
      </c>
      <c r="Y2" s="12">
        <v>44361</v>
      </c>
      <c r="Z2" s="12">
        <v>44362</v>
      </c>
      <c r="AA2" s="12">
        <v>44363</v>
      </c>
      <c r="AB2" s="12">
        <v>44364</v>
      </c>
      <c r="AC2" s="12">
        <v>44365</v>
      </c>
      <c r="AD2" s="12">
        <v>44366</v>
      </c>
      <c r="AE2" s="12">
        <v>44367</v>
      </c>
      <c r="AF2" s="12">
        <v>44368</v>
      </c>
      <c r="AG2" s="12">
        <v>44369</v>
      </c>
      <c r="AH2" s="12">
        <v>44370</v>
      </c>
      <c r="AI2" s="12">
        <v>44371</v>
      </c>
      <c r="AJ2" s="12">
        <v>44372</v>
      </c>
      <c r="AK2" s="12">
        <v>44373</v>
      </c>
      <c r="AL2" s="12">
        <v>44374</v>
      </c>
      <c r="AM2" s="12">
        <v>44375</v>
      </c>
      <c r="AN2" s="12">
        <v>44376</v>
      </c>
      <c r="AO2" s="12">
        <v>44377</v>
      </c>
    </row>
    <row r="3" spans="1:41" ht="13.2" x14ac:dyDescent="0.25">
      <c r="A3" s="6" t="s">
        <v>143</v>
      </c>
      <c r="B3" s="6" t="s">
        <v>144</v>
      </c>
      <c r="C3" s="6" t="s">
        <v>145</v>
      </c>
      <c r="D3" s="6"/>
      <c r="E3" s="6"/>
      <c r="F3" s="6"/>
      <c r="G3" s="6" t="s">
        <v>372</v>
      </c>
      <c r="H3" s="6" t="s">
        <v>373</v>
      </c>
      <c r="I3" s="6" t="s">
        <v>374</v>
      </c>
      <c r="J3" s="6" t="s">
        <v>375</v>
      </c>
      <c r="K3" s="6" t="s">
        <v>376</v>
      </c>
      <c r="L3" s="6" t="s">
        <v>377</v>
      </c>
      <c r="M3" s="6" t="s">
        <v>378</v>
      </c>
      <c r="N3" s="6" t="s">
        <v>379</v>
      </c>
      <c r="O3" s="6" t="s">
        <v>380</v>
      </c>
      <c r="P3" s="6" t="s">
        <v>381</v>
      </c>
      <c r="Q3" s="6" t="s">
        <v>382</v>
      </c>
      <c r="R3" s="6" t="s">
        <v>383</v>
      </c>
      <c r="S3" s="6" t="s">
        <v>384</v>
      </c>
      <c r="T3" s="6" t="s">
        <v>385</v>
      </c>
      <c r="U3" s="6" t="s">
        <v>386</v>
      </c>
      <c r="V3" s="6" t="s">
        <v>387</v>
      </c>
      <c r="W3" s="6" t="s">
        <v>388</v>
      </c>
      <c r="X3" s="6" t="s">
        <v>389</v>
      </c>
      <c r="Y3" s="6" t="s">
        <v>390</v>
      </c>
      <c r="Z3" s="6" t="s">
        <v>391</v>
      </c>
      <c r="AA3" s="6" t="s">
        <v>392</v>
      </c>
      <c r="AB3" s="6" t="s">
        <v>393</v>
      </c>
      <c r="AC3" s="6" t="s">
        <v>394</v>
      </c>
      <c r="AD3" s="6" t="s">
        <v>395</v>
      </c>
      <c r="AE3" s="6" t="s">
        <v>396</v>
      </c>
      <c r="AF3" s="6" t="s">
        <v>397</v>
      </c>
      <c r="AG3" s="6" t="s">
        <v>398</v>
      </c>
      <c r="AH3" s="6" t="s">
        <v>399</v>
      </c>
      <c r="AI3" s="6" t="s">
        <v>400</v>
      </c>
      <c r="AJ3" s="6" t="s">
        <v>401</v>
      </c>
      <c r="AK3" s="6" t="s">
        <v>402</v>
      </c>
      <c r="AL3" s="6" t="s">
        <v>403</v>
      </c>
      <c r="AM3" s="6" t="s">
        <v>404</v>
      </c>
      <c r="AN3" s="6" t="s">
        <v>405</v>
      </c>
      <c r="AO3" s="6" t="s">
        <v>406</v>
      </c>
    </row>
    <row r="4" spans="1:41" ht="13.2" x14ac:dyDescent="0.25">
      <c r="A4" s="6">
        <v>1</v>
      </c>
      <c r="B4" s="6" t="s">
        <v>44</v>
      </c>
      <c r="C4" s="13" t="s">
        <v>48</v>
      </c>
      <c r="G4" s="13">
        <f>'Food Intake'!F4*3.1</f>
        <v>98.270000000000138</v>
      </c>
      <c r="H4" s="13">
        <f>'Food Intake'!G4*3.1</f>
        <v>-1654.4700000000003</v>
      </c>
      <c r="I4" s="13">
        <f>'Food Intake'!H4*3.1</f>
        <v>94.55</v>
      </c>
      <c r="J4" s="13">
        <f>'Food Intake'!I4*3.1</f>
        <v>146.32000000000014</v>
      </c>
      <c r="K4" s="13">
        <f>'Food Intake'!J4*3.1</f>
        <v>87.1099999999999</v>
      </c>
      <c r="L4" s="13">
        <f>'Food Intake'!K4*IF($B4 = "CHOW", 3.1,  4.9)</f>
        <v>81.839999999999932</v>
      </c>
      <c r="M4" s="13">
        <f>'Food Intake'!L4*IF($B4 = "CHOW", 3.1,  4.9)</f>
        <v>93.930000000000035</v>
      </c>
      <c r="N4" s="13">
        <f>'Food Intake'!M4*IF($B4 = "CHOW", 3.1,  4.9)</f>
        <v>96.71999999999997</v>
      </c>
      <c r="O4" s="13">
        <f>'Food Intake'!N4*IF($B4 = "CHOW", 3.1,  4.9)</f>
        <v>93</v>
      </c>
      <c r="P4" s="13">
        <f>'Food Intake'!O4*IF($B4 = "CHOW", 3.1,  4.9)</f>
        <v>111.28999999999994</v>
      </c>
      <c r="Q4" s="13">
        <f>'Food Intake'!P4*IF($B4 = "CHOW", 3.1,  4.9)</f>
        <v>89.589999999999932</v>
      </c>
      <c r="R4" s="13">
        <f>'Food Intake'!Q4*IF($B4 = "CHOW", 3.1,  4.9)</f>
        <v>107.57000000000015</v>
      </c>
      <c r="S4" s="13">
        <f>'Food Intake'!R4*IF($B4 = "CHOW", 3.1,  4.9)</f>
        <v>100.43999999999993</v>
      </c>
      <c r="T4" s="13">
        <f>'Food Intake'!S4*IF($B4 = "CHOW", 3.1,  4.9)</f>
        <v>101.36999999999996</v>
      </c>
      <c r="U4" s="13">
        <f>'Food Intake'!T4*IF($B4 = "CHOW", 3.1,  4.9)</f>
        <v>105.4</v>
      </c>
      <c r="V4" s="13">
        <f>'Food Intake'!U4*IF($B4 = "CHOW", 3.1,  4.9)</f>
        <v>101.98999999999994</v>
      </c>
      <c r="W4" s="13">
        <f>'Food Intake'!V4*IF($B4 = "CHOW", 3.1,  4.9)</f>
        <v>106.02000000000014</v>
      </c>
      <c r="X4" s="13">
        <f>'Food Intake'!W4*IF($B4 = "CHOW", 3.1,  4.9)</f>
        <v>82.15</v>
      </c>
      <c r="Y4" s="32"/>
      <c r="Z4" s="32">
        <v>172.98000000000022</v>
      </c>
      <c r="AA4" s="13">
        <f>'Food Intake'!Z4*IF($B4 = "CHOW", 3.1,  4.9)</f>
        <v>92.070000000000149</v>
      </c>
      <c r="AB4" s="13">
        <f>'Food Intake'!AA4*IF($B4 = "CHOW", 3.1,  4.9)</f>
        <v>115.00999999999989</v>
      </c>
      <c r="AC4" s="13">
        <f>'Food Intake'!AB4*IF($B4 = "CHOW", 3.1,  4.9)</f>
        <v>76.569999999999965</v>
      </c>
      <c r="AD4" s="13">
        <f>'Food Intake'!AC4*IF($B4 = "CHOW", 3.1,  4.9)</f>
        <v>126.78999999999994</v>
      </c>
      <c r="AE4" s="13">
        <f>'Food Intake'!AD4*IF($B4 = "CHOW", 3.1,  4.9)</f>
        <v>115.32000000000015</v>
      </c>
      <c r="AF4" s="13">
        <f>'Food Intake'!AE4*IF($B4 = "CHOW", 3.1,  4.9)</f>
        <v>73.159999999999897</v>
      </c>
      <c r="AG4" s="13">
        <f>'Food Intake'!AF4*IF($B4 = "CHOW", 3.1,  4.9)</f>
        <v>103.23000000000003</v>
      </c>
      <c r="AH4" s="13">
        <f>'Food Intake'!AG4*IF($B4 = "CHOW", 3.1,  4.9)</f>
        <v>78.430000000000035</v>
      </c>
      <c r="AI4" s="13">
        <f>'Food Intake'!AH4*IF($B4 = "CHOW", 3.1,  4.9)</f>
        <v>88.039999999999935</v>
      </c>
      <c r="AJ4" s="13">
        <f>'Food Intake'!AI4*IF($B4 = "CHOW", 3.1,  4.9)</f>
        <v>76.569999999999965</v>
      </c>
      <c r="AK4" s="13">
        <f>'Food Intake'!AJ4*IF($B4 = "CHOW", 3.1,  4.9)</f>
        <v>98.270000000000138</v>
      </c>
      <c r="AL4" s="13">
        <f>'Food Intake'!AK4*IF($B4 = "CHOW", 3.1,  4.9)</f>
        <v>78.119999999999962</v>
      </c>
      <c r="AM4" s="13">
        <f>'Food Intake'!AL4*IF($B4 = "CHOW", 3.1,  4.9)</f>
        <v>77.809999999999903</v>
      </c>
      <c r="AN4" s="13">
        <f>'Food Intake'!AM4*IF($B4 = "CHOW", 3.1,  4.9)</f>
        <v>81.21999999999997</v>
      </c>
      <c r="AO4" s="13">
        <f>'Food Intake'!AN4*IF($B4 = "CHOW", 3.1,  4.9)</f>
        <v>93.930000000000035</v>
      </c>
    </row>
    <row r="5" spans="1:41" ht="15.75" customHeight="1" x14ac:dyDescent="0.3">
      <c r="A5" s="6">
        <v>2</v>
      </c>
      <c r="B5" s="6" t="s">
        <v>44</v>
      </c>
      <c r="C5" s="13" t="s">
        <v>48</v>
      </c>
      <c r="E5" s="23"/>
      <c r="F5" s="23"/>
      <c r="G5" s="13">
        <f>'Food Intake'!F5*3.1</f>
        <v>99.2</v>
      </c>
      <c r="H5" s="13">
        <f>'Food Intake'!G5*3.1</f>
        <v>-1675.55</v>
      </c>
      <c r="I5" s="13">
        <f>'Food Intake'!H5*3.1</f>
        <v>80.910000000000068</v>
      </c>
      <c r="J5" s="13">
        <f>'Food Intake'!I5*3.1</f>
        <v>120.9</v>
      </c>
      <c r="K5" s="13">
        <f>'Food Intake'!J5*3.1</f>
        <v>89.280000000000044</v>
      </c>
      <c r="L5" s="13">
        <f>'Food Intake'!K5*IF($B5 = "CHOW", 3.1,  4.9)</f>
        <v>79.980000000000032</v>
      </c>
      <c r="M5" s="13">
        <f>'Food Intake'!L5*IF($B5 = "CHOW", 3.1,  4.9)</f>
        <v>85.870000000000147</v>
      </c>
      <c r="N5" s="13">
        <f>'Food Intake'!M5*IF($B5 = "CHOW", 3.1,  4.9)</f>
        <v>87.729999999999862</v>
      </c>
      <c r="O5" s="13">
        <f>'Food Intake'!N5*IF($B5 = "CHOW", 3.1,  4.9)</f>
        <v>88.350000000000009</v>
      </c>
      <c r="P5" s="13">
        <f>'Food Intake'!O5*IF($B5 = "CHOW", 3.1,  4.9)</f>
        <v>94.55</v>
      </c>
      <c r="Q5" s="13">
        <f>'Food Intake'!P5*IF($B5 = "CHOW", 3.1,  4.9)</f>
        <v>85.25</v>
      </c>
      <c r="R5" s="13">
        <f>'Food Intake'!Q5*IF($B5 = "CHOW", 3.1,  4.9)</f>
        <v>87.419999999999973</v>
      </c>
      <c r="S5" s="13">
        <f>'Food Intake'!R5*IF($B5 = "CHOW", 3.1,  4.9)</f>
        <v>89.590000000000103</v>
      </c>
      <c r="T5" s="13">
        <f>'Food Intake'!S5*IF($B5 = "CHOW", 3.1,  4.9)</f>
        <v>99.509999999999891</v>
      </c>
      <c r="U5" s="13">
        <f>'Food Intake'!T5*IF($B5 = "CHOW", 3.1,  4.9)</f>
        <v>69.75</v>
      </c>
      <c r="V5" s="13">
        <f>'Food Intake'!U5*IF($B5 = "CHOW", 3.1,  4.9)</f>
        <v>85.560000000000073</v>
      </c>
      <c r="W5" s="13">
        <f>'Food Intake'!V5*IF($B5 = "CHOW", 3.1,  4.9)</f>
        <v>82.770000000000138</v>
      </c>
      <c r="X5" s="13">
        <f>'Food Intake'!W5*IF($B5 = "CHOW", 3.1,  4.9)</f>
        <v>88.970000000000141</v>
      </c>
      <c r="Y5" s="32"/>
      <c r="Z5" s="32">
        <v>164.60999999999973</v>
      </c>
      <c r="AA5" s="13">
        <f>'Food Intake'!Z5*IF($B5 = "CHOW", 3.1,  4.9)</f>
        <v>81.839999999999932</v>
      </c>
      <c r="AB5" s="13">
        <f>'Food Intake'!AA5*IF($B5 = "CHOW", 3.1,  4.9)</f>
        <v>90.830000000000211</v>
      </c>
      <c r="AC5" s="32">
        <v>262.25999999999988</v>
      </c>
      <c r="AD5" s="13">
        <f>'Food Intake'!AC5*IF($B5 = "CHOW", 3.1,  4.9)</f>
        <v>98.270000000000138</v>
      </c>
      <c r="AE5" s="13">
        <f>'Food Intake'!AD5*IF($B5 = "CHOW", 3.1,  4.9)</f>
        <v>87.420000000000144</v>
      </c>
      <c r="AF5" s="13">
        <f>'Food Intake'!AE5*IF($B5 = "CHOW", 3.1,  4.9)</f>
        <v>78.739999999999938</v>
      </c>
      <c r="AG5" s="13">
        <f>'Food Intake'!AF5*IF($B5 = "CHOW", 3.1,  4.9)</f>
        <v>101.67999999999986</v>
      </c>
      <c r="AH5" s="13">
        <f>'Food Intake'!AG5*IF($B5 = "CHOW", 3.1,  4.9)</f>
        <v>83.7</v>
      </c>
      <c r="AI5" s="13">
        <f>'Food Intake'!AH5*IF($B5 = "CHOW", 3.1,  4.9)</f>
        <v>54.25</v>
      </c>
      <c r="AJ5" s="13">
        <f>'Food Intake'!AI5*IF($B5 = "CHOW", 3.1,  4.9)</f>
        <v>60.45</v>
      </c>
      <c r="AK5" s="13">
        <f>'Food Intake'!AJ5*IF($B5 = "CHOW", 3.1,  4.9)</f>
        <v>82.769999999999968</v>
      </c>
      <c r="AL5" s="13">
        <f>'Food Intake'!AK5*IF($B5 = "CHOW", 3.1,  4.9)</f>
        <v>83.079999999999856</v>
      </c>
      <c r="AM5" s="13">
        <f>'Food Intake'!AL5*IF($B5 = "CHOW", 3.1,  4.9)</f>
        <v>90.210000000000079</v>
      </c>
      <c r="AN5" s="13">
        <f>'Food Intake'!AM5*IF($B5 = "CHOW", 3.1,  4.9)</f>
        <v>78.119999999999962</v>
      </c>
      <c r="AO5" s="13">
        <f>'Food Intake'!AN5*IF($B5 = "CHOW", 3.1,  4.9)</f>
        <v>101.68000000000004</v>
      </c>
    </row>
    <row r="6" spans="1:41" ht="15.75" customHeight="1" x14ac:dyDescent="0.3">
      <c r="A6" s="6">
        <v>3</v>
      </c>
      <c r="B6" s="6" t="s">
        <v>44</v>
      </c>
      <c r="C6" s="13" t="s">
        <v>48</v>
      </c>
      <c r="E6" s="23"/>
      <c r="F6" s="24"/>
      <c r="G6" s="13">
        <f>'Food Intake'!F6*3.1</f>
        <v>104.78000000000021</v>
      </c>
      <c r="H6" s="13">
        <f>'Food Intake'!G6*3.1</f>
        <v>-1678.96</v>
      </c>
      <c r="I6" s="13">
        <f>'Food Intake'!H6*3.1</f>
        <v>90.830000000000041</v>
      </c>
      <c r="J6" s="13">
        <f>'Food Intake'!I6*3.1</f>
        <v>130.20000000000002</v>
      </c>
      <c r="K6" s="13">
        <f>'Food Intake'!J6*3.1</f>
        <v>86.8</v>
      </c>
      <c r="L6" s="13">
        <f>'Food Intake'!K6*IF($B6 = "CHOW", 3.1,  4.9)</f>
        <v>86.800000000000182</v>
      </c>
      <c r="M6" s="13">
        <f>'Food Intake'!L6*IF($B6 = "CHOW", 3.1,  4.9)</f>
        <v>87.729999999999862</v>
      </c>
      <c r="N6" s="13">
        <f>'Food Intake'!M6*IF($B6 = "CHOW", 3.1,  4.9)</f>
        <v>87.698999999999884</v>
      </c>
      <c r="O6" s="13">
        <f>'Food Intake'!N6*IF($B6 = "CHOW", 3.1,  4.9)</f>
        <v>86.8</v>
      </c>
      <c r="P6" s="13">
        <f>'Food Intake'!O6*IF($B6 = "CHOW", 3.1,  4.9)</f>
        <v>106.64000000000011</v>
      </c>
      <c r="Q6" s="13">
        <f>'Food Intake'!P6*IF($B6 = "CHOW", 3.1,  4.9)</f>
        <v>84.009999999999891</v>
      </c>
      <c r="R6" s="13">
        <f>'Food Intake'!Q6*IF($B6 = "CHOW", 3.1,  4.9)</f>
        <v>91.13999999999993</v>
      </c>
      <c r="S6" s="13">
        <f>'Food Intake'!R6*IF($B6 = "CHOW", 3.1,  4.9)</f>
        <v>87.11000000000007</v>
      </c>
      <c r="T6" s="13">
        <f>'Food Intake'!S6*IF($B6 = "CHOW", 3.1,  4.9)</f>
        <v>97.65</v>
      </c>
      <c r="U6" s="13">
        <f>'Food Intake'!T6*IF($B6 = "CHOW", 3.1,  4.9)</f>
        <v>92.070000000000149</v>
      </c>
      <c r="V6" s="13">
        <f>'Food Intake'!U6*IF($B6 = "CHOW", 3.1,  4.9)</f>
        <v>87.729999999999862</v>
      </c>
      <c r="W6" s="13">
        <f>'Food Intake'!V6*IF($B6 = "CHOW", 3.1,  4.9)</f>
        <v>88.039999999999935</v>
      </c>
      <c r="X6" s="13">
        <f>'Food Intake'!W6*IF($B6 = "CHOW", 3.1,  4.9)</f>
        <v>93.619999999999791</v>
      </c>
      <c r="Y6" s="32"/>
      <c r="Z6" s="32">
        <v>196.85000000000019</v>
      </c>
      <c r="AA6" s="13">
        <f>'Food Intake'!Z6*IF($B6 = "CHOW", 3.1,  4.9)</f>
        <v>105.08999999999993</v>
      </c>
      <c r="AB6" s="13">
        <f>'Food Intake'!AA6*IF($B6 = "CHOW", 3.1,  4.9)</f>
        <v>105.71000000000008</v>
      </c>
      <c r="AC6" s="13">
        <f>'Food Intake'!AB6*IF($B6 = "CHOW", 3.1,  4.9)</f>
        <v>77.189999999999927</v>
      </c>
      <c r="AD6" s="13">
        <f>'Food Intake'!AC6*IF($B6 = "CHOW", 3.1,  4.9)</f>
        <v>114.08000000000021</v>
      </c>
      <c r="AE6" s="13">
        <f>'Food Intake'!AD6*IF($B6 = "CHOW", 3.1,  4.9)</f>
        <v>93.619999999999791</v>
      </c>
      <c r="AF6" s="13">
        <f>'Food Intake'!AE6*IF($B6 = "CHOW", 3.1,  4.9)</f>
        <v>76.260000000000076</v>
      </c>
      <c r="AG6" s="13">
        <f>'Food Intake'!AF6*IF($B6 = "CHOW", 3.1,  4.9)</f>
        <v>106.95</v>
      </c>
      <c r="AH6" s="13">
        <f>'Food Intake'!AG6*IF($B6 = "CHOW", 3.1,  4.9)</f>
        <v>86.490000000000279</v>
      </c>
      <c r="AI6" s="13">
        <f>'Food Intake'!AH6*IF($B6 = "CHOW", 3.1,  4.9)</f>
        <v>75.639999999999759</v>
      </c>
      <c r="AJ6" s="13">
        <f>'Food Intake'!AI6*IF($B6 = "CHOW", 3.1,  4.9)</f>
        <v>84.940000000000111</v>
      </c>
      <c r="AK6" s="13">
        <f>'Food Intake'!AJ6*IF($B6 = "CHOW", 3.1,  4.9)</f>
        <v>83.7</v>
      </c>
      <c r="AL6" s="13">
        <f>'Food Intake'!AK6*IF($B6 = "CHOW", 3.1,  4.9)</f>
        <v>81.21999999999997</v>
      </c>
      <c r="AM6" s="13">
        <f>'Food Intake'!AL6*IF($B6 = "CHOW", 3.1,  4.9)</f>
        <v>84.010000000000076</v>
      </c>
      <c r="AN6" s="13">
        <f>'Food Intake'!AM6*IF($B6 = "CHOW", 3.1,  4.9)</f>
        <v>84.940000000000111</v>
      </c>
      <c r="AO6" s="13">
        <f>'Food Intake'!AN6*IF($B6 = "CHOW", 3.1,  4.9)</f>
        <v>83.079999999999856</v>
      </c>
    </row>
    <row r="7" spans="1:41" ht="15.75" customHeight="1" x14ac:dyDescent="0.3">
      <c r="A7" s="6">
        <v>4</v>
      </c>
      <c r="B7" s="6" t="s">
        <v>44</v>
      </c>
      <c r="C7" s="13" t="s">
        <v>48</v>
      </c>
      <c r="E7" s="23"/>
      <c r="F7" s="24"/>
      <c r="G7" s="13">
        <f>'Food Intake'!F7*3.1</f>
        <v>112.52999999999986</v>
      </c>
      <c r="H7" s="13">
        <f>'Food Intake'!G7*3.1</f>
        <v>-1840.16</v>
      </c>
      <c r="I7" s="13">
        <f>'Food Intake'!H7*3.1</f>
        <v>110.05</v>
      </c>
      <c r="J7" s="13">
        <f>'Food Intake'!I7*3.1</f>
        <v>134.85</v>
      </c>
      <c r="K7" s="13">
        <f>'Food Intake'!J7*3.1</f>
        <v>90.210000000000079</v>
      </c>
      <c r="L7" s="13">
        <f>'Food Intake'!K7*IF($B7 = "CHOW", 3.1,  4.9)</f>
        <v>96.099999999999824</v>
      </c>
      <c r="M7" s="13">
        <f>'Food Intake'!L7*IF($B7 = "CHOW", 3.1,  4.9)</f>
        <v>89.900000000000176</v>
      </c>
      <c r="N7" s="13">
        <f>'Food Intake'!M7*IF($B7 = "CHOW", 3.1,  4.9)</f>
        <v>102.3</v>
      </c>
      <c r="O7" s="13">
        <f>'Food Intake'!N7*IF($B7 = "CHOW", 3.1,  4.9)</f>
        <v>97.339999999999932</v>
      </c>
      <c r="P7" s="13">
        <f>'Food Intake'!O7*IF($B7 = "CHOW", 3.1,  4.9)</f>
        <v>107.87999999999987</v>
      </c>
      <c r="Q7" s="13">
        <f>'Food Intake'!P7*IF($B7 = "CHOW", 3.1,  4.9)</f>
        <v>86.179999999999865</v>
      </c>
      <c r="R7" s="13">
        <f>'Food Intake'!Q7*IF($B7 = "CHOW", 3.1,  4.9)</f>
        <v>108.19000000000028</v>
      </c>
      <c r="S7" s="13">
        <f>'Food Intake'!R7*IF($B7 = "CHOW", 3.1,  4.9)</f>
        <v>101.67999999999986</v>
      </c>
      <c r="T7" s="13">
        <f>'Food Intake'!S7*IF($B7 = "CHOW", 3.1,  4.9)</f>
        <v>97.960000000000079</v>
      </c>
      <c r="U7" s="13">
        <f>'Food Intake'!T7*IF($B7 = "CHOW", 3.1,  4.9)</f>
        <v>112.53000000000021</v>
      </c>
      <c r="V7" s="13">
        <f>'Food Intake'!U7*IF($B7 = "CHOW", 3.1,  4.9)</f>
        <v>89.9</v>
      </c>
      <c r="W7" s="13">
        <f>'Food Intake'!V7*IF($B7 = "CHOW", 3.1,  4.9)</f>
        <v>110.36000000000007</v>
      </c>
      <c r="X7" s="13">
        <f>'Food Intake'!W7*IF($B7 = "CHOW", 3.1,  4.9)</f>
        <v>96.410000000000068</v>
      </c>
      <c r="Y7" s="32"/>
      <c r="Z7" s="32">
        <v>209.87000000000015</v>
      </c>
      <c r="AA7" s="13">
        <f>'Food Intake'!Z7*IF($B7 = "CHOW", 3.1,  4.9)</f>
        <v>101.36999999999979</v>
      </c>
      <c r="AB7" s="13">
        <f>'Food Intake'!AA7*IF($B7 = "CHOW", 3.1,  4.9)</f>
        <v>116.87000000000015</v>
      </c>
      <c r="AC7" s="13">
        <f>'Food Intake'!AB7*IF($B7 = "CHOW", 3.1,  4.9)</f>
        <v>86.180000000000035</v>
      </c>
      <c r="AD7" s="13">
        <f>'Food Intake'!AC7*IF($B7 = "CHOW", 3.1,  4.9)</f>
        <v>117.17999999999986</v>
      </c>
      <c r="AE7" s="13">
        <f>'Food Intake'!AD7*IF($B7 = "CHOW", 3.1,  4.9)</f>
        <v>92.689999999999927</v>
      </c>
      <c r="AF7" s="13">
        <f>'Food Intake'!AE7*IF($B7 = "CHOW", 3.1,  4.9)</f>
        <v>76.260000000000076</v>
      </c>
      <c r="AG7" s="13">
        <f>'Food Intake'!AF7*IF($B7 = "CHOW", 3.1,  4.9)</f>
        <v>101.37000000000015</v>
      </c>
      <c r="AH7" s="13">
        <f>'Food Intake'!AG7*IF($B7 = "CHOW", 3.1,  4.9)</f>
        <v>106.01999999999997</v>
      </c>
      <c r="AI7" s="13">
        <f>'Food Intake'!AH7*IF($B7 = "CHOW", 3.1,  4.9)</f>
        <v>72.230000000000032</v>
      </c>
      <c r="AJ7" s="13">
        <f>'Food Intake'!AI7*IF($B7 = "CHOW", 3.1,  4.9)</f>
        <v>107.26000000000008</v>
      </c>
      <c r="AK7" s="13">
        <f>'Food Intake'!AJ7*IF($B7 = "CHOW", 3.1,  4.9)</f>
        <v>110.05</v>
      </c>
      <c r="AL7" s="13">
        <f>'Food Intake'!AK7*IF($B7 = "CHOW", 3.1,  4.9)</f>
        <v>83.390000000000114</v>
      </c>
      <c r="AM7" s="13">
        <f>'Food Intake'!AL7*IF($B7 = "CHOW", 3.1,  4.9)</f>
        <v>78.430000000000035</v>
      </c>
      <c r="AN7" s="13">
        <f>'Food Intake'!AM7*IF($B7 = "CHOW", 3.1,  4.9)</f>
        <v>93.929999999999865</v>
      </c>
      <c r="AO7" s="13">
        <f>'Food Intake'!AN7*IF($B7 = "CHOW", 3.1,  4.9)</f>
        <v>92.380000000000038</v>
      </c>
    </row>
    <row r="8" spans="1:41" ht="15.75" customHeight="1" x14ac:dyDescent="0.3">
      <c r="A8" s="6">
        <v>5</v>
      </c>
      <c r="B8" s="6" t="s">
        <v>45</v>
      </c>
      <c r="C8" s="13" t="s">
        <v>48</v>
      </c>
      <c r="E8" s="23"/>
      <c r="F8" s="24"/>
      <c r="G8" s="13">
        <f>'Food Intake'!F8*3.1</f>
        <v>120.27999999999986</v>
      </c>
      <c r="H8" s="13">
        <f>'Food Intake'!G8*3.1</f>
        <v>-1657.5700000000002</v>
      </c>
      <c r="I8" s="13">
        <f>'Food Intake'!H8*3.1</f>
        <v>103.23000000000022</v>
      </c>
      <c r="J8" s="13">
        <f>'Food Intake'!I8*3.1</f>
        <v>163.98999999999992</v>
      </c>
      <c r="K8" s="13">
        <f>'Food Intake'!J8*3.1</f>
        <v>93.930000000000035</v>
      </c>
      <c r="L8" s="13">
        <f>'Food Intake'!K8*IF($B8 = "CHOW", 3.1,  4.9)</f>
        <v>129.85000000000002</v>
      </c>
      <c r="M8" s="13">
        <f>'Food Intake'!L8*IF($B8 = "CHOW", 3.1,  4.9)</f>
        <v>124.95</v>
      </c>
      <c r="N8" s="13">
        <f>'Food Intake'!M8*IF($B8 = "CHOW", 3.1,  4.9)</f>
        <v>140.63000000000002</v>
      </c>
      <c r="O8" s="13">
        <f>'Food Intake'!N8*IF($B8 = "CHOW", 3.1,  4.9)</f>
        <v>129.85000000000002</v>
      </c>
      <c r="P8" s="13">
        <f>'Food Intake'!O8*IF($B8 = "CHOW", 3.1,  4.9)</f>
        <v>127.4</v>
      </c>
      <c r="Q8" s="13">
        <f>'Food Intake'!P8*IF($B8 = "CHOW", 3.1,  4.9)</f>
        <v>118.57999999999996</v>
      </c>
      <c r="R8" s="13">
        <f>'Food Intake'!Q8*IF($B8 = "CHOW", 3.1,  4.9)</f>
        <v>110.25000000000007</v>
      </c>
      <c r="S8" s="13">
        <f>'Food Intake'!R8*IF($B8 = "CHOW", 3.1,  4.9)</f>
        <v>114.16999999999999</v>
      </c>
      <c r="T8" s="13">
        <f>'Food Intake'!S8*IF($B8 = "CHOW", 3.1,  4.9)</f>
        <v>121.03000000000003</v>
      </c>
      <c r="U8" s="13">
        <f>'Food Intake'!T8*IF($B8 = "CHOW", 3.1,  4.9)</f>
        <v>119.07</v>
      </c>
      <c r="V8" s="13">
        <f>'Food Intake'!U8*IF($B8 = "CHOW", 3.1,  4.9)</f>
        <v>129.85000000000002</v>
      </c>
      <c r="W8" s="13">
        <f>'Food Intake'!V8*IF($B8 = "CHOW", 3.1,  4.9)</f>
        <v>127.4</v>
      </c>
      <c r="X8" s="13">
        <f>'Food Intake'!W8*IF($B8 = "CHOW", 3.1,  4.9)</f>
        <v>107.31000000000003</v>
      </c>
      <c r="Y8" s="32"/>
      <c r="Z8" s="32">
        <v>169.54000000000002</v>
      </c>
      <c r="AA8" s="13">
        <f>'Food Intake'!Z8*IF($B8 = "CHOW", 3.1,  4.9)</f>
        <v>171.5</v>
      </c>
      <c r="AB8" s="13">
        <f>'Food Intake'!AA8*IF($B8 = "CHOW", 3.1,  4.9)</f>
        <v>135.73000000000002</v>
      </c>
      <c r="AC8" s="13">
        <f>'Food Intake'!AB8*IF($B8 = "CHOW", 3.1,  4.9)</f>
        <v>102.90000000000008</v>
      </c>
      <c r="AD8" s="13">
        <f>'Food Intake'!AC8*IF($B8 = "CHOW", 3.1,  4.9)</f>
        <v>123.47999999999995</v>
      </c>
      <c r="AE8" s="13">
        <f>'Food Intake'!AD8*IF($B8 = "CHOW", 3.1,  4.9)</f>
        <v>90.65</v>
      </c>
      <c r="AF8" s="13">
        <f>'Food Intake'!AE8*IF($B8 = "CHOW", 3.1,  4.9)</f>
        <v>95.060000000000031</v>
      </c>
      <c r="AG8" s="13">
        <f>'Food Intake'!AF8*IF($B8 = "CHOW", 3.1,  4.9)</f>
        <v>103.88000000000009</v>
      </c>
      <c r="AH8" s="13">
        <f>'Food Intake'!AG8*IF($B8 = "CHOW", 3.1,  4.9)</f>
        <v>92.11999999999999</v>
      </c>
      <c r="AI8" s="13">
        <f>'Food Intake'!AH8*IF($B8 = "CHOW", 3.1,  4.9)</f>
        <v>102.40999999999997</v>
      </c>
      <c r="AJ8" s="13">
        <f>'Food Intake'!AI8*IF($B8 = "CHOW", 3.1,  4.9)</f>
        <v>103.88000000000002</v>
      </c>
      <c r="AK8" s="13">
        <f>'Food Intake'!AJ8*IF($B8 = "CHOW", 3.1,  4.9)</f>
        <v>111.72000000000007</v>
      </c>
      <c r="AL8" s="13">
        <f>'Food Intake'!AK8*IF($B8 = "CHOW", 3.1,  4.9)</f>
        <v>97.509999999999962</v>
      </c>
      <c r="AM8" s="13">
        <f>'Food Intake'!AL8*IF($B8 = "CHOW", 3.1,  4.9)</f>
        <v>87.22</v>
      </c>
      <c r="AN8" s="13">
        <f>'Food Intake'!AM8*IF($B8 = "CHOW", 3.1,  4.9)</f>
        <v>91.139999999999972</v>
      </c>
      <c r="AO8" s="13">
        <f>'Food Intake'!AN8*IF($B8 = "CHOW", 3.1,  4.9)</f>
        <v>121.52</v>
      </c>
    </row>
    <row r="9" spans="1:41" ht="15.75" customHeight="1" x14ac:dyDescent="0.3">
      <c r="A9" s="6">
        <v>6</v>
      </c>
      <c r="B9" s="6" t="s">
        <v>45</v>
      </c>
      <c r="C9" s="13" t="s">
        <v>48</v>
      </c>
      <c r="E9" s="23"/>
      <c r="F9" s="24"/>
      <c r="G9" s="13">
        <f>'Food Intake'!F9*3.1</f>
        <v>92.689999999999927</v>
      </c>
      <c r="H9" s="13">
        <f>'Food Intake'!G9*3.1</f>
        <v>-1778.16</v>
      </c>
      <c r="I9" s="13">
        <f>'Food Intake'!H9*3.1</f>
        <v>69.75</v>
      </c>
      <c r="J9" s="13">
        <f>'Food Intake'!I9*3.1</f>
        <v>131.75000000000017</v>
      </c>
      <c r="K9" s="13">
        <f>'Food Intake'!J9*3.1</f>
        <v>71.919999999999973</v>
      </c>
      <c r="L9" s="13">
        <f>'Food Intake'!K9*IF($B9 = "CHOW", 3.1,  4.9)</f>
        <v>115.64000000000004</v>
      </c>
      <c r="M9" s="13">
        <f>'Food Intake'!L9*IF($B9 = "CHOW", 3.1,  4.9)</f>
        <v>117.11000000000004</v>
      </c>
      <c r="N9" s="13">
        <f>'Food Intake'!M9*IF($B9 = "CHOW", 3.1,  4.9)</f>
        <v>107.30999999999996</v>
      </c>
      <c r="O9" s="13">
        <f>'Food Intake'!N9*IF($B9 = "CHOW", 3.1,  4.9)</f>
        <v>111.23000000000002</v>
      </c>
      <c r="P9" s="13">
        <f>'Food Intake'!O9*IF($B9 = "CHOW", 3.1,  4.9)</f>
        <v>121.52000000000007</v>
      </c>
      <c r="Q9" s="13">
        <f>'Food Intake'!P9*IF($B9 = "CHOW", 3.1,  4.9)</f>
        <v>113.18999999999998</v>
      </c>
      <c r="R9" s="13">
        <f>'Food Intake'!Q9*IF($B9 = "CHOW", 3.1,  4.9)</f>
        <v>118.58000000000003</v>
      </c>
      <c r="S9" s="13">
        <f>'Food Intake'!R9*IF($B9 = "CHOW", 3.1,  4.9)</f>
        <v>91.140000000000015</v>
      </c>
      <c r="T9" s="13"/>
      <c r="U9" s="13"/>
      <c r="V9" s="13"/>
      <c r="W9" s="13"/>
      <c r="X9" s="13"/>
      <c r="Y9" s="32"/>
      <c r="Z9" s="32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3.2" x14ac:dyDescent="0.25">
      <c r="A10" s="6">
        <v>7</v>
      </c>
      <c r="B10" s="6" t="s">
        <v>45</v>
      </c>
      <c r="C10" s="13" t="s">
        <v>48</v>
      </c>
      <c r="G10" s="13">
        <f>'Food Intake'!F10*3.1</f>
        <v>98.88999999999993</v>
      </c>
      <c r="H10" s="13">
        <f>'Food Intake'!G10*3.1</f>
        <v>-1877.6700000000003</v>
      </c>
      <c r="I10" s="13">
        <f>'Food Intake'!H10*3.1</f>
        <v>95.169999999999789</v>
      </c>
      <c r="J10" s="13">
        <f>'Food Intake'!I10*3.1</f>
        <v>119.35000000000001</v>
      </c>
      <c r="K10" s="13">
        <f>'Food Intake'!J10*3.1</f>
        <v>87.730000000000217</v>
      </c>
      <c r="L10" s="13">
        <f>'Food Intake'!K10*IF($B10 = "CHOW", 3.1,  4.9)</f>
        <v>117.60000000000001</v>
      </c>
      <c r="M10" s="13">
        <f>'Food Intake'!L10*IF($B10 = "CHOW", 3.1,  4.9)</f>
        <v>121.52</v>
      </c>
      <c r="N10" s="13">
        <f>'Food Intake'!M10*IF($B10 = "CHOW", 3.1,  4.9)</f>
        <v>113.18999999999998</v>
      </c>
      <c r="O10" s="13">
        <f>'Food Intake'!N10*IF($B10 = "CHOW", 3.1,  4.9)</f>
        <v>102.9</v>
      </c>
      <c r="P10" s="13">
        <f>'Food Intake'!O10*IF($B10 = "CHOW", 3.1,  4.9)</f>
        <v>131.81000000000003</v>
      </c>
      <c r="Q10" s="13">
        <f>'Food Intake'!P10*IF($B10 = "CHOW", 3.1,  4.9)</f>
        <v>120.05000000000001</v>
      </c>
      <c r="R10" s="13">
        <f>'Food Intake'!Q10*IF($B10 = "CHOW", 3.1,  4.9)</f>
        <v>129.85000000000002</v>
      </c>
      <c r="S10" s="13">
        <f>'Food Intake'!R10*IF($B10 = "CHOW", 3.1,  4.9)</f>
        <v>115.15</v>
      </c>
      <c r="T10" s="13">
        <f>'Food Intake'!S10*IF($B10 = "CHOW", 3.1,  4.9)</f>
        <v>119.56000000000003</v>
      </c>
      <c r="U10" s="13">
        <f>'Food Intake'!T10*IF($B10 = "CHOW", 3.1,  4.9)</f>
        <v>122.00999999999996</v>
      </c>
      <c r="V10" s="13">
        <f>'Food Intake'!U10*IF($B10 = "CHOW", 3.1,  4.9)</f>
        <v>122.01000000000003</v>
      </c>
      <c r="W10" s="13">
        <f>'Food Intake'!V10*IF($B10 = "CHOW", 3.1,  4.9)</f>
        <v>124.95</v>
      </c>
      <c r="X10" s="13">
        <f>'Food Intake'!W10*IF($B10 = "CHOW", 3.1,  4.9)</f>
        <v>106.32999999999996</v>
      </c>
      <c r="Y10" s="32"/>
      <c r="Z10" s="32">
        <v>133.77000000000004</v>
      </c>
      <c r="AA10" s="13">
        <f>'Food Intake'!Z10*IF($B10 = "CHOW", 3.1,  4.9)</f>
        <v>153.86000000000004</v>
      </c>
      <c r="AB10" s="13">
        <f>'Food Intake'!AA10*IF($B10 = "CHOW", 3.1,  4.9)</f>
        <v>132.30000000000001</v>
      </c>
      <c r="AC10" s="13">
        <f>'Food Intake'!AB10*IF($B10 = "CHOW", 3.1,  4.9)</f>
        <v>110.24999999999997</v>
      </c>
      <c r="AD10" s="13">
        <f>'Food Intake'!AC10*IF($B10 = "CHOW", 3.1,  4.9)</f>
        <v>138.17999999999995</v>
      </c>
      <c r="AE10" s="13">
        <f>'Food Intake'!AD10*IF($B10 = "CHOW", 3.1,  4.9)</f>
        <v>108.78000000000002</v>
      </c>
      <c r="AF10" s="13">
        <f>'Food Intake'!AE10*IF($B10 = "CHOW", 3.1,  4.9)</f>
        <v>99.470000000000027</v>
      </c>
      <c r="AG10" s="13">
        <f>'Food Intake'!AF10*IF($B10 = "CHOW", 3.1,  4.9)</f>
        <v>109.27000000000007</v>
      </c>
      <c r="AH10" s="13">
        <f>'Food Intake'!AG10*IF($B10 = "CHOW", 3.1,  4.9)</f>
        <v>102.9</v>
      </c>
      <c r="AI10" s="13">
        <f>'Food Intake'!AH10*IF($B10 = "CHOW", 3.1,  4.9)</f>
        <v>95.550000000000011</v>
      </c>
      <c r="AJ10" s="13">
        <f>'Food Intake'!AI10*IF($B10 = "CHOW", 3.1,  4.9)</f>
        <v>88.2</v>
      </c>
      <c r="AK10" s="13">
        <f>'Food Intake'!AJ10*IF($B10 = "CHOW", 3.1,  4.9)</f>
        <v>115.15</v>
      </c>
      <c r="AL10" s="13">
        <f>'Food Intake'!AK10*IF($B10 = "CHOW", 3.1,  4.9)</f>
        <v>63.7</v>
      </c>
      <c r="AM10" s="13">
        <f>'Food Intake'!AL10*IF($B10 = "CHOW", 3.1,  4.9)</f>
        <v>102.9</v>
      </c>
      <c r="AN10" s="13">
        <f>'Food Intake'!AM10*IF($B10 = "CHOW", 3.1,  4.9)</f>
        <v>78.400000000000006</v>
      </c>
      <c r="AO10" s="13">
        <f>'Food Intake'!AN10*IF($B10 = "CHOW", 3.1,  4.9)</f>
        <v>105.35000000000001</v>
      </c>
    </row>
    <row r="11" spans="1:41" ht="13.2" x14ac:dyDescent="0.25">
      <c r="A11" s="6">
        <v>8</v>
      </c>
      <c r="B11" s="6" t="s">
        <v>46</v>
      </c>
      <c r="C11" s="13" t="s">
        <v>48</v>
      </c>
      <c r="G11" s="13">
        <f>'Food Intake'!F11*3.1</f>
        <v>115.93999999999993</v>
      </c>
      <c r="H11" s="13">
        <f>'Food Intake'!G11*3.1</f>
        <v>-2034.2200000000003</v>
      </c>
      <c r="I11" s="13">
        <f>'Food Intake'!H11*3.1</f>
        <v>93</v>
      </c>
      <c r="J11" s="13">
        <f>'Food Intake'!I11*3.1</f>
        <v>125.23999999999994</v>
      </c>
      <c r="K11" s="13">
        <f>'Food Intake'!J11*3.1</f>
        <v>84.010000000000076</v>
      </c>
      <c r="L11" s="13">
        <f>'Food Intake'!K11*IF($B11 = "CHOW", 3.1,  4.9)</f>
        <v>25.969999999999988</v>
      </c>
      <c r="M11" s="13">
        <f>'Food Intake'!L11*IF($B11 = "CHOW", 3.1,  4.9)</f>
        <v>51.45</v>
      </c>
      <c r="N11" s="13">
        <f>'Food Intake'!M11*IF($B11 = "CHOW", 3.1,  4.9)</f>
        <v>76.44000000000004</v>
      </c>
      <c r="O11" s="13">
        <f>'Food Intake'!N11*IF($B11 = "CHOW", 3.1,  4.9)</f>
        <v>77.909999999999968</v>
      </c>
      <c r="P11" s="13">
        <f>'Food Intake'!O11*IF($B11 = "CHOW", 3.1,  4.9)</f>
        <v>81.340000000000046</v>
      </c>
      <c r="Q11" s="13">
        <f>'Food Intake'!P11*IF($B11 = "CHOW", 3.1,  4.9)</f>
        <v>93.589999999999975</v>
      </c>
      <c r="R11" s="13">
        <f>'Food Intake'!Q11*IF($B11 = "CHOW", 3.1,  4.9)</f>
        <v>75.459999999999965</v>
      </c>
      <c r="S11" s="13">
        <f>'Food Intake'!R11*IF($B11 = "CHOW", 3.1,  4.9)</f>
        <v>99.959999999999965</v>
      </c>
      <c r="T11" s="13">
        <f>'Food Intake'!S11*IF($B11 = "CHOW", 3.1,  4.9)</f>
        <v>91.629999999999953</v>
      </c>
      <c r="U11" s="13">
        <f>'Food Intake'!T11*IF($B11 = "CHOW", 3.1,  4.9)</f>
        <v>56.840000000000046</v>
      </c>
      <c r="V11" s="13">
        <f>'Food Intake'!U11*IF($B11 = "CHOW", 3.1,  4.9)</f>
        <v>96.040000000000049</v>
      </c>
      <c r="W11" s="13">
        <f>'Food Intake'!V11*IF($B11 = "CHOW", 3.1,  4.9)</f>
        <v>102.9</v>
      </c>
      <c r="X11" s="13">
        <f>'Food Intake'!W11*IF($B11 = "CHOW", 3.1,  4.9)</f>
        <v>97.509999999999962</v>
      </c>
      <c r="Y11" s="32"/>
      <c r="Z11" s="32">
        <v>193.55</v>
      </c>
      <c r="AA11" s="13">
        <f>'Food Intake'!Z11*IF($B11 = "CHOW", 3.1,  4.9)</f>
        <v>94.079999999999956</v>
      </c>
      <c r="AB11" s="13">
        <f>'Food Intake'!AA11*IF($B11 = "CHOW", 3.1,  4.9)</f>
        <v>96.040000000000049</v>
      </c>
      <c r="AC11" s="13">
        <f>'Food Intake'!AB11*IF($B11 = "CHOW", 3.1,  4.9)</f>
        <v>108.78000000000002</v>
      </c>
      <c r="AD11" s="32">
        <v>294.98000000000013</v>
      </c>
      <c r="AE11" s="13">
        <f>'Food Intake'!AD11*IF($B11 = "CHOW", 3.1,  4.9)</f>
        <v>70.55999999999996</v>
      </c>
      <c r="AF11" s="13">
        <f>'Food Intake'!AE11*IF($B11 = "CHOW", 3.1,  4.9)</f>
        <v>112.7</v>
      </c>
      <c r="AG11" s="13">
        <f>'Food Intake'!AF11*IF($B11 = "CHOW", 3.1,  4.9)</f>
        <v>85.259999999999962</v>
      </c>
      <c r="AH11" s="13">
        <f>'Food Intake'!AG11*IF($B11 = "CHOW", 3.1,  4.9)</f>
        <v>86.730000000000018</v>
      </c>
      <c r="AI11" s="13">
        <f>'Food Intake'!AH11*IF($B11 = "CHOW", 3.1,  4.9)</f>
        <v>79.86999999999999</v>
      </c>
      <c r="AJ11" s="13">
        <f>'Food Intake'!AI11*IF($B11 = "CHOW", 3.1,  4.9)</f>
        <v>73.009999999999962</v>
      </c>
      <c r="AK11" s="13">
        <f>'Food Intake'!AJ11*IF($B11 = "CHOW", 3.1,  4.9)</f>
        <v>77.909999999999968</v>
      </c>
      <c r="AL11" s="13">
        <f>'Food Intake'!AK11*IF($B11 = "CHOW", 3.1,  4.9)</f>
        <v>77.420000000000059</v>
      </c>
      <c r="AM11" s="13">
        <f>'Food Intake'!AL11*IF($B11 = "CHOW", 3.1,  4.9)</f>
        <v>89.669999999999987</v>
      </c>
      <c r="AN11" s="13">
        <f>'Food Intake'!AM11*IF($B11 = "CHOW", 3.1,  4.9)</f>
        <v>67.130000000000024</v>
      </c>
      <c r="AO11" s="13">
        <f>'Food Intake'!AN11*IF($B11 = "CHOW", 3.1,  4.9)</f>
        <v>88.2</v>
      </c>
    </row>
    <row r="12" spans="1:41" ht="13.2" x14ac:dyDescent="0.25">
      <c r="A12" s="6">
        <v>9</v>
      </c>
      <c r="B12" s="6" t="s">
        <v>45</v>
      </c>
      <c r="C12" s="13" t="s">
        <v>48</v>
      </c>
      <c r="G12" s="13">
        <f>'Food Intake'!F12*3.1</f>
        <v>103.53999999999994</v>
      </c>
      <c r="H12" s="13">
        <f>'Food Intake'!G12*3.1</f>
        <v>-1643.9299999999998</v>
      </c>
      <c r="I12" s="13">
        <f>'Food Intake'!H12*3.1</f>
        <v>76.570000000000149</v>
      </c>
      <c r="J12" s="13">
        <f>'Food Intake'!I12*3.1</f>
        <v>118.1099999999999</v>
      </c>
      <c r="K12" s="13">
        <f>'Food Intake'!J12*3.1</f>
        <v>86.180000000000035</v>
      </c>
      <c r="L12" s="13">
        <f>'Food Intake'!K12*IF($B12 = "CHOW", 3.1,  4.9)</f>
        <v>113.18999999999998</v>
      </c>
      <c r="M12" s="13">
        <f>'Food Intake'!L12*IF($B12 = "CHOW", 3.1,  4.9)</f>
        <v>129.85000000000002</v>
      </c>
      <c r="N12" s="13">
        <f>'Food Intake'!M12*IF($B12 = "CHOW", 3.1,  4.9)</f>
        <v>112.20999999999997</v>
      </c>
      <c r="O12" s="13">
        <f>'Food Intake'!N12*IF($B12 = "CHOW", 3.1,  4.9)</f>
        <v>105.84000000000002</v>
      </c>
      <c r="P12" s="13">
        <f>'Food Intake'!O12*IF($B12 = "CHOW", 3.1,  4.9)</f>
        <v>118.58000000000003</v>
      </c>
      <c r="Q12" s="13">
        <f>'Food Intake'!P12*IF($B12 = "CHOW", 3.1,  4.9)</f>
        <v>108.78000000000002</v>
      </c>
      <c r="R12" s="13">
        <f>'Food Intake'!Q12*IF($B12 = "CHOW", 3.1,  4.9)</f>
        <v>98.489999999999981</v>
      </c>
      <c r="S12" s="13">
        <f>'Food Intake'!R12*IF($B12 = "CHOW", 3.1,  4.9)</f>
        <v>114.16999999999999</v>
      </c>
      <c r="T12" s="13">
        <f>'Food Intake'!S12*IF($B12 = "CHOW", 3.1,  4.9)</f>
        <v>113.68000000000002</v>
      </c>
      <c r="U12" s="13">
        <f>'Food Intake'!T12*IF($B12 = "CHOW", 3.1,  4.9)</f>
        <v>99.47</v>
      </c>
      <c r="V12" s="13">
        <f>'Food Intake'!U12*IF($B12 = "CHOW", 3.1,  4.9)</f>
        <v>111.71999999999993</v>
      </c>
      <c r="W12" s="13">
        <f>'Food Intake'!V12*IF($B12 = "CHOW", 3.1,  4.9)</f>
        <v>108.29000000000005</v>
      </c>
      <c r="X12" s="13">
        <f>'Food Intake'!W12*IF($B12 = "CHOW", 3.1,  4.9)</f>
        <v>101.91999999999999</v>
      </c>
      <c r="Y12" s="32"/>
      <c r="Z12" s="32">
        <v>185.22</v>
      </c>
      <c r="AA12" s="13">
        <f>'Food Intake'!Z12*IF($B12 = "CHOW", 3.1,  4.9)</f>
        <v>122.98999999999998</v>
      </c>
      <c r="AB12" s="13">
        <f>'Food Intake'!AA12*IF($B12 = "CHOW", 3.1,  4.9)</f>
        <v>122.00999999999996</v>
      </c>
      <c r="AC12" s="13">
        <f>'Food Intake'!AB12*IF($B12 = "CHOW", 3.1,  4.9)</f>
        <v>100.45000000000005</v>
      </c>
      <c r="AD12" s="13">
        <f>'Food Intake'!AC12*IF($B12 = "CHOW", 3.1,  4.9)</f>
        <v>130.34000000000006</v>
      </c>
      <c r="AE12" s="13">
        <f>'Food Intake'!AD12*IF($B12 = "CHOW", 3.1,  4.9)</f>
        <v>89.180000000000021</v>
      </c>
      <c r="AF12" s="13">
        <f>'Food Intake'!AE12*IF($B12 = "CHOW", 3.1,  4.9)</f>
        <v>86.729999999999947</v>
      </c>
      <c r="AG12" s="13">
        <f>'Food Intake'!AF12*IF($B12 = "CHOW", 3.1,  4.9)</f>
        <v>116.62000000000006</v>
      </c>
      <c r="AH12" s="13">
        <f>'Food Intake'!AG12*IF($B12 = "CHOW", 3.1,  4.9)</f>
        <v>83.300000000000011</v>
      </c>
      <c r="AI12" s="13">
        <f>'Food Intake'!AH12*IF($B12 = "CHOW", 3.1,  4.9)</f>
        <v>87.709999999999965</v>
      </c>
      <c r="AJ12" s="13">
        <f>'Food Intake'!AI12*IF($B12 = "CHOW", 3.1,  4.9)</f>
        <v>94.570000000000022</v>
      </c>
      <c r="AK12" s="13">
        <f>'Food Intake'!AJ12*IF($B12 = "CHOW", 3.1,  4.9)</f>
        <v>98</v>
      </c>
      <c r="AL12" s="13">
        <f>'Food Intake'!AK12*IF($B12 = "CHOW", 3.1,  4.9)</f>
        <v>71.050000000000011</v>
      </c>
      <c r="AM12" s="13">
        <f>'Food Intake'!AL12*IF($B12 = "CHOW", 3.1,  4.9)</f>
        <v>85.260000000000034</v>
      </c>
      <c r="AN12" s="13">
        <f>'Food Intake'!AM12*IF($B12 = "CHOW", 3.1,  4.9)</f>
        <v>79.86999999999999</v>
      </c>
      <c r="AO12" s="13">
        <f>'Food Intake'!AN12*IF($B12 = "CHOW", 3.1,  4.9)</f>
        <v>96.040000000000049</v>
      </c>
    </row>
    <row r="13" spans="1:41" ht="13.2" x14ac:dyDescent="0.25">
      <c r="A13" s="6">
        <v>10</v>
      </c>
      <c r="B13" s="6" t="s">
        <v>44</v>
      </c>
      <c r="C13" s="13" t="s">
        <v>48</v>
      </c>
      <c r="G13" s="13">
        <f>'Food Intake'!F13*3.1</f>
        <v>74.089999999999932</v>
      </c>
      <c r="H13" s="13">
        <f>'Food Intake'!G13*3.1</f>
        <v>-1759.8700000000001</v>
      </c>
      <c r="I13" s="13">
        <f>'Food Intake'!H13*3.1</f>
        <v>84.939999999999927</v>
      </c>
      <c r="J13" s="13">
        <f>'Food Intake'!I13*3.1</f>
        <v>98.269999999999968</v>
      </c>
      <c r="K13" s="13">
        <f>'Food Intake'!J13*3.1</f>
        <v>63.550000000000004</v>
      </c>
      <c r="L13" s="13">
        <f>'Food Intake'!K13*IF($B13 = "CHOW", 3.1,  4.9)</f>
        <v>72.850000000000009</v>
      </c>
      <c r="M13" s="13">
        <f>'Food Intake'!L13*IF($B13 = "CHOW", 3.1,  4.9)</f>
        <v>67.88999999999993</v>
      </c>
      <c r="N13" s="13">
        <f>'Food Intake'!M13*IF($B13 = "CHOW", 3.1,  4.9)</f>
        <v>74.089999999999932</v>
      </c>
      <c r="O13" s="13">
        <f>'Food Intake'!N13*IF($B13 = "CHOW", 3.1,  4.9)</f>
        <v>67.269999999999797</v>
      </c>
      <c r="P13" s="13">
        <f>'Food Intake'!O13*IF($B13 = "CHOW", 3.1,  4.9)</f>
        <v>84.630000000000038</v>
      </c>
      <c r="Q13" s="13">
        <f>'Food Intake'!P13*IF($B13 = "CHOW", 3.1,  4.9)</f>
        <v>70.060000000000073</v>
      </c>
      <c r="R13" s="13">
        <f>'Food Intake'!Q13*IF($B13 = "CHOW", 3.1,  4.9)</f>
        <v>80.600000000000009</v>
      </c>
      <c r="S13" s="13">
        <f>'Food Intake'!R13*IF($B13 = "CHOW", 3.1,  4.9)</f>
        <v>69.439999999999927</v>
      </c>
      <c r="T13" s="13">
        <f>'Food Intake'!S13*IF($B13 = "CHOW", 3.1,  4.9)</f>
        <v>78.739999999999938</v>
      </c>
      <c r="U13" s="13">
        <f>'Food Intake'!T13*IF($B13 = "CHOW", 3.1,  4.9)</f>
        <v>84.939999999999927</v>
      </c>
      <c r="V13" s="13">
        <f>'Food Intake'!U13*IF($B13 = "CHOW", 3.1,  4.9)</f>
        <v>71.920000000000144</v>
      </c>
      <c r="W13" s="13">
        <f>'Food Intake'!V13*IF($B13 = "CHOW", 3.1,  4.9)</f>
        <v>85.560000000000073</v>
      </c>
      <c r="X13" s="13">
        <f>'Food Intake'!W13*IF($B13 = "CHOW", 3.1,  4.9)</f>
        <v>77.5</v>
      </c>
      <c r="Y13" s="32"/>
      <c r="Z13" s="32">
        <v>156.55000000000001</v>
      </c>
      <c r="AA13" s="13">
        <f>'Food Intake'!Z13*IF($B13 = "CHOW", 3.1,  4.9)</f>
        <v>83.080000000000041</v>
      </c>
      <c r="AB13" s="13">
        <f>'Food Intake'!AA13*IF($B13 = "CHOW", 3.1,  4.9)</f>
        <v>86.180000000000035</v>
      </c>
      <c r="AC13" s="13">
        <f>'Food Intake'!AB13*IF($B13 = "CHOW", 3.1,  4.9)</f>
        <v>75.950000000000173</v>
      </c>
      <c r="AD13" s="13">
        <f>'Food Intake'!AC13*IF($B13 = "CHOW", 3.1,  4.9)</f>
        <v>88.039999999999935</v>
      </c>
      <c r="AE13" s="13">
        <f>'Food Intake'!AD13*IF($B13 = "CHOW", 3.1,  4.9)</f>
        <v>84.629999999999868</v>
      </c>
      <c r="AF13" s="13">
        <f>'Food Intake'!AE13*IF($B13 = "CHOW", 3.1,  4.9)</f>
        <v>69.440000000000282</v>
      </c>
      <c r="AG13" s="13">
        <f>'Food Intake'!AF13*IF($B13 = "CHOW", 3.1,  4.9)</f>
        <v>89.9</v>
      </c>
      <c r="AH13" s="13">
        <f>'Food Intake'!AG13*IF($B13 = "CHOW", 3.1,  4.9)</f>
        <v>45.570000000000142</v>
      </c>
      <c r="AI13" s="13">
        <f>'Food Intake'!AH13*IF($B13 = "CHOW", 3.1,  4.9)</f>
        <v>91.45</v>
      </c>
      <c r="AJ13" s="13">
        <f>'Food Intake'!AI13*IF($B13 = "CHOW", 3.1,  4.9)</f>
        <v>73.160000000000068</v>
      </c>
      <c r="AK13" s="13">
        <f>'Food Intake'!AJ13*IF($B13 = "CHOW", 3.1,  4.9)</f>
        <v>89.279999999999859</v>
      </c>
      <c r="AL13" s="13">
        <f>'Food Intake'!AK13*IF($B13 = "CHOW", 3.1,  4.9)</f>
        <v>62.929999999999858</v>
      </c>
      <c r="AM13" s="13">
        <f>'Food Intake'!AL13*IF($B13 = "CHOW", 3.1,  4.9)</f>
        <v>90.830000000000041</v>
      </c>
      <c r="AN13" s="13">
        <f>'Food Intake'!AM13*IF($B13 = "CHOW", 3.1,  4.9)</f>
        <v>65.71999999999997</v>
      </c>
      <c r="AO13" s="13">
        <f>'Food Intake'!AN13*IF($B13 = "CHOW", 3.1,  4.9)</f>
        <v>85.25</v>
      </c>
    </row>
    <row r="14" spans="1:41" ht="13.2" x14ac:dyDescent="0.25">
      <c r="A14" s="6">
        <v>11</v>
      </c>
      <c r="B14" s="6" t="s">
        <v>46</v>
      </c>
      <c r="C14" s="13" t="s">
        <v>48</v>
      </c>
      <c r="G14" s="13">
        <f>'Food Intake'!F14*3.1</f>
        <v>110.05</v>
      </c>
      <c r="H14" s="13">
        <f>'Food Intake'!G14*3.1</f>
        <v>-1720.19</v>
      </c>
      <c r="I14" s="13">
        <f>'Food Intake'!H14*3.1</f>
        <v>101.06000000000007</v>
      </c>
      <c r="J14" s="13">
        <f>'Food Intake'!I14*3.1</f>
        <v>140.42999999999986</v>
      </c>
      <c r="K14" s="13">
        <f>'Food Intake'!J14*3.1</f>
        <v>88.350000000000009</v>
      </c>
      <c r="L14" s="13">
        <f>'Food Intake'!K14*IF($B14 = "CHOW", 3.1,  4.9)</f>
        <v>49</v>
      </c>
      <c r="M14" s="13">
        <f>'Food Intake'!L14*IF($B14 = "CHOW", 3.1,  4.9)</f>
        <v>69.580000000000013</v>
      </c>
      <c r="N14" s="13">
        <f>'Food Intake'!M14*IF($B14 = "CHOW", 3.1,  4.9)</f>
        <v>97.510000000000034</v>
      </c>
      <c r="O14" s="13">
        <f>'Food Intake'!N14*IF($B14 = "CHOW", 3.1,  4.9)</f>
        <v>90.65</v>
      </c>
      <c r="P14" s="13">
        <f>'Food Intake'!O14*IF($B14 = "CHOW", 3.1,  4.9)</f>
        <v>83.789999999999978</v>
      </c>
      <c r="Q14" s="13">
        <f>'Food Intake'!P14*IF($B14 = "CHOW", 3.1,  4.9)</f>
        <v>77.910000000000039</v>
      </c>
      <c r="R14" s="13">
        <f>'Food Intake'!Q14*IF($B14 = "CHOW", 3.1,  4.9)</f>
        <v>90.160000000000039</v>
      </c>
      <c r="S14" s="13">
        <f>'Food Intake'!R14*IF($B14 = "CHOW", 3.1,  4.9)</f>
        <v>100.93999999999998</v>
      </c>
      <c r="T14" s="13">
        <f>'Food Intake'!S14*IF($B14 = "CHOW", 3.1,  4.9)</f>
        <v>69.580000000000013</v>
      </c>
      <c r="U14" s="13">
        <f>'Food Intake'!T14*IF($B14 = "CHOW", 3.1,  4.9)</f>
        <v>53.900000000000006</v>
      </c>
      <c r="V14" s="13">
        <f>'Food Intake'!U14*IF($B14 = "CHOW", 3.1,  4.9)</f>
        <v>94.57</v>
      </c>
      <c r="W14" s="13">
        <f>'Food Intake'!V14*IF($B14 = "CHOW", 3.1,  4.9)</f>
        <v>82.810000000000031</v>
      </c>
      <c r="X14" s="13">
        <f>'Food Intake'!W14*IF($B14 = "CHOW", 3.1,  4.9)</f>
        <v>96.039999999999978</v>
      </c>
      <c r="Y14" s="32"/>
      <c r="Z14" s="32">
        <v>180.32000000000002</v>
      </c>
      <c r="AA14" s="13">
        <f>'Food Intake'!Z14*IF($B14 = "CHOW", 3.1,  4.9)</f>
        <v>98</v>
      </c>
      <c r="AB14" s="13">
        <f>'Food Intake'!AA14*IF($B14 = "CHOW", 3.1,  4.9)</f>
        <v>109.27</v>
      </c>
      <c r="AC14" s="13">
        <f>'Food Intake'!AB14*IF($B14 = "CHOW", 3.1,  4.9)</f>
        <v>75.95</v>
      </c>
      <c r="AD14" s="13">
        <f>'Food Intake'!AC14*IF($B14 = "CHOW", 3.1,  4.9)</f>
        <v>112.21000000000004</v>
      </c>
      <c r="AE14" s="13">
        <f>'Food Intake'!AD14*IF($B14 = "CHOW", 3.1,  4.9)</f>
        <v>108.29000000000005</v>
      </c>
      <c r="AF14" s="13">
        <f>'Food Intake'!AE14*IF($B14 = "CHOW", 3.1,  4.9)</f>
        <v>81.339999999999975</v>
      </c>
      <c r="AG14" s="13">
        <f>'Food Intake'!AF14*IF($B14 = "CHOW", 3.1,  4.9)</f>
        <v>88.2</v>
      </c>
      <c r="AH14" s="13">
        <f>'Food Intake'!AG14*IF($B14 = "CHOW", 3.1,  4.9)</f>
        <v>91.139999999999972</v>
      </c>
      <c r="AI14" s="13">
        <f>'Food Intake'!AH14*IF($B14 = "CHOW", 3.1,  4.9)</f>
        <v>18.130000000000017</v>
      </c>
      <c r="AJ14" s="13">
        <f>'Food Intake'!AI14*IF($B14 = "CHOW", 3.1,  4.9)</f>
        <v>107.31000000000003</v>
      </c>
      <c r="AK14" s="13">
        <f>'Food Intake'!AJ14*IF($B14 = "CHOW", 3.1,  4.9)</f>
        <v>89.669999999999987</v>
      </c>
      <c r="AL14" s="13">
        <f>'Food Intake'!AK14*IF($B14 = "CHOW", 3.1,  4.9)</f>
        <v>87.710000000000036</v>
      </c>
      <c r="AM14" s="13">
        <f>'Food Intake'!AL14*IF($B14 = "CHOW", 3.1,  4.9)</f>
        <v>99.959999999999965</v>
      </c>
      <c r="AN14" s="13">
        <f>'Food Intake'!AM14*IF($B14 = "CHOW", 3.1,  4.9)</f>
        <v>88.2</v>
      </c>
      <c r="AO14" s="13">
        <f>'Food Intake'!AN14*IF($B14 = "CHOW", 3.1,  4.9)</f>
        <v>87.710000000000036</v>
      </c>
    </row>
    <row r="15" spans="1:41" ht="13.2" x14ac:dyDescent="0.25">
      <c r="A15" s="6">
        <v>12</v>
      </c>
      <c r="B15" s="6" t="s">
        <v>46</v>
      </c>
      <c r="C15" s="13" t="s">
        <v>48</v>
      </c>
      <c r="G15" s="13">
        <f>'Food Intake'!F15*3.1</f>
        <v>93.620000000000147</v>
      </c>
      <c r="H15" s="13">
        <f>'Food Intake'!G15*3.1</f>
        <v>-1503.8100000000002</v>
      </c>
      <c r="I15" s="13">
        <f>'Food Intake'!H15*3.1</f>
        <v>90.830000000000041</v>
      </c>
      <c r="J15" s="13">
        <f>'Food Intake'!I15*3.1</f>
        <v>130.81999999999996</v>
      </c>
      <c r="K15" s="13">
        <f>'Food Intake'!J15*3.1</f>
        <v>64.480000000000032</v>
      </c>
      <c r="L15" s="13">
        <f>'Food Intake'!K15*IF($B15 = "CHOW", 3.1,  4.9)</f>
        <v>55.36999999999999</v>
      </c>
      <c r="M15" s="13">
        <f>'Food Intake'!L15*IF($B15 = "CHOW", 3.1,  4.9)</f>
        <v>44.100000000000072</v>
      </c>
      <c r="N15" s="13">
        <f>'Food Intake'!M15*IF($B15 = "CHOW", 3.1,  4.9)</f>
        <v>81.339999999999975</v>
      </c>
      <c r="O15" s="13">
        <f>'Food Intake'!N15*IF($B15 = "CHOW", 3.1,  4.9)</f>
        <v>81.339999999999975</v>
      </c>
      <c r="P15" s="13">
        <f>'Food Intake'!O15*IF($B15 = "CHOW", 3.1,  4.9)</f>
        <v>97.019999999999925</v>
      </c>
      <c r="Q15" s="13">
        <f>'Food Intake'!P15*IF($B15 = "CHOW", 3.1,  4.9)</f>
        <v>90.65</v>
      </c>
      <c r="R15" s="13">
        <f>'Food Intake'!Q15*IF($B15 = "CHOW", 3.1,  4.9)</f>
        <v>65.660000000000039</v>
      </c>
      <c r="S15" s="13">
        <f>'Food Intake'!R15*IF($B15 = "CHOW", 3.1,  4.9)</f>
        <v>78.889999999999972</v>
      </c>
      <c r="T15" s="13">
        <f>'Food Intake'!S15*IF($B15 = "CHOW", 3.1,  4.9)</f>
        <v>92.610000000000028</v>
      </c>
      <c r="U15" s="13">
        <f>'Food Intake'!T15*IF($B15 = "CHOW", 3.1,  4.9)</f>
        <v>68.60000000000008</v>
      </c>
      <c r="V15" s="13">
        <f>'Food Intake'!U15*IF($B15 = "CHOW", 3.1,  4.9)</f>
        <v>99.959999999999965</v>
      </c>
      <c r="W15" s="13">
        <f>'Food Intake'!V15*IF($B15 = "CHOW", 3.1,  4.9)</f>
        <v>94.569999999999922</v>
      </c>
      <c r="X15" s="13">
        <f>'Food Intake'!W15*IF($B15 = "CHOW", 3.1,  4.9)</f>
        <v>83.789999999999978</v>
      </c>
      <c r="Y15" s="32"/>
      <c r="Z15" s="32">
        <v>201.88000000000002</v>
      </c>
      <c r="AA15" s="13">
        <f>'Food Intake'!Z15*IF($B15 = "CHOW", 3.1,  4.9)</f>
        <v>101.91999999999999</v>
      </c>
      <c r="AB15" s="13">
        <f>'Food Intake'!AA15*IF($B15 = "CHOW", 3.1,  4.9)</f>
        <v>104.36999999999999</v>
      </c>
      <c r="AC15" s="13">
        <f>'Food Intake'!AB15*IF($B15 = "CHOW", 3.1,  4.9)</f>
        <v>85.260000000000034</v>
      </c>
      <c r="AD15" s="13">
        <f>'Food Intake'!AC15*IF($B15 = "CHOW", 3.1,  4.9)</f>
        <v>122.99000000000005</v>
      </c>
      <c r="AE15" s="13">
        <f>'Food Intake'!AD15*IF($B15 = "CHOW", 3.1,  4.9)</f>
        <v>87.709999999999965</v>
      </c>
      <c r="AF15" s="13">
        <f>'Food Intake'!AE15*IF($B15 = "CHOW", 3.1,  4.9)</f>
        <v>65.660000000000039</v>
      </c>
      <c r="AG15" s="13">
        <f>'Food Intake'!AF15*IF($B15 = "CHOW", 3.1,  4.9)</f>
        <v>94.080000000000027</v>
      </c>
      <c r="AH15" s="13">
        <f>'Food Intake'!AG15*IF($B15 = "CHOW", 3.1,  4.9)</f>
        <v>78.889999999999972</v>
      </c>
      <c r="AI15" s="13">
        <f>'Food Intake'!AH15*IF($B15 = "CHOW", 3.1,  4.9)</f>
        <v>99.47</v>
      </c>
      <c r="AJ15" s="13">
        <f>'Food Intake'!AI15*IF($B15 = "CHOW", 3.1,  4.9)</f>
        <v>78.890000000000043</v>
      </c>
      <c r="AK15" s="13">
        <f>'Food Intake'!AJ15*IF($B15 = "CHOW", 3.1,  4.9)</f>
        <v>88.2</v>
      </c>
      <c r="AL15" s="13">
        <f>'Food Intake'!AK15*IF($B15 = "CHOW", 3.1,  4.9)</f>
        <v>80.850000000000009</v>
      </c>
      <c r="AM15" s="13">
        <f>'Food Intake'!AL15*IF($B15 = "CHOW", 3.1,  4.9)</f>
        <v>77.419999999999987</v>
      </c>
      <c r="AN15" s="13">
        <f>'Food Intake'!AM15*IF($B15 = "CHOW", 3.1,  4.9)</f>
        <v>86.730000000000018</v>
      </c>
      <c r="AO15" s="13">
        <f>'Food Intake'!AN15*IF($B15 = "CHOW", 3.1,  4.9)</f>
        <v>91.630000000000024</v>
      </c>
    </row>
    <row r="16" spans="1:41" ht="13.2" x14ac:dyDescent="0.25">
      <c r="A16" s="6">
        <v>13</v>
      </c>
      <c r="B16" s="6" t="s">
        <v>46</v>
      </c>
      <c r="C16" s="13" t="s">
        <v>48</v>
      </c>
      <c r="G16" s="13">
        <f>'Food Intake'!F16*3.1</f>
        <v>86.8</v>
      </c>
      <c r="H16" s="13">
        <f>'Food Intake'!G16*3.1</f>
        <v>-1586.8899999999999</v>
      </c>
      <c r="I16" s="13">
        <f>'Food Intake'!H16*3.1</f>
        <v>100.44000000000011</v>
      </c>
      <c r="J16" s="13">
        <f>'Food Intake'!I16*3.1</f>
        <v>145.70000000000002</v>
      </c>
      <c r="K16" s="13">
        <f>'Food Intake'!J16*3.1</f>
        <v>92.069999999999965</v>
      </c>
      <c r="L16" s="13">
        <f>'Food Intake'!K16*IF($B16 = "CHOW", 3.1,  4.9)</f>
        <v>44.1</v>
      </c>
      <c r="M16" s="13">
        <f>'Food Intake'!L16*IF($B16 = "CHOW", 3.1,  4.9)</f>
        <v>65.659999999999968</v>
      </c>
      <c r="N16" s="13">
        <f>'Food Intake'!M16*IF($B16 = "CHOW", 3.1,  4.9)</f>
        <v>92.610000000000028</v>
      </c>
      <c r="O16" s="13">
        <f>'Food Intake'!N16*IF($B16 = "CHOW", 3.1,  4.9)</f>
        <v>87.710000000000036</v>
      </c>
      <c r="Q16" s="13">
        <f>'Food Intake'!P16*IF($B16 = "CHOW", 3.1,  4.9)</f>
        <v>81.340000000000046</v>
      </c>
      <c r="R16" s="13">
        <f>'Food Intake'!Q16*IF($B16 = "CHOW", 3.1,  4.9)</f>
        <v>74.969999999999985</v>
      </c>
      <c r="S16" s="13">
        <f>'Food Intake'!R16*IF($B16 = "CHOW", 3.1,  4.9)</f>
        <v>91.629999999999981</v>
      </c>
      <c r="T16" s="13">
        <f>'Food Intake'!S16*IF($B16 = "CHOW", 3.1,  4.9)</f>
        <v>101.92000000000006</v>
      </c>
      <c r="U16" s="13">
        <f>'Food Intake'!T16*IF($B16 = "CHOW", 3.1,  4.9)</f>
        <v>105.83999999999997</v>
      </c>
      <c r="V16" s="13">
        <f>'Food Intake'!U16*IF($B16 = "CHOW", 3.1,  4.9)</f>
        <v>87.56299999999996</v>
      </c>
      <c r="W16" s="13">
        <f>'Food Intake'!V16*IF($B16 = "CHOW", 3.1,  4.9)</f>
        <v>104.85999999999997</v>
      </c>
      <c r="X16" s="13">
        <f>'Food Intake'!W16*IF($B16 = "CHOW", 3.1,  4.9)</f>
        <v>80.850000000000009</v>
      </c>
      <c r="Y16" s="32"/>
      <c r="Z16" s="32">
        <v>48.510000000000034</v>
      </c>
      <c r="AA16" s="13">
        <f>'Food Intake'!Z16*IF($B16 = "CHOW", 3.1,  4.9)</f>
        <v>142.58999999999997</v>
      </c>
      <c r="AB16" s="13">
        <f>'Food Intake'!AA16*IF($B16 = "CHOW", 3.1,  4.9)</f>
        <v>91.630000000000024</v>
      </c>
      <c r="AC16" s="13">
        <f>'Food Intake'!AB16*IF($B16 = "CHOW", 3.1,  4.9)</f>
        <v>84.77</v>
      </c>
      <c r="AD16" s="13">
        <f>'Food Intake'!AC16*IF($B16 = "CHOW", 3.1,  4.9)</f>
        <v>118.08999999999997</v>
      </c>
      <c r="AE16" s="13">
        <f>'Food Intake'!AD16*IF($B16 = "CHOW", 3.1,  4.9)</f>
        <v>87.710000000000036</v>
      </c>
      <c r="AF16" s="13">
        <f>'Food Intake'!AE16*IF($B16 = "CHOW", 3.1,  4.9)</f>
        <v>87.709999999999965</v>
      </c>
      <c r="AG16" s="13">
        <f>'Food Intake'!AF16*IF($B16 = "CHOW", 3.1,  4.9)</f>
        <v>94.57</v>
      </c>
      <c r="AH16" s="13">
        <f>'Food Intake'!AG16*IF($B16 = "CHOW", 3.1,  4.9)</f>
        <v>91.630000000000024</v>
      </c>
      <c r="AI16" s="13">
        <f>'Food Intake'!AH16*IF($B16 = "CHOW", 3.1,  4.9)</f>
        <v>74.969999999999985</v>
      </c>
      <c r="AJ16" s="13">
        <f>'Food Intake'!AI16*IF($B16 = "CHOW", 3.1,  4.9)</f>
        <v>93.100000000000037</v>
      </c>
      <c r="AK16" s="13">
        <f>'Food Intake'!AJ16*IF($B16 = "CHOW", 3.1,  4.9)</f>
        <v>120.54000000000005</v>
      </c>
      <c r="AL16" s="13">
        <f>'Food Intake'!AK16*IF($B16 = "CHOW", 3.1,  4.9)</f>
        <v>95.06</v>
      </c>
      <c r="AM16" s="13">
        <f>'Food Intake'!AL16*IF($B16 = "CHOW", 3.1,  4.9)</f>
        <v>107.30999999999996</v>
      </c>
      <c r="AN16" s="13">
        <f>'Food Intake'!AM16*IF($B16 = "CHOW", 3.1,  4.9)</f>
        <v>82.320000000000064</v>
      </c>
      <c r="AO16" s="13">
        <f>'Food Intake'!AN16*IF($B16 = "CHOW", 3.1,  4.9)</f>
        <v>86.240000000000052</v>
      </c>
    </row>
    <row r="17" spans="1:41" ht="13.2" x14ac:dyDescent="0.25">
      <c r="A17" s="6">
        <v>14</v>
      </c>
      <c r="B17" s="6" t="s">
        <v>46</v>
      </c>
      <c r="C17" s="13" t="s">
        <v>48</v>
      </c>
      <c r="G17" s="13">
        <f>'Food Intake'!F17*3.1</f>
        <v>81.839999999999932</v>
      </c>
      <c r="H17" s="13">
        <f>'Food Intake'!G17*3.1</f>
        <v>-1568.6000000000001</v>
      </c>
      <c r="I17" s="13">
        <f>'Food Intake'!H17*3.1</f>
        <v>101.0599999999999</v>
      </c>
      <c r="J17" s="13">
        <f>'Food Intake'!I17*3.1</f>
        <v>127.10000000000001</v>
      </c>
      <c r="K17" s="13">
        <f>'Food Intake'!J17*3.1</f>
        <v>70.680000000000035</v>
      </c>
      <c r="L17" s="13">
        <f>'Food Intake'!K17*IF($B17 = "CHOW", 3.1,  4.9)</f>
        <v>46.550000000000004</v>
      </c>
      <c r="M17" s="13">
        <f>'Food Intake'!L17*IF($B17 = "CHOW", 3.1,  4.9)</f>
        <v>79.380000000000024</v>
      </c>
      <c r="N17" s="13">
        <f>'Food Intake'!M17*IF($B17 = "CHOW", 3.1,  4.9)</f>
        <v>87.709999999999965</v>
      </c>
      <c r="O17" s="13">
        <f>'Food Intake'!N17*IF($B17 = "CHOW", 3.1,  4.9)</f>
        <v>94.57</v>
      </c>
      <c r="Q17" s="13">
        <f>'Food Intake'!P17*IF($B17 = "CHOW", 3.1,  4.9)</f>
        <v>79.86999999999999</v>
      </c>
      <c r="R17" s="13">
        <f>'Food Intake'!Q17*IF($B17 = "CHOW", 3.1,  4.9)</f>
        <v>87.220000000000056</v>
      </c>
      <c r="S17" s="13">
        <f>'Food Intake'!R17*IF($B17 = "CHOW", 3.1,  4.9)</f>
        <v>82.81</v>
      </c>
      <c r="T17" s="13">
        <f>'Food Intake'!S17*IF($B17 = "CHOW", 3.1,  4.9)</f>
        <v>86.239999999999981</v>
      </c>
      <c r="U17" s="13">
        <f>'Food Intake'!T17*IF($B17 = "CHOW", 3.1,  4.9)</f>
        <v>68.110000000000028</v>
      </c>
      <c r="V17" s="13">
        <f>'Food Intake'!U17*IF($B17 = "CHOW", 3.1,  4.9)</f>
        <v>81.830000000000027</v>
      </c>
      <c r="W17" s="13">
        <f>'Food Intake'!V17*IF($B17 = "CHOW", 3.1,  4.9)</f>
        <v>93.100000000000009</v>
      </c>
      <c r="X17" s="13">
        <f>'Food Intake'!W17*IF($B17 = "CHOW", 3.1,  4.9)</f>
        <v>84.77</v>
      </c>
      <c r="Y17" s="32"/>
      <c r="Z17" s="32">
        <v>149.45000000000005</v>
      </c>
      <c r="AA17" s="13">
        <f>'Food Intake'!Z17*IF($B17 = "CHOW", 3.1,  4.9)</f>
        <v>128.87</v>
      </c>
      <c r="AB17" s="13">
        <f>'Food Intake'!AA17*IF($B17 = "CHOW", 3.1,  4.9)</f>
        <v>110.25000000000001</v>
      </c>
      <c r="AC17" s="13">
        <f>'Food Intake'!AB17*IF($B17 = "CHOW", 3.1,  4.9)</f>
        <v>75.459999999999994</v>
      </c>
      <c r="AD17" s="13">
        <f>'Food Intake'!AC17*IF($B17 = "CHOW", 3.1,  4.9)</f>
        <v>125.93000000000002</v>
      </c>
      <c r="AE17" s="13">
        <f>'Food Intake'!AD17*IF($B17 = "CHOW", 3.1,  4.9)</f>
        <v>75.460000000000036</v>
      </c>
      <c r="AF17" s="13">
        <f>'Food Intake'!AE17*IF($B17 = "CHOW", 3.1,  4.9)</f>
        <v>55.859999999999964</v>
      </c>
      <c r="AG17" s="13">
        <f>'Food Intake'!AF17*IF($B17 = "CHOW", 3.1,  4.9)</f>
        <v>86.730000000000018</v>
      </c>
      <c r="AH17" s="13">
        <f>'Food Intake'!AG17*IF($B17 = "CHOW", 3.1,  4.9)</f>
        <v>68.600000000000009</v>
      </c>
      <c r="AI17" s="13">
        <f>'Food Intake'!AH17*IF($B17 = "CHOW", 3.1,  4.9)</f>
        <v>72.52</v>
      </c>
      <c r="AJ17" s="13">
        <f>'Food Intake'!AI17*IF($B17 = "CHOW", 3.1,  4.9)</f>
        <v>71.050000000000011</v>
      </c>
      <c r="AK17" s="13">
        <f>'Food Intake'!AJ17*IF($B17 = "CHOW", 3.1,  4.9)</f>
        <v>95.550000000000011</v>
      </c>
      <c r="AL17" s="13">
        <f>'Food Intake'!AK17*IF($B17 = "CHOW", 3.1,  4.9)</f>
        <v>63.7</v>
      </c>
      <c r="AM17" s="13">
        <f>'Food Intake'!AL17*IF($B17 = "CHOW", 3.1,  4.9)</f>
        <v>65.660000000000039</v>
      </c>
      <c r="AN17" s="13">
        <f>'Food Intake'!AM17*IF($B17 = "CHOW", 3.1,  4.9)</f>
        <v>63.209999999999965</v>
      </c>
      <c r="AO17" s="13">
        <f>'Food Intake'!AN17*IF($B17 = "CHOW", 3.1,  4.9)</f>
        <v>83.300000000000011</v>
      </c>
    </row>
    <row r="18" spans="1:41" ht="13.2" x14ac:dyDescent="0.25">
      <c r="A18" s="6">
        <v>15</v>
      </c>
      <c r="B18" s="6" t="s">
        <v>44</v>
      </c>
      <c r="C18" s="13" t="s">
        <v>48</v>
      </c>
      <c r="G18" s="13">
        <f>'Food Intake'!F18*3.1</f>
        <v>103.85000000000001</v>
      </c>
      <c r="H18" s="13">
        <f>'Food Intake'!G18*3.1</f>
        <v>-1900.3</v>
      </c>
      <c r="I18" s="13">
        <f>'Food Intake'!H18*3.1</f>
        <v>97.340000000000288</v>
      </c>
      <c r="J18" s="13">
        <f>'Food Intake'!I18*3.1</f>
        <v>128.95999999999972</v>
      </c>
      <c r="K18" s="13">
        <f>'Food Intake'!J18*3.1</f>
        <v>84.320000000000149</v>
      </c>
      <c r="L18" s="13">
        <f>'Food Intake'!K18*IF($B18 = "CHOW", 3.1,  4.9)</f>
        <v>90.519999999999968</v>
      </c>
      <c r="M18" s="13">
        <f>'Food Intake'!L18*IF($B18 = "CHOW", 3.1,  4.9)</f>
        <v>91.140000000000114</v>
      </c>
      <c r="N18" s="13">
        <f>'Food Intake'!M18*IF($B18 = "CHOW", 3.1,  4.9)</f>
        <v>94.240000000000109</v>
      </c>
      <c r="O18" s="13">
        <f>'Food Intake'!N18*IF($B18 = "CHOW", 3.1,  4.9)</f>
        <v>101.99000000000011</v>
      </c>
      <c r="P18" s="13">
        <f>'Food Intake'!O18*IF($B18 = "CHOW", 3.1,  4.9)</f>
        <v>102.6099999999999</v>
      </c>
      <c r="Q18" s="13">
        <f>'Food Intake'!P18*IF($B18 = "CHOW", 3.1,  4.9)</f>
        <v>87.730000000000032</v>
      </c>
      <c r="R18" s="13">
        <f>'Food Intake'!Q18*IF($B18 = "CHOW", 3.1,  4.9)</f>
        <v>101.06000000000007</v>
      </c>
      <c r="S18" s="13">
        <f>'Food Intake'!R18*IF($B18 = "CHOW", 3.1,  4.9)</f>
        <v>108.18999999999993</v>
      </c>
      <c r="T18" s="13">
        <f>'Food Intake'!S18*IF($B18 = "CHOW", 3.1,  4.9)</f>
        <v>96.100000000000009</v>
      </c>
      <c r="U18" s="13">
        <f>'Food Intake'!T18*IF($B18 = "CHOW", 3.1,  4.9)</f>
        <v>106.02000000000014</v>
      </c>
      <c r="V18" s="13">
        <f>'Food Intake'!U18*IF($B18 = "CHOW", 3.1,  4.9)</f>
        <v>97.65</v>
      </c>
      <c r="W18" s="13">
        <f>'Food Intake'!V18*IF($B18 = "CHOW", 3.1,  4.9)</f>
        <v>93.310000000000073</v>
      </c>
      <c r="X18" s="13">
        <f>'Food Intake'!W18*IF($B18 = "CHOW", 3.1,  4.9)</f>
        <v>97.339999999999932</v>
      </c>
      <c r="Y18" s="32"/>
      <c r="Z18" s="32">
        <v>202.11999999999998</v>
      </c>
      <c r="AA18" s="13">
        <f>'Food Intake'!Z18*IF($B18 = "CHOW", 3.1,  4.9)</f>
        <v>89.899999999999821</v>
      </c>
      <c r="AB18" s="13">
        <f>'Food Intake'!AA18*IF($B18 = "CHOW", 3.1,  4.9)</f>
        <v>94.240000000000109</v>
      </c>
      <c r="AC18" s="13">
        <f>'Food Intake'!AB18*IF($B18 = "CHOW", 3.1,  4.9)</f>
        <v>75.019999999999968</v>
      </c>
      <c r="AD18" s="13">
        <f>'Food Intake'!AC18*IF($B18 = "CHOW", 3.1,  4.9)</f>
        <v>118.72999999999986</v>
      </c>
      <c r="AE18" s="13">
        <f>'Food Intake'!AD18*IF($B18 = "CHOW", 3.1,  4.9)</f>
        <v>101.98999999999994</v>
      </c>
      <c r="AF18" s="13">
        <f>'Food Intake'!AE18*IF($B18 = "CHOW", 3.1,  4.9)</f>
        <v>76.260000000000076</v>
      </c>
      <c r="AG18" s="13">
        <f>'Food Intake'!AF18*IF($B18 = "CHOW", 3.1,  4.9)</f>
        <v>106.33000000000021</v>
      </c>
      <c r="AH18" s="13">
        <f>'Food Intake'!AG18*IF($B18 = "CHOW", 3.1,  4.9)</f>
        <v>72.850000000000009</v>
      </c>
      <c r="AI18" s="13">
        <f>'Food Intake'!AH18*IF($B18 = "CHOW", 3.1,  4.9)</f>
        <v>77.809999999999718</v>
      </c>
      <c r="AJ18" s="13">
        <f>'Food Intake'!AI18*IF($B18 = "CHOW", 3.1,  4.9)</f>
        <v>81.220000000000141</v>
      </c>
      <c r="AK18" s="13">
        <f>'Food Intake'!AJ18*IF($B18 = "CHOW", 3.1,  4.9)</f>
        <v>97.340000000000103</v>
      </c>
      <c r="AL18" s="13">
        <f>'Food Intake'!AK18*IF($B18 = "CHOW", 3.1,  4.9)</f>
        <v>92.690000000000111</v>
      </c>
      <c r="AM18" s="13">
        <f>'Food Intake'!AL18*IF($B18 = "CHOW", 3.1,  4.9)</f>
        <v>87.1099999999999</v>
      </c>
      <c r="AN18" s="13">
        <f>'Food Intake'!AM18*IF($B18 = "CHOW", 3.1,  4.9)</f>
        <v>95.169999999999973</v>
      </c>
      <c r="AO18" s="13">
        <f>'Food Intake'!AN18*IF($B18 = "CHOW", 3.1,  4.9)</f>
        <v>108.81000000000007</v>
      </c>
    </row>
    <row r="19" spans="1:41" ht="13.2" x14ac:dyDescent="0.25">
      <c r="A19" s="6">
        <v>16</v>
      </c>
      <c r="B19" s="6" t="s">
        <v>45</v>
      </c>
      <c r="C19" s="13" t="s">
        <v>48</v>
      </c>
      <c r="G19" s="13">
        <f>'Food Intake'!F19*3.1</f>
        <v>80.910000000000068</v>
      </c>
      <c r="H19" s="13">
        <f>'Food Intake'!G19*3.1</f>
        <v>-1750.8799999999999</v>
      </c>
      <c r="I19" s="13">
        <f>'Food Intake'!H19*3.1</f>
        <v>80.289999999999935</v>
      </c>
      <c r="J19" s="13">
        <f>'Food Intake'!I19*3.1</f>
        <v>119.96999999999997</v>
      </c>
      <c r="K19" s="13">
        <f>'Food Intake'!J19*3.1</f>
        <v>81.21999999999997</v>
      </c>
      <c r="L19" s="13">
        <f>'Food Intake'!K19*IF($B19 = "CHOW", 3.1,  4.9)</f>
        <v>126.42000000000006</v>
      </c>
      <c r="M19" s="13">
        <f>'Food Intake'!L19*IF($B19 = "CHOW", 3.1,  4.9)</f>
        <v>131.80999999999997</v>
      </c>
      <c r="N19" s="13">
        <f>'Food Intake'!M19*IF($B19 = "CHOW", 3.1,  4.9)</f>
        <v>128.38000000000002</v>
      </c>
      <c r="O19" s="13">
        <f>'Food Intake'!N19*IF($B19 = "CHOW", 3.1,  4.9)</f>
        <v>124.46000000000004</v>
      </c>
      <c r="P19" s="13">
        <f>'Food Intake'!O19*IF($B19 = "CHOW", 3.1,  4.9)</f>
        <v>115.15</v>
      </c>
      <c r="Q19" s="13">
        <f>'Food Intake'!P19*IF($B19 = "CHOW", 3.1,  4.9)</f>
        <v>112.7</v>
      </c>
      <c r="R19" s="13">
        <f>'Food Intake'!Q19*IF($B19 = "CHOW", 3.1,  4.9)</f>
        <v>114.65999999999997</v>
      </c>
      <c r="S19" s="13">
        <f>'Food Intake'!R19*IF($B19 = "CHOW", 3.1,  4.9)</f>
        <v>111.72</v>
      </c>
      <c r="T19" s="13">
        <f>'Food Intake'!S19*IF($B19 = "CHOW", 3.1,  4.9)</f>
        <v>113.68000000000002</v>
      </c>
      <c r="U19" s="13">
        <f>'Food Intake'!T19*IF($B19 = "CHOW", 3.1,  4.9)</f>
        <v>87.709999999999965</v>
      </c>
      <c r="V19" s="13">
        <f>'Food Intake'!U19*IF($B19 = "CHOW", 3.1,  4.9)</f>
        <v>108.78000000000009</v>
      </c>
      <c r="W19" s="13">
        <f>'Food Intake'!V19*IF($B19 = "CHOW", 3.1,  4.9)</f>
        <v>92.11999999999999</v>
      </c>
      <c r="X19" s="13">
        <f>'Food Intake'!W19*IF($B19 = "CHOW", 3.1,  4.9)</f>
        <v>98.980000000000018</v>
      </c>
      <c r="Y19" s="32"/>
      <c r="Z19" s="32">
        <v>142.09999999999997</v>
      </c>
      <c r="AA19" s="13">
        <f>'Food Intake'!Z19*IF($B19 = "CHOW", 3.1,  4.9)</f>
        <v>141.61000000000004</v>
      </c>
      <c r="AB19" s="13">
        <f>'Food Intake'!AA19*IF($B19 = "CHOW", 3.1,  4.9)</f>
        <v>120.53999999999998</v>
      </c>
      <c r="AC19" s="13">
        <f>'Food Intake'!AB19*IF($B19 = "CHOW", 3.1,  4.9)</f>
        <v>91.140000000000043</v>
      </c>
      <c r="AD19" s="13">
        <f>'Food Intake'!AC19*IF($B19 = "CHOW", 3.1,  4.9)</f>
        <v>116.12999999999995</v>
      </c>
      <c r="AE19" s="13">
        <f>'Food Intake'!AD19*IF($B19 = "CHOW", 3.1,  4.9)</f>
        <v>100.94000000000005</v>
      </c>
      <c r="AF19" s="13">
        <f>'Food Intake'!AE19*IF($B19 = "CHOW", 3.1,  4.9)</f>
        <v>62.719999999999992</v>
      </c>
      <c r="AG19" s="13">
        <f>'Food Intake'!AF19*IF($B19 = "CHOW", 3.1,  4.9)</f>
        <v>107.80000000000001</v>
      </c>
      <c r="AH19" s="13">
        <f>'Food Intake'!AG19*IF($B19 = "CHOW", 3.1,  4.9)</f>
        <v>98.489999999999981</v>
      </c>
      <c r="AI19" s="13">
        <f>'Food Intake'!AH19*IF($B19 = "CHOW", 3.1,  4.9)</f>
        <v>87.710000000000036</v>
      </c>
      <c r="AJ19" s="13">
        <f>'Food Intake'!AI19*IF($B19 = "CHOW", 3.1,  4.9)</f>
        <v>74.480000000000018</v>
      </c>
      <c r="AK19" s="13">
        <f>'Food Intake'!AJ19*IF($B19 = "CHOW", 3.1,  4.9)</f>
        <v>90.160000000000039</v>
      </c>
      <c r="AL19" s="13">
        <f>'Food Intake'!AK19*IF($B19 = "CHOW", 3.1,  4.9)</f>
        <v>40.17999999999995</v>
      </c>
      <c r="AM19" s="13">
        <f>'Food Intake'!AL19*IF($B19 = "CHOW", 3.1,  4.9)</f>
        <v>124.95</v>
      </c>
      <c r="AN19" s="13">
        <f>'Food Intake'!AM19*IF($B19 = "CHOW", 3.1,  4.9)</f>
        <v>68.109999999999957</v>
      </c>
      <c r="AO19" s="13">
        <f>'Food Intake'!AN19*IF($B19 = "CHOW", 3.1,  4.9)</f>
        <v>88.2</v>
      </c>
    </row>
    <row r="20" spans="1:41" ht="13.2" x14ac:dyDescent="0.25">
      <c r="A20" s="6">
        <v>17</v>
      </c>
      <c r="B20" s="6" t="s">
        <v>44</v>
      </c>
      <c r="C20" s="13" t="s">
        <v>48</v>
      </c>
      <c r="G20" s="13">
        <f>'Food Intake'!F20*3.1</f>
        <v>88.039999999999935</v>
      </c>
      <c r="H20" s="13">
        <f>'Food Intake'!G20*3.1</f>
        <v>-1788.3899999999999</v>
      </c>
      <c r="I20" s="13">
        <f>'Food Intake'!H20*3.1</f>
        <v>84.629999999999868</v>
      </c>
      <c r="J20" s="13">
        <f>'Food Intake'!I20*3.1</f>
        <v>97.340000000000288</v>
      </c>
      <c r="K20" s="13">
        <f>'Food Intake'!J20*3.1</f>
        <v>85.249999999999829</v>
      </c>
      <c r="L20" s="13">
        <f>'Food Intake'!K20*IF($B20 = "CHOW", 3.1,  4.9)</f>
        <v>76.260000000000076</v>
      </c>
      <c r="M20" s="13">
        <f>'Food Intake'!L20*IF($B20 = "CHOW", 3.1,  4.9)</f>
        <v>84.940000000000111</v>
      </c>
      <c r="N20" s="13">
        <f>'Food Intake'!M20*IF($B20 = "CHOW", 3.1,  4.9)</f>
        <v>81.839999999999932</v>
      </c>
      <c r="O20" s="13">
        <f>'Food Intake'!N20*IF($B20 = "CHOW", 3.1,  4.9)</f>
        <v>84.319999999999965</v>
      </c>
      <c r="P20" s="13">
        <f>'Food Intake'!O20*IF($B20 = "CHOW", 3.1,  4.9)</f>
        <v>91.140000000000114</v>
      </c>
      <c r="Q20" s="13">
        <f>'Food Intake'!P20*IF($B20 = "CHOW", 3.1,  4.9)</f>
        <v>81.530000000000044</v>
      </c>
      <c r="R20" s="13">
        <f>'Food Intake'!Q20*IF($B20 = "CHOW", 3.1,  4.9)</f>
        <v>88.659999999999897</v>
      </c>
      <c r="S20" s="13">
        <f>'Food Intake'!R20*IF($B20 = "CHOW", 3.1,  4.9)</f>
        <v>87.420000000000144</v>
      </c>
      <c r="T20" s="13">
        <f>'Food Intake'!S20*IF($B20 = "CHOW", 3.1,  4.9)</f>
        <v>98.88999999999993</v>
      </c>
      <c r="U20" s="13">
        <f>'Food Intake'!T20*IF($B20 = "CHOW", 3.1,  4.9)</f>
        <v>74.089999999999932</v>
      </c>
      <c r="V20" s="13">
        <f>'Food Intake'!U20*IF($B20 = "CHOW", 3.1,  4.9)</f>
        <v>81.840000000000288</v>
      </c>
      <c r="W20" s="13">
        <f>'Food Intake'!V20*IF($B20 = "CHOW", 3.1,  4.9)</f>
        <v>80.909999999999727</v>
      </c>
      <c r="X20" s="13">
        <f>'Food Intake'!W20*IF($B20 = "CHOW", 3.1,  4.9)</f>
        <v>88.040000000000106</v>
      </c>
      <c r="Y20" s="32"/>
      <c r="Z20" s="32">
        <v>178.25</v>
      </c>
      <c r="AA20" s="13">
        <f>'Food Intake'!Z20*IF($B20 = "CHOW", 3.1,  4.9)</f>
        <v>82.769999999999968</v>
      </c>
      <c r="AB20" s="13">
        <f>'Food Intake'!AA20*IF($B20 = "CHOW", 3.1,  4.9)</f>
        <v>96.410000000000068</v>
      </c>
      <c r="AC20" s="13">
        <f>'Food Intake'!AB20*IF($B20 = "CHOW", 3.1,  4.9)</f>
        <v>76.880000000000038</v>
      </c>
      <c r="AD20" s="13">
        <f>'Food Intake'!AC20*IF($B20 = "CHOW", 3.1,  4.9)</f>
        <v>93.93000000000022</v>
      </c>
      <c r="AE20" s="13">
        <f>'Food Intake'!AD20*IF($B20 = "CHOW", 3.1,  4.9)</f>
        <v>91.45</v>
      </c>
      <c r="AF20" s="13">
        <f>'Food Intake'!AE20*IF($B20 = "CHOW", 3.1,  4.9)</f>
        <v>76.879999999999868</v>
      </c>
      <c r="AG20" s="13">
        <f>'Food Intake'!AF20*IF($B20 = "CHOW", 3.1,  4.9)</f>
        <v>87.730000000000217</v>
      </c>
      <c r="AH20" s="13">
        <f>'Food Intake'!AG20*IF($B20 = "CHOW", 3.1,  4.9)</f>
        <v>78.739999999999938</v>
      </c>
      <c r="AI20" s="13">
        <f>'Food Intake'!AH20*IF($B20 = "CHOW", 3.1,  4.9)</f>
        <v>73.469999999999786</v>
      </c>
      <c r="AJ20" s="13">
        <f>'Food Intake'!AI20*IF($B20 = "CHOW", 3.1,  4.9)</f>
        <v>80.910000000000068</v>
      </c>
      <c r="AK20" s="13">
        <f>'Food Intake'!AJ20*IF($B20 = "CHOW", 3.1,  4.9)</f>
        <v>85.25</v>
      </c>
      <c r="AL20" s="13">
        <f>'Food Intake'!AK20*IF($B20 = "CHOW", 3.1,  4.9)</f>
        <v>84.319999999999965</v>
      </c>
      <c r="AM20" s="13">
        <f>'Food Intake'!AL20*IF($B20 = "CHOW", 3.1,  4.9)</f>
        <v>88.660000000000068</v>
      </c>
      <c r="AN20" s="13">
        <f>'Food Intake'!AM20*IF($B20 = "CHOW", 3.1,  4.9)</f>
        <v>82.459999999999894</v>
      </c>
      <c r="AO20" s="13">
        <f>'Food Intake'!AN20*IF($B20 = "CHOW", 3.1,  4.9)</f>
        <v>67.890000000000114</v>
      </c>
    </row>
    <row r="21" spans="1:41" ht="13.2" x14ac:dyDescent="0.25">
      <c r="A21" s="6">
        <v>18</v>
      </c>
      <c r="B21" s="6" t="s">
        <v>45</v>
      </c>
      <c r="C21" s="13" t="s">
        <v>48</v>
      </c>
      <c r="G21" s="13">
        <f>'Food Intake'!F21*3.1</f>
        <v>85.870000000000147</v>
      </c>
      <c r="H21" s="13">
        <f>'Food Intake'!G21*3.1</f>
        <v>-1943.7</v>
      </c>
      <c r="I21" s="13">
        <f>'Food Intake'!H21*3.1</f>
        <v>100.12999999999987</v>
      </c>
      <c r="J21" s="13">
        <f>'Food Intake'!I21*3.1</f>
        <v>131.44000000000028</v>
      </c>
      <c r="K21" s="13">
        <f>'Food Intake'!J21*3.1</f>
        <v>93</v>
      </c>
      <c r="L21" s="13">
        <f>'Food Intake'!K21*IF($B21 = "CHOW", 3.1,  4.9)</f>
        <v>112.21000000000004</v>
      </c>
      <c r="M21" s="13">
        <f>'Food Intake'!L21*IF($B21 = "CHOW", 3.1,  4.9)</f>
        <v>116.62000000000006</v>
      </c>
      <c r="N21" s="13">
        <f>'Food Intake'!M21*IF($B21 = "CHOW", 3.1,  4.9)</f>
        <v>92.609999999999971</v>
      </c>
      <c r="O21" s="13">
        <f>'Food Intake'!N21*IF($B21 = "CHOW", 3.1,  4.9)</f>
        <v>67.61999999999999</v>
      </c>
      <c r="P21" s="13">
        <f>'Food Intake'!O21*IF($B21 = "CHOW", 3.1,  4.9)</f>
        <v>127.4</v>
      </c>
      <c r="Q21" s="13">
        <f>'Food Intake'!P21*IF($B21 = "CHOW", 3.1,  4.9)</f>
        <v>99.960000000000036</v>
      </c>
      <c r="R21" s="13">
        <f>'Food Intake'!Q21*IF($B21 = "CHOW", 3.1,  4.9)</f>
        <v>95.06</v>
      </c>
      <c r="S21" s="13">
        <f>'Food Intake'!R21*IF($B21 = "CHOW", 3.1,  4.9)</f>
        <v>87.710000000000036</v>
      </c>
      <c r="T21" s="13">
        <f>'Food Intake'!S21*IF($B21 = "CHOW", 3.1,  4.9)</f>
        <v>58.30999999999996</v>
      </c>
      <c r="U21" s="13">
        <f>'Food Intake'!T21*IF($B21 = "CHOW", 3.1,  4.9)</f>
        <v>97.510000000000034</v>
      </c>
      <c r="V21" s="13">
        <f>'Food Intake'!U21*IF($B21 = "CHOW", 3.1,  4.9)</f>
        <v>119.55999999999997</v>
      </c>
      <c r="W21" s="13">
        <f>'Food Intake'!V21*IF($B21 = "CHOW", 3.1,  4.9)</f>
        <v>88.200000000000074</v>
      </c>
      <c r="X21" s="13">
        <f>'Food Intake'!W21*IF($B21 = "CHOW", 3.1,  4.9)</f>
        <v>98.489999999999981</v>
      </c>
      <c r="Y21" s="32"/>
      <c r="Z21" s="32">
        <v>196.98000000000002</v>
      </c>
      <c r="AA21" s="13">
        <f>'Food Intake'!Z21*IF($B21 = "CHOW", 3.1,  4.9)</f>
        <v>108.29000000000005</v>
      </c>
      <c r="AB21" s="13">
        <f>'Food Intake'!AA21*IF($B21 = "CHOW", 3.1,  4.9)</f>
        <v>109.75999999999996</v>
      </c>
      <c r="AC21" s="13">
        <f>'Food Intake'!AB21*IF($B21 = "CHOW", 3.1,  4.9)</f>
        <v>82.320000000000064</v>
      </c>
      <c r="AD21" s="13">
        <f>'Food Intake'!AC21*IF($B21 = "CHOW", 3.1,  4.9)</f>
        <v>104.86000000000004</v>
      </c>
      <c r="AE21" s="13">
        <f>'Food Intake'!AD21*IF($B21 = "CHOW", 3.1,  4.9)</f>
        <v>102.41000000000004</v>
      </c>
      <c r="AF21" s="13">
        <f>'Food Intake'!AE21*IF($B21 = "CHOW", 3.1,  4.9)</f>
        <v>79.86999999999999</v>
      </c>
      <c r="AG21" s="13">
        <f>'Food Intake'!AF21*IF($B21 = "CHOW", 3.1,  4.9)</f>
        <v>117.11000000000004</v>
      </c>
      <c r="AH21" s="13">
        <f>'Food Intake'!AG21*IF($B21 = "CHOW", 3.1,  4.9)</f>
        <v>95.54999999999994</v>
      </c>
      <c r="AI21" s="13">
        <f>'Food Intake'!AH21*IF($B21 = "CHOW", 3.1,  4.9)</f>
        <v>90.65</v>
      </c>
      <c r="AJ21" s="13">
        <f>'Food Intake'!AI21*IF($B21 = "CHOW", 3.1,  4.9)</f>
        <v>74.969999999999985</v>
      </c>
      <c r="AK21" s="13">
        <f>'Food Intake'!AJ21*IF($B21 = "CHOW", 3.1,  4.9)</f>
        <v>85.750000000000043</v>
      </c>
      <c r="AL21" s="13">
        <f>'Food Intake'!AK21*IF($B21 = "CHOW", 3.1,  4.9)</f>
        <v>79.870000000000061</v>
      </c>
      <c r="AM21" s="13">
        <f>'Food Intake'!AL21*IF($B21 = "CHOW", 3.1,  4.9)</f>
        <v>94.079999999999956</v>
      </c>
      <c r="AN21" s="13">
        <f>'Food Intake'!AM21*IF($B21 = "CHOW", 3.1,  4.9)</f>
        <v>78.400000000000006</v>
      </c>
      <c r="AO21" s="13">
        <f>'Food Intake'!AN21*IF($B21 = "CHOW", 3.1,  4.9)</f>
        <v>82.810000000000031</v>
      </c>
    </row>
    <row r="22" spans="1:41" ht="13.2" x14ac:dyDescent="0.25">
      <c r="A22" s="6">
        <v>19</v>
      </c>
      <c r="B22" s="6" t="s">
        <v>46</v>
      </c>
      <c r="C22" s="13" t="s">
        <v>48</v>
      </c>
      <c r="G22" s="13">
        <f>'Food Intake'!F22*3.1</f>
        <v>94.239999999999938</v>
      </c>
      <c r="H22" s="13">
        <f>'Food Intake'!G22*3.1</f>
        <v>-1883.8700000000001</v>
      </c>
      <c r="I22" s="13">
        <f>'Food Intake'!H22*3.1</f>
        <v>104.16000000000007</v>
      </c>
      <c r="J22" s="13">
        <f>'Food Intake'!I22*3.1</f>
        <v>132.37000000000015</v>
      </c>
      <c r="K22" s="13">
        <f>'Food Intake'!J22*3.1</f>
        <v>99.509999999999891</v>
      </c>
      <c r="L22" s="13">
        <f>'Food Intake'!K22*IF($B22 = "CHOW", 3.1,  4.9)</f>
        <v>50.469999999999992</v>
      </c>
      <c r="M22" s="13">
        <f>'Food Intake'!L22*IF($B22 = "CHOW", 3.1,  4.9)</f>
        <v>79.380000000000024</v>
      </c>
      <c r="N22" s="13">
        <f>'Food Intake'!M22*IF($B22 = "CHOW", 3.1,  4.9)</f>
        <v>91.139999999999972</v>
      </c>
      <c r="O22" s="13">
        <f>'Food Intake'!N22*IF($B22 = "CHOW", 3.1,  4.9)</f>
        <v>85.75</v>
      </c>
      <c r="P22" s="13">
        <f>'Food Intake'!O22*IF($B22 = "CHOW", 3.1,  4.9)</f>
        <v>99.960000000000036</v>
      </c>
      <c r="Q22" s="13">
        <f>'Food Intake'!P22*IF($B22 = "CHOW", 3.1,  4.9)</f>
        <v>94.079999999999956</v>
      </c>
      <c r="R22" s="13">
        <f>'Food Intake'!Q22*IF($B22 = "CHOW", 3.1,  4.9)</f>
        <v>98.980000000000018</v>
      </c>
      <c r="S22" s="13">
        <f>'Food Intake'!R22*IF($B22 = "CHOW", 3.1,  4.9)</f>
        <v>100.94000000000001</v>
      </c>
      <c r="T22" s="13">
        <f>'Food Intake'!S22*IF($B22 = "CHOW", 3.1,  4.9)</f>
        <v>101.91999999999999</v>
      </c>
      <c r="U22" s="13">
        <f>'Food Intake'!T22*IF($B22 = "CHOW", 3.1,  4.9)</f>
        <v>97.510000000000034</v>
      </c>
      <c r="V22" s="13">
        <f>'Food Intake'!U22*IF($B22 = "CHOW", 3.1,  4.9)</f>
        <v>98.980000000000018</v>
      </c>
      <c r="W22" s="13">
        <f>'Food Intake'!V22*IF($B22 = "CHOW", 3.1,  4.9)</f>
        <v>101.43000000000002</v>
      </c>
      <c r="X22" s="13">
        <f>'Food Intake'!W22*IF($B22 = "CHOW", 3.1,  4.9)</f>
        <v>108.29000000000005</v>
      </c>
      <c r="Y22" s="32"/>
      <c r="Z22" s="32">
        <v>186.2</v>
      </c>
      <c r="AA22" s="13">
        <f>'Food Intake'!Z22*IF($B22 = "CHOW", 3.1,  4.9)</f>
        <v>104.86000000000004</v>
      </c>
      <c r="AB22" s="13">
        <f>'Food Intake'!AA22*IF($B22 = "CHOW", 3.1,  4.9)</f>
        <v>99.47</v>
      </c>
      <c r="AC22" s="13">
        <f>'Food Intake'!AB22*IF($B22 = "CHOW", 3.1,  4.9)</f>
        <v>99.96</v>
      </c>
      <c r="AD22" s="13">
        <f>'Food Intake'!AC22*IF($B22 = "CHOW", 3.1,  4.9)</f>
        <v>119.07</v>
      </c>
      <c r="AE22" s="13">
        <f>'Food Intake'!AD22*IF($B22 = "CHOW", 3.1,  4.9)</f>
        <v>82.32</v>
      </c>
      <c r="AF22" s="13">
        <f>'Food Intake'!AE22*IF($B22 = "CHOW", 3.1,  4.9)</f>
        <v>76.44000000000004</v>
      </c>
      <c r="AG22" s="13">
        <f>'Food Intake'!AF22*IF($B22 = "CHOW", 3.1,  4.9)</f>
        <v>98.489999999999981</v>
      </c>
      <c r="AH22" s="13">
        <f>'Food Intake'!AG22*IF($B22 = "CHOW", 3.1,  4.9)</f>
        <v>85.75</v>
      </c>
      <c r="AI22" s="13">
        <f>'Food Intake'!AH22*IF($B22 = "CHOW", 3.1,  4.9)</f>
        <v>87.710000000000036</v>
      </c>
      <c r="AJ22" s="13">
        <f>'Food Intake'!AI22*IF($B22 = "CHOW", 3.1,  4.9)</f>
        <v>81.829999999999956</v>
      </c>
      <c r="AK22" s="13">
        <f>'Food Intake'!AJ22*IF($B22 = "CHOW", 3.1,  4.9)</f>
        <v>85.260000000000034</v>
      </c>
      <c r="AL22" s="13">
        <f>'Food Intake'!AK22*IF($B22 = "CHOW", 3.1,  4.9)</f>
        <v>84.77</v>
      </c>
      <c r="AM22" s="13">
        <f>'Food Intake'!AL22*IF($B22 = "CHOW", 3.1,  4.9)</f>
        <v>102.41000000000004</v>
      </c>
      <c r="AN22" s="13">
        <f>'Food Intake'!AM22*IF($B22 = "CHOW", 3.1,  4.9)</f>
        <v>76.439999999999984</v>
      </c>
      <c r="AO22" s="13">
        <f>'Food Intake'!AN22*IF($B22 = "CHOW", 3.1,  4.9)</f>
        <v>83.300000000000011</v>
      </c>
    </row>
    <row r="23" spans="1:41" ht="13.2" x14ac:dyDescent="0.25">
      <c r="A23" s="31">
        <v>20</v>
      </c>
      <c r="B23" s="6" t="s">
        <v>45</v>
      </c>
      <c r="C23" s="13" t="s">
        <v>48</v>
      </c>
      <c r="G23" s="13">
        <f>'Food Intake'!F23*3.1</f>
        <v>95.479999999999862</v>
      </c>
      <c r="H23" s="13">
        <f>'Food Intake'!G23*3.1</f>
        <v>-1745.9200000000003</v>
      </c>
      <c r="I23" s="13">
        <f>'Food Intake'!H23*3.1</f>
        <v>-87.730000000000032</v>
      </c>
      <c r="J23" s="13">
        <f>'Food Intake'!I23*3.1</f>
        <v>114.39000000000011</v>
      </c>
      <c r="K23" s="13">
        <f>'Food Intake'!J23*3.1</f>
        <v>98.269999999999968</v>
      </c>
      <c r="L23" s="13">
        <f>'Food Intake'!K23*IF($B23 = "CHOW", 3.1,  4.9)</f>
        <v>115.14999999999993</v>
      </c>
      <c r="M23" s="13">
        <f>'Food Intake'!L23*IF($B23 = "CHOW", 3.1,  4.9)</f>
        <v>113.19000000000005</v>
      </c>
      <c r="N23" s="13">
        <f>'Food Intake'!M23*IF($B23 = "CHOW", 3.1,  4.9)</f>
        <v>112.20999999999997</v>
      </c>
      <c r="O23" s="13">
        <f>'Food Intake'!N23*IF($B23 = "CHOW", 3.1,  4.9)</f>
        <v>118.58000000000003</v>
      </c>
      <c r="P23" s="13">
        <f>'Food Intake'!O23*IF($B23 = "CHOW", 3.1,  4.9)</f>
        <v>163.65999999999997</v>
      </c>
      <c r="Q23" s="13">
        <f>'Food Intake'!P23*IF($B23 = "CHOW", 3.1,  4.9)</f>
        <v>162.68000000000004</v>
      </c>
      <c r="R23" s="13">
        <f>'Food Intake'!Q23*IF($B23 = "CHOW", 3.1,  4.9)</f>
        <v>133.28000000000003</v>
      </c>
      <c r="S23" s="13">
        <f>'Food Intake'!R23*IF($B23 = "CHOW", 3.1,  4.9)</f>
        <v>139.65</v>
      </c>
      <c r="T23" s="13">
        <f>'Food Intake'!S23*IF($B23 = "CHOW", 3.1,  4.9)</f>
        <v>102.41000000000004</v>
      </c>
      <c r="U23" s="13">
        <f>'Food Intake'!T23*IF($B23 = "CHOW", 3.1,  4.9)</f>
        <v>56.35</v>
      </c>
      <c r="V23" s="13">
        <f>'Food Intake'!U23*IF($B23 = "CHOW", 3.1,  4.9)</f>
        <v>158.12299999999993</v>
      </c>
      <c r="W23" s="13">
        <f>'Food Intake'!V23*IF($B23 = "CHOW", 3.1,  4.9)</f>
        <v>80.360000000000028</v>
      </c>
      <c r="X23" s="13">
        <f>'Food Intake'!W23*IF($B23 = "CHOW", 3.1,  4.9)</f>
        <v>172.96999999999994</v>
      </c>
      <c r="Y23" s="32"/>
      <c r="Z23" s="32">
        <v>140.63000000000002</v>
      </c>
      <c r="AA23" s="13">
        <f>'Food Intake'!Z23*IF($B23 = "CHOW", 3.1,  4.9)</f>
        <v>196</v>
      </c>
      <c r="AB23" s="13">
        <f>'Food Intake'!AA23*IF($B23 = "CHOW", 3.1,  4.9)</f>
        <v>171.00999999999996</v>
      </c>
      <c r="AC23" s="13">
        <f>'Food Intake'!AB23*IF($B23 = "CHOW", 3.1,  4.9)</f>
        <v>103.38999999999999</v>
      </c>
      <c r="AD23" s="13">
        <f>'Food Intake'!AC23*IF($B23 = "CHOW", 3.1,  4.9)</f>
        <v>123.97000000000007</v>
      </c>
      <c r="AE23" s="13">
        <f>'Food Intake'!AD23*IF($B23 = "CHOW", 3.1,  4.9)</f>
        <v>107.30999999999996</v>
      </c>
      <c r="AF23" s="13">
        <f>'Food Intake'!AE23*IF($B23 = "CHOW", 3.1,  4.9)</f>
        <v>105.84000000000005</v>
      </c>
      <c r="AG23" s="13">
        <f>'Food Intake'!AF23*IF($B23 = "CHOW", 3.1,  4.9)</f>
        <v>124.45999999999997</v>
      </c>
      <c r="AH23" s="13">
        <f>'Food Intake'!AG23*IF($B23 = "CHOW", 3.1,  4.9)</f>
        <v>113.19000000000005</v>
      </c>
      <c r="AI23" s="13">
        <f>'Food Intake'!AH23*IF($B23 = "CHOW", 3.1,  4.9)</f>
        <v>104.36999999999999</v>
      </c>
      <c r="AJ23" s="13">
        <f>'Food Intake'!AI23*IF($B23 = "CHOW", 3.1,  4.9)</f>
        <v>85.75</v>
      </c>
      <c r="AK23" s="13">
        <f>'Food Intake'!AJ23*IF($B23 = "CHOW", 3.1,  4.9)</f>
        <v>100.45</v>
      </c>
      <c r="AL23" s="13">
        <f>'Food Intake'!AK23*IF($B23 = "CHOW", 3.1,  4.9)</f>
        <v>98.489999999999981</v>
      </c>
      <c r="AM23" s="13">
        <f>'Food Intake'!AL23*IF($B23 = "CHOW", 3.1,  4.9)</f>
        <v>115.64000000000001</v>
      </c>
      <c r="AN23" s="13">
        <f>'Food Intake'!AM23*IF($B23 = "CHOW", 3.1,  4.9)</f>
        <v>106.82</v>
      </c>
      <c r="AO23" s="13">
        <f>'Food Intake'!AN23*IF($B23 = "CHOW", 3.1,  4.9)</f>
        <v>138.17999999999995</v>
      </c>
    </row>
    <row r="24" spans="1:41" ht="13.2" x14ac:dyDescent="0.25">
      <c r="A24" s="31">
        <v>21</v>
      </c>
      <c r="B24" s="6" t="s">
        <v>46</v>
      </c>
      <c r="C24" s="13" t="s">
        <v>48</v>
      </c>
      <c r="G24" s="13">
        <f>'Food Intake'!F24*3.1</f>
        <v>93.620000000000147</v>
      </c>
      <c r="H24" s="13">
        <f>'Food Intake'!G24*3.1</f>
        <v>-1709.65</v>
      </c>
      <c r="I24" s="13">
        <f>'Food Intake'!H24*3.1</f>
        <v>92.689999999999927</v>
      </c>
      <c r="J24" s="13">
        <f>'Food Intake'!I24*3.1</f>
        <v>127.41000000000007</v>
      </c>
      <c r="K24" s="13">
        <f>'Food Intake'!J24*3.1</f>
        <v>97.65</v>
      </c>
      <c r="L24" s="13">
        <f>'Food Intake'!K24*IF($B24 = "CHOW", 3.1,  4.9)</f>
        <v>44.589999999999975</v>
      </c>
      <c r="M24" s="13">
        <f>'Food Intake'!L24*IF($B24 = "CHOW", 3.1,  4.9)</f>
        <v>72.030000000000015</v>
      </c>
      <c r="N24" s="13">
        <f>'Food Intake'!M24*IF($B24 = "CHOW", 3.1,  4.9)</f>
        <v>106.33000000000003</v>
      </c>
      <c r="O24" s="13">
        <f>'Food Intake'!N24*IF($B24 = "CHOW", 3.1,  4.9)</f>
        <v>96.039999999999978</v>
      </c>
      <c r="P24" s="13">
        <f>'Food Intake'!O24*IF($B24 = "CHOW", 3.1,  4.9)</f>
        <v>21.070000000000057</v>
      </c>
      <c r="Q24" s="13">
        <f>'Food Intake'!P24*IF($B24 = "CHOW", 3.1,  4.9)</f>
        <v>69.579999999999956</v>
      </c>
      <c r="R24" s="13">
        <f>'Food Intake'!Q24*IF($B24 = "CHOW", 3.1,  4.9)</f>
        <v>85.260000000000034</v>
      </c>
      <c r="S24" s="13">
        <f>'Food Intake'!R24*IF($B24 = "CHOW", 3.1,  4.9)</f>
        <v>64.680000000000021</v>
      </c>
      <c r="T24" s="13">
        <f>'Food Intake'!S24*IF($B24 = "CHOW", 3.1,  4.9)</f>
        <v>96.529999999999944</v>
      </c>
      <c r="U24" s="13">
        <f>'Food Intake'!T24*IF($B24 = "CHOW", 3.1,  4.9)</f>
        <v>112.7</v>
      </c>
      <c r="V24" s="13">
        <f>'Food Intake'!U24*IF($B24 = "CHOW", 3.1,  4.9)</f>
        <v>161.21000000000004</v>
      </c>
      <c r="W24" s="13">
        <f>'Food Intake'!V24*IF($B24 = "CHOW", 3.1,  4.9)</f>
        <v>44.1</v>
      </c>
      <c r="X24" s="13">
        <f>'Food Intake'!W24*IF($B24 = "CHOW", 3.1,  4.9)</f>
        <v>92.11999999999999</v>
      </c>
      <c r="Y24" s="32"/>
      <c r="Z24" s="32">
        <v>276.36</v>
      </c>
      <c r="AA24" s="13">
        <f>'Food Intake'!Z24*IF($B24 = "CHOW", 3.1,  4.9)</f>
        <v>125.92999999999995</v>
      </c>
      <c r="AB24" s="13">
        <f>'Food Intake'!AA24*IF($B24 = "CHOW", 3.1,  4.9)</f>
        <v>106.32999999999996</v>
      </c>
      <c r="AC24" s="13">
        <f>'Food Intake'!AB24*IF($B24 = "CHOW", 3.1,  4.9)</f>
        <v>136.71000000000004</v>
      </c>
      <c r="AD24" s="13">
        <f>'Food Intake'!AC24*IF($B24 = "CHOW", 3.1,  4.9)</f>
        <v>106.32999999999996</v>
      </c>
      <c r="AE24" s="13">
        <f>'Food Intake'!AD24*IF($B24 = "CHOW", 3.1,  4.9)</f>
        <v>60.270000000000024</v>
      </c>
      <c r="AF24" s="13">
        <f>'Food Intake'!AE24*IF($B24 = "CHOW", 3.1,  4.9)</f>
        <v>117.10999999999997</v>
      </c>
      <c r="AG24" s="13">
        <f>'Food Intake'!AF24*IF($B24 = "CHOW", 3.1,  4.9)</f>
        <v>105.84000000000005</v>
      </c>
      <c r="AH24" s="13">
        <f>'Food Intake'!AG24*IF($B24 = "CHOW", 3.1,  4.9)</f>
        <v>78.399999999999935</v>
      </c>
      <c r="AI24" s="13">
        <f>'Food Intake'!AH24*IF($B24 = "CHOW", 3.1,  4.9)</f>
        <v>101.91999999999999</v>
      </c>
      <c r="AJ24" s="13">
        <f>'Food Intake'!AI24*IF($B24 = "CHOW", 3.1,  4.9)</f>
        <v>65.660000000000039</v>
      </c>
      <c r="AK24" s="13">
        <f>'Food Intake'!AJ24*IF($B24 = "CHOW", 3.1,  4.9)</f>
        <v>67.130000000000024</v>
      </c>
      <c r="AL24" s="13">
        <f>'Food Intake'!AK24*IF($B24 = "CHOW", 3.1,  4.9)</f>
        <v>106.82</v>
      </c>
      <c r="AM24" s="13">
        <f>'Food Intake'!AL24*IF($B24 = "CHOW", 3.1,  4.9)</f>
        <v>91.629999999999953</v>
      </c>
      <c r="AN24" s="13">
        <f>'Food Intake'!AM24*IF($B24 = "CHOW", 3.1,  4.9)</f>
        <v>103.88000000000002</v>
      </c>
      <c r="AO24" s="13">
        <f>'Food Intake'!AN24*IF($B24 = "CHOW", 3.1,  4.9)</f>
        <v>133.28000000000003</v>
      </c>
    </row>
    <row r="25" spans="1:41" ht="13.2" x14ac:dyDescent="0.25">
      <c r="A25" s="6">
        <v>22</v>
      </c>
      <c r="B25" s="6" t="s">
        <v>45</v>
      </c>
      <c r="C25" s="13" t="s">
        <v>48</v>
      </c>
      <c r="G25" s="13">
        <f>'Food Intake'!F25*3.1</f>
        <v>95.480000000000217</v>
      </c>
      <c r="H25" s="13">
        <f>'Food Intake'!G25*3.1</f>
        <v>-1607.04</v>
      </c>
      <c r="I25" s="13">
        <f>'Food Intake'!H25*3.1</f>
        <v>93.619999999999791</v>
      </c>
      <c r="J25" s="13">
        <f>'Food Intake'!I25*3.1</f>
        <v>138.57000000000014</v>
      </c>
      <c r="K25" s="13">
        <f>'Food Intake'!J25*3.1</f>
        <v>94.8599999999999</v>
      </c>
      <c r="L25" s="13">
        <f>'Food Intake'!K25*IF($B25 = "CHOW", 3.1,  4.9)</f>
        <v>134.75</v>
      </c>
      <c r="M25" s="13">
        <f>'Food Intake'!L25*IF($B25 = "CHOW", 3.1,  4.9)</f>
        <v>123.48000000000002</v>
      </c>
      <c r="N25" s="13">
        <f>'Food Intake'!M25*IF($B25 = "CHOW", 3.1,  4.9)</f>
        <v>129.85000000000002</v>
      </c>
      <c r="O25" s="13">
        <f>'Food Intake'!N25*IF($B25 = "CHOW", 3.1,  4.9)</f>
        <v>135.23999999999998</v>
      </c>
      <c r="P25" s="13">
        <f>'Food Intake'!O25*IF($B25 = "CHOW", 3.1,  4.9)</f>
        <v>132.30000000000001</v>
      </c>
      <c r="Q25" s="13">
        <f>'Food Intake'!P25*IF($B25 = "CHOW", 3.1,  4.9)</f>
        <v>122.98999999999998</v>
      </c>
      <c r="R25" s="13">
        <f>'Food Intake'!Q25*IF($B25 = "CHOW", 3.1,  4.9)</f>
        <v>122.00999999999996</v>
      </c>
      <c r="S25" s="13">
        <f>'Food Intake'!R25*IF($B25 = "CHOW", 3.1,  4.9)</f>
        <v>120.54000000000012</v>
      </c>
      <c r="T25" s="13">
        <f>'Food Intake'!S25*IF($B25 = "CHOW", 3.1,  4.9)</f>
        <v>129.84999999999994</v>
      </c>
      <c r="U25" s="13">
        <f>'Food Intake'!T25*IF($B25 = "CHOW", 3.1,  4.9)</f>
        <v>122.50000000000009</v>
      </c>
      <c r="V25" s="13">
        <f>'Food Intake'!U25*IF($B25 = "CHOW", 3.1,  4.9)</f>
        <v>126.90999999999997</v>
      </c>
      <c r="W25" s="13">
        <f>'Food Intake'!V25*IF($B25 = "CHOW", 3.1,  4.9)</f>
        <v>128.87000000000006</v>
      </c>
      <c r="X25" s="13">
        <f>'Food Intake'!W25*IF($B25 = "CHOW", 3.1,  4.9)</f>
        <v>125.92999999999995</v>
      </c>
      <c r="Y25" s="32"/>
      <c r="Z25" s="32">
        <v>141.61000000000004</v>
      </c>
      <c r="AA25" s="13">
        <f>'Food Intake'!Z25*IF($B25 = "CHOW", 3.1,  4.9)</f>
        <v>171.98999999999998</v>
      </c>
      <c r="AB25" s="13">
        <f>'Food Intake'!AA25*IF($B25 = "CHOW", 3.1,  4.9)</f>
        <v>158.27000000000001</v>
      </c>
      <c r="AC25" s="13">
        <f>'Food Intake'!AB25*IF($B25 = "CHOW", 3.1,  4.9)</f>
        <v>114.65999999999997</v>
      </c>
      <c r="AD25" s="13">
        <f>'Food Intake'!AC25*IF($B25 = "CHOW", 3.1,  4.9)</f>
        <v>144.06000000000003</v>
      </c>
      <c r="AE25" s="13">
        <f>'Food Intake'!AD25*IF($B25 = "CHOW", 3.1,  4.9)</f>
        <v>111.23000000000009</v>
      </c>
      <c r="AF25" s="13">
        <f>'Food Intake'!AE25*IF($B25 = "CHOW", 3.1,  4.9)</f>
        <v>88.689999999999984</v>
      </c>
      <c r="AG25" s="13">
        <f>'Food Intake'!AF25*IF($B25 = "CHOW", 3.1,  4.9)</f>
        <v>111.72</v>
      </c>
      <c r="AH25" s="13">
        <f>'Food Intake'!AG25*IF($B25 = "CHOW", 3.1,  4.9)</f>
        <v>97.509999999999962</v>
      </c>
      <c r="AI25" s="13">
        <f>'Food Intake'!AH25*IF($B25 = "CHOW", 3.1,  4.9)</f>
        <v>107.31000000000003</v>
      </c>
      <c r="AJ25" s="13">
        <f>'Food Intake'!AI25*IF($B25 = "CHOW", 3.1,  4.9)</f>
        <v>113.18999999999998</v>
      </c>
      <c r="AK25" s="13">
        <f>'Food Intake'!AJ25*IF($B25 = "CHOW", 3.1,  4.9)</f>
        <v>126.42000000000006</v>
      </c>
      <c r="AL25" s="13">
        <f>'Food Intake'!AK25*IF($B25 = "CHOW", 3.1,  4.9)</f>
        <v>101.91999999999999</v>
      </c>
      <c r="AM25" s="13">
        <f>'Food Intake'!AL25*IF($B25 = "CHOW", 3.1,  4.9)</f>
        <v>77.419999999999987</v>
      </c>
      <c r="AN25" s="13">
        <f>'Food Intake'!AM25*IF($B25 = "CHOW", 3.1,  4.9)</f>
        <v>96.040000000000049</v>
      </c>
      <c r="AO25" s="13">
        <f>'Food Intake'!AN25*IF($B25 = "CHOW", 3.1,  4.9)</f>
        <v>96.530000000000015</v>
      </c>
    </row>
    <row r="26" spans="1:41" ht="13.2" x14ac:dyDescent="0.25">
      <c r="A26" s="6">
        <v>23</v>
      </c>
      <c r="B26" s="6" t="s">
        <v>46</v>
      </c>
      <c r="C26" s="13" t="s">
        <v>48</v>
      </c>
      <c r="G26" s="13">
        <f>'Food Intake'!F26*3.1</f>
        <v>97.340000000000103</v>
      </c>
      <c r="H26" s="13">
        <f>'Food Intake'!G26*3.1</f>
        <v>-1457.3100000000002</v>
      </c>
      <c r="I26" s="13">
        <f>'Food Intake'!H26*3.1</f>
        <v>94.55</v>
      </c>
      <c r="J26" s="13">
        <f>'Food Intake'!I26*3.1</f>
        <v>133.30000000000001</v>
      </c>
      <c r="K26" s="13">
        <f>'Food Intake'!J26*3.1</f>
        <v>91.13999999999993</v>
      </c>
      <c r="L26" s="13">
        <f>'Food Intake'!K26*IF($B26 = "CHOW", 3.1,  4.9)</f>
        <v>69.579999999999956</v>
      </c>
      <c r="M26" s="13">
        <f>'Food Intake'!L26*IF($B26 = "CHOW", 3.1,  4.9)</f>
        <v>73.010000000000034</v>
      </c>
      <c r="N26" s="13">
        <f>'Food Intake'!M26*IF($B26 = "CHOW", 3.1,  4.9)</f>
        <v>106.32999999999996</v>
      </c>
      <c r="O26" s="13">
        <f>'Food Intake'!N26*IF($B26 = "CHOW", 3.1,  4.9)</f>
        <v>102.90000000000005</v>
      </c>
      <c r="P26" s="13">
        <f>'Food Intake'!O26*IF($B26 = "CHOW", 3.1,  4.9)</f>
        <v>107.79999999999994</v>
      </c>
      <c r="Q26" s="13">
        <f>'Food Intake'!P26*IF($B26 = "CHOW", 3.1,  4.9)</f>
        <v>100.94000000000005</v>
      </c>
      <c r="R26" s="13">
        <f>'Food Intake'!Q26*IF($B26 = "CHOW", 3.1,  4.9)</f>
        <v>106.32999999999996</v>
      </c>
      <c r="S26" s="13">
        <f>'Food Intake'!R26*IF($B26 = "CHOW", 3.1,  4.9)</f>
        <v>110.74000000000012</v>
      </c>
      <c r="T26" s="13">
        <f>'Food Intake'!S26*IF($B26 = "CHOW", 3.1,  4.9)</f>
        <v>98.489999999999981</v>
      </c>
      <c r="U26" s="13">
        <f>'Food Intake'!T26*IF($B26 = "CHOW", 3.1,  4.9)</f>
        <v>85.75</v>
      </c>
      <c r="V26" s="13">
        <f>'Food Intake'!U26*IF($B26 = "CHOW", 3.1,  4.9)</f>
        <v>109.75999999999996</v>
      </c>
      <c r="W26" s="13">
        <f>'Food Intake'!V26*IF($B26 = "CHOW", 3.1,  4.9)</f>
        <v>98.490000000000052</v>
      </c>
      <c r="X26" s="13">
        <f>'Food Intake'!W26*IF($B26 = "CHOW", 3.1,  4.9)</f>
        <v>101.91999999999999</v>
      </c>
      <c r="Y26" s="32"/>
      <c r="Z26" s="32">
        <v>207.75999999999996</v>
      </c>
      <c r="AA26" s="13">
        <f>'Food Intake'!Z26*IF($B26 = "CHOW", 3.1,  4.9)</f>
        <v>101.91999999999999</v>
      </c>
      <c r="AB26" s="13">
        <f>'Food Intake'!AA26*IF($B26 = "CHOW", 3.1,  4.9)</f>
        <v>117.60000000000001</v>
      </c>
      <c r="AC26" s="13">
        <f>'Food Intake'!AB26*IF($B26 = "CHOW", 3.1,  4.9)</f>
        <v>113.19000000000005</v>
      </c>
      <c r="AD26" s="13">
        <f>'Food Intake'!AC26*IF($B26 = "CHOW", 3.1,  4.9)</f>
        <v>104.86000000000004</v>
      </c>
      <c r="AE26" s="13">
        <f>'Food Intake'!AD26*IF($B26 = "CHOW", 3.1,  4.9)</f>
        <v>93.100000000000009</v>
      </c>
      <c r="AF26" s="13">
        <f>'Food Intake'!AE26*IF($B26 = "CHOW", 3.1,  4.9)</f>
        <v>79.86999999999999</v>
      </c>
      <c r="AG26" s="13">
        <f>'Food Intake'!AF26*IF($B26 = "CHOW", 3.1,  4.9)</f>
        <v>110.25000000000001</v>
      </c>
      <c r="AH26" s="13">
        <f>'Food Intake'!AG26*IF($B26 = "CHOW", 3.1,  4.9)</f>
        <v>90.160000000000039</v>
      </c>
      <c r="AI26" s="13">
        <f>'Food Intake'!AH26*IF($B26 = "CHOW", 3.1,  4.9)</f>
        <v>88.689999999999984</v>
      </c>
      <c r="AJ26" s="13">
        <f>'Food Intake'!AI26*IF($B26 = "CHOW", 3.1,  4.9)</f>
        <v>102.9</v>
      </c>
      <c r="AK26" s="13">
        <f>'Food Intake'!AJ26*IF($B26 = "CHOW", 3.1,  4.9)</f>
        <v>107.31000000000003</v>
      </c>
      <c r="AL26" s="13">
        <f>'Food Intake'!AK26*IF($B26 = "CHOW", 3.1,  4.9)</f>
        <v>97.509999999999962</v>
      </c>
      <c r="AM26" s="13">
        <f>'Food Intake'!AL26*IF($B26 = "CHOW", 3.1,  4.9)</f>
        <v>81.339999999999975</v>
      </c>
      <c r="AN26" s="13">
        <f>'Food Intake'!AM26*IF($B26 = "CHOW", 3.1,  4.9)</f>
        <v>82.32</v>
      </c>
      <c r="AO26" s="13">
        <f>'Food Intake'!AN26*IF($B26 = "CHOW", 3.1,  4.9)</f>
        <v>111.72</v>
      </c>
    </row>
    <row r="27" spans="1:41" ht="13.2" x14ac:dyDescent="0.25">
      <c r="A27" s="6">
        <v>24</v>
      </c>
      <c r="B27" s="6" t="s">
        <v>44</v>
      </c>
      <c r="C27" s="13" t="s">
        <v>48</v>
      </c>
      <c r="G27" s="13">
        <f>'Food Intake'!F27*3.1</f>
        <v>107.56999999999979</v>
      </c>
      <c r="H27" s="13">
        <f>'Food Intake'!G27*3.1</f>
        <v>-1763.9</v>
      </c>
      <c r="I27" s="13">
        <f>'Food Intake'!H27*3.1</f>
        <v>103.85000000000001</v>
      </c>
      <c r="J27" s="13">
        <f>'Food Intake'!I27*3.1</f>
        <v>104.77999999999986</v>
      </c>
      <c r="K27" s="13">
        <f>'Food Intake'!J27*3.1</f>
        <v>81.21999999999997</v>
      </c>
      <c r="L27" s="13">
        <f>'Food Intake'!K27*IF($B27 = "CHOW", 3.1,  4.9)</f>
        <v>91.760000000000076</v>
      </c>
      <c r="M27" s="13">
        <f>'Food Intake'!L27*IF($B27 = "CHOW", 3.1,  4.9)</f>
        <v>91.13999999999993</v>
      </c>
      <c r="N27" s="13">
        <f>'Food Intake'!M27*IF($B27 = "CHOW", 3.1,  4.9)</f>
        <v>90.519999999999968</v>
      </c>
      <c r="O27" s="13">
        <f>'Food Intake'!N27*IF($B27 = "CHOW", 3.1,  4.9)</f>
        <v>90.830000000000041</v>
      </c>
      <c r="P27" s="13">
        <f>'Food Intake'!O27*IF($B27 = "CHOW", 3.1,  4.9)</f>
        <v>97.339999999999932</v>
      </c>
      <c r="Q27" s="13">
        <f>'Food Intake'!P27*IF($B27 = "CHOW", 3.1,  4.9)</f>
        <v>91.13999999999993</v>
      </c>
      <c r="R27" s="13">
        <f>'Food Intake'!Q27*IF($B27 = "CHOW", 3.1,  4.9)</f>
        <v>85.870000000000147</v>
      </c>
      <c r="S27" s="13">
        <f>'Food Intake'!R27*IF($B27 = "CHOW", 3.1,  4.9)</f>
        <v>80.909999999999897</v>
      </c>
      <c r="T27" s="13">
        <f>'Food Intake'!S27*IF($B27 = "CHOW", 3.1,  4.9)</f>
        <v>100.43999999999993</v>
      </c>
      <c r="U27" s="13">
        <f>'Food Intake'!T27*IF($B27 = "CHOW", 3.1,  4.9)</f>
        <v>105.08999999999993</v>
      </c>
      <c r="V27" s="13">
        <f>'Food Intake'!U27*IF($B27 = "CHOW", 3.1,  4.9)</f>
        <v>94.240000000000279</v>
      </c>
      <c r="W27" s="13">
        <f>'Food Intake'!V27*IF($B27 = "CHOW", 3.1,  4.9)</f>
        <v>86.799999999999656</v>
      </c>
      <c r="X27" s="13">
        <f>'Food Intake'!W27*IF($B27 = "CHOW", 3.1,  4.9)</f>
        <v>89.280000000000214</v>
      </c>
      <c r="Y27" s="32"/>
      <c r="Z27" s="32">
        <v>171.43000000000004</v>
      </c>
      <c r="AA27" s="13">
        <f>'Food Intake'!Z27*IF($B27 = "CHOW", 3.1,  4.9)</f>
        <v>102.3</v>
      </c>
      <c r="AB27" s="13">
        <f>'Food Intake'!AA27*IF($B27 = "CHOW", 3.1,  4.9)</f>
        <v>104.46999999999997</v>
      </c>
      <c r="AC27" s="13">
        <f>'Food Intake'!AB27*IF($B27 = "CHOW", 3.1,  4.9)</f>
        <v>81.530000000000044</v>
      </c>
      <c r="AD27" s="13">
        <f>'Food Intake'!AC27*IF($B27 = "CHOW", 3.1,  4.9)</f>
        <v>126.17000000000014</v>
      </c>
      <c r="AE27" s="13">
        <f>'Food Intake'!AD27*IF($B27 = "CHOW", 3.1,  4.9)</f>
        <v>93.310000000000073</v>
      </c>
      <c r="AF27" s="13">
        <f>'Food Intake'!AE27*IF($B27 = "CHOW", 3.1,  4.9)</f>
        <v>94.239999999999938</v>
      </c>
      <c r="AG27" s="13">
        <f>'Food Intake'!AF27*IF($B27 = "CHOW", 3.1,  4.9)</f>
        <v>88.039999999999935</v>
      </c>
      <c r="AH27" s="13">
        <f>'Food Intake'!AG27*IF($B27 = "CHOW", 3.1,  4.9)</f>
        <v>85.870000000000147</v>
      </c>
      <c r="AI27" s="13">
        <f>'Food Intake'!AH27*IF($B27 = "CHOW", 3.1,  4.9)</f>
        <v>88.349999999999824</v>
      </c>
      <c r="AJ27" s="13">
        <f>'Food Intake'!AI27*IF($B27 = "CHOW", 3.1,  4.9)</f>
        <v>77.190000000000111</v>
      </c>
      <c r="AK27" s="13">
        <f>'Food Intake'!AJ27*IF($B27 = "CHOW", 3.1,  4.9)</f>
        <v>101.0599999999999</v>
      </c>
      <c r="AL27" s="13">
        <f>'Food Intake'!AK27*IF($B27 = "CHOW", 3.1,  4.9)</f>
        <v>73.470000000000141</v>
      </c>
      <c r="AM27" s="13">
        <f>'Food Intake'!AL27*IF($B27 = "CHOW", 3.1,  4.9)</f>
        <v>87.729999999999862</v>
      </c>
      <c r="AN27" s="13">
        <f>'Food Intake'!AM27*IF($B27 = "CHOW", 3.1,  4.9)</f>
        <v>85.25</v>
      </c>
      <c r="AO27" s="13">
        <f>'Food Intake'!AN27*IF($B27 = "CHOW", 3.1,  4.9)</f>
        <v>62</v>
      </c>
    </row>
    <row r="28" spans="1:41" ht="13.2" x14ac:dyDescent="0.25">
      <c r="A28" s="6">
        <v>25</v>
      </c>
      <c r="B28" s="6" t="s">
        <v>45</v>
      </c>
      <c r="C28" s="13" t="s">
        <v>49</v>
      </c>
      <c r="G28" s="13">
        <f>'Food Intake'!F28*3.1</f>
        <v>81.529999999999859</v>
      </c>
      <c r="H28" s="13">
        <f>'Food Intake'!G28*3.1</f>
        <v>-1756.46</v>
      </c>
      <c r="I28" s="13">
        <f>'Food Intake'!H28*3.1</f>
        <v>71.919999999999789</v>
      </c>
      <c r="J28" s="13">
        <f>'Food Intake'!I28*3.1</f>
        <v>85.870000000000147</v>
      </c>
      <c r="K28" s="13">
        <f>'Food Intake'!J28*3.1</f>
        <v>62.619999999999969</v>
      </c>
      <c r="L28" s="13">
        <f>'Food Intake'!K28*IF($B28 = "CHOW", 3.1,  4.9)</f>
        <v>64.19000000000004</v>
      </c>
      <c r="M28" s="13">
        <f>'Food Intake'!L28*IF($B28 = "CHOW", 3.1,  4.9)</f>
        <v>79.379999999999953</v>
      </c>
      <c r="N28" s="13">
        <f>'Food Intake'!M28*IF($B28 = "CHOW", 3.1,  4.9)</f>
        <v>68.600000000000009</v>
      </c>
      <c r="O28" s="13">
        <f>'Food Intake'!N28*IF($B28 = "CHOW", 3.1,  4.9)</f>
        <v>69.089999999999975</v>
      </c>
      <c r="P28" s="13">
        <f>'Food Intake'!O28*IF($B28 = "CHOW", 3.1,  4.9)</f>
        <v>61.739999999999974</v>
      </c>
      <c r="Q28" s="13">
        <f>'Food Intake'!P28*IF($B28 = "CHOW", 3.1,  4.9)</f>
        <v>63.7</v>
      </c>
      <c r="R28" s="13">
        <f>'Food Intake'!Q28*IF($B28 = "CHOW", 3.1,  4.9)</f>
        <v>74.480000000000018</v>
      </c>
      <c r="S28" s="13">
        <f>'Food Intake'!R28*IF($B28 = "CHOW", 3.1,  4.9)</f>
        <v>71.539999999999978</v>
      </c>
      <c r="T28" s="13">
        <f>'Food Intake'!S28*IF($B28 = "CHOW", 3.1,  4.9)</f>
        <v>71.540000000000049</v>
      </c>
      <c r="U28" s="13">
        <f>'Food Intake'!T28*IF($B28 = "CHOW", 3.1,  4.9)</f>
        <v>54.389999999999979</v>
      </c>
      <c r="V28" s="13">
        <f>'Food Intake'!U28*IF($B28 = "CHOW", 3.1,  4.9)</f>
        <v>61.250000000000007</v>
      </c>
      <c r="W28" s="13">
        <f>'Food Intake'!V28*IF($B28 = "CHOW", 3.1,  4.9)</f>
        <v>73.5</v>
      </c>
      <c r="X28" s="13">
        <f>'Food Intake'!W28*IF($B28 = "CHOW", 3.1,  4.9)</f>
        <v>76.930000000000021</v>
      </c>
      <c r="Y28" s="32"/>
      <c r="Z28" s="32">
        <v>134.75</v>
      </c>
      <c r="AA28" s="13">
        <f>'Food Intake'!Z28*IF($B28 = "CHOW", 3.1,  4.9)</f>
        <v>66.639999999999972</v>
      </c>
      <c r="AB28" s="13">
        <f>'Food Intake'!AA28*IF($B28 = "CHOW", 3.1,  4.9)</f>
        <v>81.829999999999956</v>
      </c>
      <c r="AC28" s="13">
        <f>'Food Intake'!AB28*IF($B28 = "CHOW", 3.1,  4.9)</f>
        <v>64.19000000000004</v>
      </c>
      <c r="AD28" s="13">
        <f>'Food Intake'!AC28*IF($B28 = "CHOW", 3.1,  4.9)</f>
        <v>78.400000000000006</v>
      </c>
      <c r="AE28" s="13">
        <f>'Food Intake'!AD28*IF($B28 = "CHOW", 3.1,  4.9)</f>
        <v>50.959999999999994</v>
      </c>
      <c r="AF28" s="13">
        <f>'Food Intake'!AE28*IF($B28 = "CHOW", 3.1,  4.9)</f>
        <v>62.719999999999992</v>
      </c>
      <c r="AG28" s="13">
        <f>'Food Intake'!AF28*IF($B28 = "CHOW", 3.1,  4.9)</f>
        <v>59.780000000000015</v>
      </c>
      <c r="AH28" s="13">
        <f>'Food Intake'!AG28*IF($B28 = "CHOW", 3.1,  4.9)</f>
        <v>67.130000000000024</v>
      </c>
      <c r="AI28" s="13">
        <f>'Food Intake'!AH28*IF($B28 = "CHOW", 3.1,  4.9)</f>
        <v>64.67999999999995</v>
      </c>
      <c r="AJ28" s="13">
        <f>'Food Intake'!AI28*IF($B28 = "CHOW", 3.1,  4.9)</f>
        <v>37.730000000000018</v>
      </c>
      <c r="AK28" s="13">
        <f>'Food Intake'!AJ28*IF($B28 = "CHOW", 3.1,  4.9)</f>
        <v>65.169999999999987</v>
      </c>
      <c r="AL28" s="13">
        <f>'Food Intake'!AK28*IF($B28 = "CHOW", 3.1,  4.9)</f>
        <v>46.550000000000004</v>
      </c>
      <c r="AM28" s="13">
        <f>'Food Intake'!AL28*IF($B28 = "CHOW", 3.1,  4.9)</f>
        <v>57.819999999999993</v>
      </c>
      <c r="AN28" s="13">
        <f>'Food Intake'!AM28*IF($B28 = "CHOW", 3.1,  4.9)</f>
        <v>58.800000000000004</v>
      </c>
      <c r="AO28" s="13">
        <f>'Food Intake'!AN28*IF($B28 = "CHOW", 3.1,  4.9)</f>
        <v>46.05999999999996</v>
      </c>
    </row>
    <row r="29" spans="1:41" ht="13.2" x14ac:dyDescent="0.25">
      <c r="A29" s="6">
        <v>26</v>
      </c>
      <c r="B29" s="6" t="s">
        <v>44</v>
      </c>
      <c r="C29" s="13" t="s">
        <v>49</v>
      </c>
      <c r="G29" s="13">
        <f>'Food Intake'!F29*3.1</f>
        <v>57.660000000000075</v>
      </c>
      <c r="H29" s="13">
        <f>'Food Intake'!G29*3.1</f>
        <v>-1741.2700000000002</v>
      </c>
      <c r="I29" s="13">
        <f>'Food Intake'!H29*3.1</f>
        <v>59.829999999999863</v>
      </c>
      <c r="J29" s="13">
        <f>'Food Intake'!I29*3.1</f>
        <v>70.370000000000147</v>
      </c>
      <c r="K29" s="13">
        <f>'Food Intake'!J29*3.1</f>
        <v>55.489999999999931</v>
      </c>
      <c r="L29" s="13">
        <f>'Food Intake'!K29*IF($B29 = "CHOW", 3.1,  4.9)</f>
        <v>60.45</v>
      </c>
      <c r="M29" s="13">
        <f>'Food Intake'!L29*IF($B29 = "CHOW", 3.1,  4.9)</f>
        <v>53.939999999999934</v>
      </c>
      <c r="N29" s="13">
        <f>'Food Intake'!M29*IF($B29 = "CHOW", 3.1,  4.9)</f>
        <v>65.410000000000068</v>
      </c>
      <c r="O29" s="13">
        <f>'Food Intake'!N29*IF($B29 = "CHOW", 3.1,  4.9)</f>
        <v>46.809999999999896</v>
      </c>
      <c r="P29" s="13">
        <f>'Food Intake'!O29*IF($B29 = "CHOW", 3.1,  4.9)</f>
        <v>61.690000000000104</v>
      </c>
      <c r="Q29" s="13">
        <f>'Food Intake'!P29*IF($B29 = "CHOW", 3.1,  4.9)</f>
        <v>51.460000000000072</v>
      </c>
      <c r="R29" s="13">
        <f>'Food Intake'!Q29*IF($B29 = "CHOW", 3.1,  4.9)</f>
        <v>57.039999999999928</v>
      </c>
      <c r="S29" s="13">
        <f>'Food Intake'!R29*IF($B29 = "CHOW", 3.1,  4.9)</f>
        <v>49.600000000000179</v>
      </c>
      <c r="T29" s="13">
        <f>'Food Intake'!S29*IF($B29 = "CHOW", 3.1,  4.9)</f>
        <v>60.760000000000069</v>
      </c>
      <c r="U29" s="13">
        <f>'Food Intake'!T29*IF($B29 = "CHOW", 3.1,  4.9)</f>
        <v>56.729999999999862</v>
      </c>
      <c r="V29" s="13">
        <f>'Food Intake'!U29*IF($B29 = "CHOW", 3.1,  4.9)</f>
        <v>53.320000000000142</v>
      </c>
      <c r="W29" s="13">
        <f>'Food Intake'!V29*IF($B29 = "CHOW", 3.1,  4.9)</f>
        <v>62.310000000000073</v>
      </c>
      <c r="X29" s="13">
        <f>'Food Intake'!W29*IF($B29 = "CHOW", 3.1,  4.9)</f>
        <v>50.839999999999932</v>
      </c>
      <c r="Y29" s="32"/>
      <c r="Z29" s="32">
        <v>124.31000000000007</v>
      </c>
      <c r="AA29" s="13">
        <f>'Food Intake'!Z29*IF($B29 = "CHOW", 3.1,  4.9)</f>
        <v>53.940000000000282</v>
      </c>
      <c r="AB29" s="13">
        <f>'Food Intake'!AA29*IF($B29 = "CHOW", 3.1,  4.9)</f>
        <v>55.489999999999931</v>
      </c>
      <c r="AC29" s="13">
        <f>'Food Intake'!AB29*IF($B29 = "CHOW", 3.1,  4.9)</f>
        <v>53.62999999999986</v>
      </c>
      <c r="AD29" s="13">
        <f>'Food Intake'!AC29*IF($B29 = "CHOW", 3.1,  4.9)</f>
        <v>61.380000000000038</v>
      </c>
      <c r="AE29" s="13">
        <f>'Food Intake'!AD29*IF($B29 = "CHOW", 3.1,  4.9)</f>
        <v>57.969999999999963</v>
      </c>
      <c r="AF29" s="13">
        <f>'Food Intake'!AE29*IF($B29 = "CHOW", 3.1,  4.9)</f>
        <v>48.98000000000004</v>
      </c>
      <c r="AG29" s="13">
        <f>'Food Intake'!AF29*IF($B29 = "CHOW", 3.1,  4.9)</f>
        <v>53.939999999999934</v>
      </c>
      <c r="AH29" s="13">
        <f>'Food Intake'!AG29*IF($B29 = "CHOW", 3.1,  4.9)</f>
        <v>60.140000000000107</v>
      </c>
      <c r="AI29" s="13">
        <f>'Food Intake'!AH29*IF($B29 = "CHOW", 3.1,  4.9)</f>
        <v>53.009999999999899</v>
      </c>
      <c r="AJ29" s="13">
        <f>'Food Intake'!AI29*IF($B29 = "CHOW", 3.1,  4.9)</f>
        <v>50.839999999999932</v>
      </c>
      <c r="AK29" s="13">
        <f>'Food Intake'!AJ29*IF($B29 = "CHOW", 3.1,  4.9)</f>
        <v>50.84000000000011</v>
      </c>
      <c r="AL29" s="13">
        <f>'Food Intake'!AK29*IF($B29 = "CHOW", 3.1,  4.9)</f>
        <v>41.229999999999862</v>
      </c>
      <c r="AM29" s="13">
        <f>'Food Intake'!AL29*IF($B29 = "CHOW", 3.1,  4.9)</f>
        <v>53.010000000000069</v>
      </c>
      <c r="AN29" s="13">
        <f>'Food Intake'!AM29*IF($B29 = "CHOW", 3.1,  4.9)</f>
        <v>49.910000000000075</v>
      </c>
      <c r="AO29" s="13">
        <f>'Food Intake'!AN29*IF($B29 = "CHOW", 3.1,  4.9)</f>
        <v>57.039999999999928</v>
      </c>
    </row>
    <row r="30" spans="1:41" ht="13.2" x14ac:dyDescent="0.25">
      <c r="A30" s="6">
        <v>27</v>
      </c>
      <c r="B30" s="6" t="s">
        <v>44</v>
      </c>
      <c r="C30" s="13" t="s">
        <v>49</v>
      </c>
      <c r="G30" s="13">
        <f>'Food Intake'!F30*3.1</f>
        <v>55.489999999999931</v>
      </c>
      <c r="H30" s="13">
        <f>'Food Intake'!G30*3.1</f>
        <v>-1739.7200000000003</v>
      </c>
      <c r="I30" s="13">
        <f>'Food Intake'!H30*3.1</f>
        <v>54.87000000000014</v>
      </c>
      <c r="J30" s="13">
        <f>'Food Intake'!I30*3.1</f>
        <v>65.100000000000009</v>
      </c>
      <c r="K30" s="13">
        <f>'Food Intake'!J30*3.1</f>
        <v>49.599999999999824</v>
      </c>
      <c r="L30" s="13">
        <f>'Food Intake'!K30*IF($B30 = "CHOW", 3.1,  4.9)</f>
        <v>51.15</v>
      </c>
      <c r="M30" s="13">
        <f>'Food Intake'!L30*IF($B30 = "CHOW", 3.1,  4.9)</f>
        <v>59.830000000000034</v>
      </c>
      <c r="N30" s="13">
        <f>'Food Intake'!M30*IF($B30 = "CHOW", 3.1,  4.9)</f>
        <v>54.869999999999969</v>
      </c>
      <c r="O30" s="13">
        <f>'Food Intake'!N30*IF($B30 = "CHOW", 3.1,  4.9)</f>
        <v>58.900000000000176</v>
      </c>
      <c r="P30" s="13">
        <f>'Food Intake'!O30*IF($B30 = "CHOW", 3.1,  4.9)</f>
        <v>52.079999999999863</v>
      </c>
      <c r="Q30" s="13">
        <f>'Food Intake'!P30*IF($B30 = "CHOW", 3.1,  4.9)</f>
        <v>61.380000000000038</v>
      </c>
      <c r="R30" s="13">
        <f>'Food Intake'!Q30*IF($B30 = "CHOW", 3.1,  4.9)</f>
        <v>58.589999999999932</v>
      </c>
      <c r="S30" s="13">
        <f>'Food Intake'!R30*IF($B30 = "CHOW", 3.1,  4.9)</f>
        <v>56.11000000000007</v>
      </c>
      <c r="T30" s="13">
        <f>'Food Intake'!S30*IF($B30 = "CHOW", 3.1,  4.9)</f>
        <v>63.550000000000004</v>
      </c>
      <c r="U30" s="13">
        <f>'Food Intake'!T30*IF($B30 = "CHOW", 3.1,  4.9)</f>
        <v>50.839999999999932</v>
      </c>
      <c r="V30" s="13">
        <f>'Food Intake'!U30*IF($B30 = "CHOW", 3.1,  4.9)</f>
        <v>63.86000000000007</v>
      </c>
      <c r="W30" s="13">
        <f>'Food Intake'!V30*IF($B30 = "CHOW", 3.1,  4.9)</f>
        <v>70.679999999999865</v>
      </c>
      <c r="X30" s="13">
        <f>'Food Intake'!W30*IF($B30 = "CHOW", 3.1,  4.9)</f>
        <v>58.279999999999859</v>
      </c>
      <c r="Y30" s="32"/>
      <c r="Z30" s="32">
        <v>113.15</v>
      </c>
      <c r="AA30" s="13">
        <f>'Food Intake'!Z30*IF($B30 = "CHOW", 3.1,  4.9)</f>
        <v>40.920000000000144</v>
      </c>
      <c r="AB30" s="13">
        <f>'Food Intake'!AA30*IF($B30 = "CHOW", 3.1,  4.9)</f>
        <v>84.939999999999927</v>
      </c>
      <c r="AC30" s="13">
        <f>'Food Intake'!AB30*IF($B30 = "CHOW", 3.1,  4.9)</f>
        <v>53.630000000000216</v>
      </c>
      <c r="AD30" s="13">
        <f>'Food Intake'!AC30*IF($B30 = "CHOW", 3.1,  4.9)</f>
        <v>62.619999999999969</v>
      </c>
      <c r="AE30" s="13">
        <f>'Food Intake'!AD30*IF($B30 = "CHOW", 3.1,  4.9)</f>
        <v>44.330000000000034</v>
      </c>
      <c r="AF30" s="13">
        <f>'Food Intake'!AE30*IF($B30 = "CHOW", 3.1,  4.9)</f>
        <v>47.739999999999931</v>
      </c>
      <c r="AG30" s="13">
        <f>'Food Intake'!AF30*IF($B30 = "CHOW", 3.1,  4.9)</f>
        <v>63.550000000000004</v>
      </c>
      <c r="AH30" s="13">
        <f>'Food Intake'!AG30*IF($B30 = "CHOW", 3.1,  4.9)</f>
        <v>62.619999999999969</v>
      </c>
      <c r="AI30" s="13">
        <f>'Food Intake'!AH30*IF($B30 = "CHOW", 3.1,  4.9)</f>
        <v>40.609999999999893</v>
      </c>
      <c r="AJ30" s="13">
        <f>'Food Intake'!AI30*IF($B30 = "CHOW", 3.1,  4.9)</f>
        <v>59.830000000000034</v>
      </c>
      <c r="AK30" s="13">
        <f>'Food Intake'!AJ30*IF($B30 = "CHOW", 3.1,  4.9)</f>
        <v>66.030000000000044</v>
      </c>
      <c r="AL30" s="13">
        <f>'Food Intake'!AK30*IF($B30 = "CHOW", 3.1,  4.9)</f>
        <v>50.219999999999963</v>
      </c>
      <c r="AM30" s="13">
        <f>'Food Intake'!AL30*IF($B30 = "CHOW", 3.1,  4.9)</f>
        <v>51.76999999999979</v>
      </c>
      <c r="AN30" s="13">
        <f>'Food Intake'!AM30*IF($B30 = "CHOW", 3.1,  4.9)</f>
        <v>48.670000000000144</v>
      </c>
      <c r="AO30" s="13">
        <f>'Food Intake'!AN30*IF($B30 = "CHOW", 3.1,  4.9)</f>
        <v>48.669999999999966</v>
      </c>
    </row>
    <row r="31" spans="1:41" ht="13.2" x14ac:dyDescent="0.25">
      <c r="A31" s="6">
        <v>28</v>
      </c>
      <c r="B31" s="6" t="s">
        <v>44</v>
      </c>
      <c r="C31" s="13" t="s">
        <v>49</v>
      </c>
      <c r="G31" s="13">
        <f>'Food Intake'!F31*3.1</f>
        <v>68.2</v>
      </c>
      <c r="H31" s="13">
        <f>'Food Intake'!G31*3.1</f>
        <v>-1795.5200000000002</v>
      </c>
      <c r="I31" s="13">
        <f>'Food Intake'!H31*3.1</f>
        <v>67.579999999999856</v>
      </c>
      <c r="J31" s="13">
        <f>'Food Intake'!I31*3.1</f>
        <v>73.470000000000141</v>
      </c>
      <c r="K31" s="13">
        <f>'Food Intake'!J31*3.1</f>
        <v>47.12000000000014</v>
      </c>
      <c r="L31" s="13">
        <f>'Food Intake'!K31*IF($B31 = "CHOW", 3.1,  4.9)</f>
        <v>51.769999999999968</v>
      </c>
      <c r="M31" s="13">
        <f>'Food Intake'!L31*IF($B31 = "CHOW", 3.1,  4.9)</f>
        <v>58.9</v>
      </c>
      <c r="N31" s="13">
        <f>'Food Intake'!M31*IF($B31 = "CHOW", 3.1,  4.9)</f>
        <v>49.599999999999824</v>
      </c>
      <c r="O31" s="13">
        <f>'Food Intake'!N31*IF($B31 = "CHOW", 3.1,  4.9)</f>
        <v>45.880000000000038</v>
      </c>
      <c r="P31" s="13">
        <f>'Food Intake'!O31*IF($B31 = "CHOW", 3.1,  4.9)</f>
        <v>62.310000000000073</v>
      </c>
      <c r="Q31" s="13">
        <f>'Food Intake'!P31*IF($B31 = "CHOW", 3.1,  4.9)</f>
        <v>56.109999999999893</v>
      </c>
      <c r="R31" s="13">
        <f>'Food Intake'!Q31*IF($B31 = "CHOW", 3.1,  4.9)</f>
        <v>54.25</v>
      </c>
      <c r="S31" s="13">
        <f>'Food Intake'!R31*IF($B31 = "CHOW", 3.1,  4.9)</f>
        <v>54.560000000000073</v>
      </c>
      <c r="T31" s="13">
        <f>'Food Intake'!S31*IF($B31 = "CHOW", 3.1,  4.9)</f>
        <v>64.79000000000029</v>
      </c>
      <c r="U31" s="13">
        <f>'Food Intake'!T31*IF($B31 = "CHOW", 3.1,  4.9)</f>
        <v>64.789999999999935</v>
      </c>
      <c r="V31" s="13">
        <f>'Food Intake'!U31*IF($B31 = "CHOW", 3.1,  4.9)</f>
        <v>65.409999999999727</v>
      </c>
      <c r="W31" s="13">
        <f>'Food Intake'!V31*IF($B31 = "CHOW", 3.1,  4.9)</f>
        <v>68.510000000000431</v>
      </c>
      <c r="X31" s="13">
        <f>'Food Intake'!W31*IF($B31 = "CHOW", 3.1,  4.9)</f>
        <v>62.309999999999718</v>
      </c>
      <c r="Y31" s="32"/>
      <c r="Z31" s="32">
        <v>129.8900000000003</v>
      </c>
      <c r="AA31" s="13">
        <f>'Food Intake'!Z31*IF($B31 = "CHOW", 3.1,  4.9)</f>
        <v>65.410000000000068</v>
      </c>
      <c r="AB31" s="13">
        <f>'Food Intake'!AA31*IF($B31 = "CHOW", 3.1,  4.9)</f>
        <v>76.569999999999794</v>
      </c>
      <c r="AC31" s="13">
        <f>'Food Intake'!AB31*IF($B31 = "CHOW", 3.1,  4.9)</f>
        <v>59.210000000000072</v>
      </c>
      <c r="AD31" s="13">
        <f>'Food Intake'!AC31*IF($B31 = "CHOW", 3.1,  4.9)</f>
        <v>71.919999999999973</v>
      </c>
      <c r="AE31" s="13">
        <f>'Food Intake'!AD31*IF($B31 = "CHOW", 3.1,  4.9)</f>
        <v>62.310000000000073</v>
      </c>
      <c r="AF31" s="13">
        <f>'Food Intake'!AE31*IF($B31 = "CHOW", 3.1,  4.9)</f>
        <v>46.809999999999896</v>
      </c>
      <c r="AG31" s="13">
        <f>'Food Intake'!AF31*IF($B31 = "CHOW", 3.1,  4.9)</f>
        <v>56.109999999999893</v>
      </c>
      <c r="AH31" s="13">
        <f>'Food Intake'!AG31*IF($B31 = "CHOW", 3.1,  4.9)</f>
        <v>49.6</v>
      </c>
      <c r="AI31" s="13">
        <f>'Food Intake'!AH31*IF($B31 = "CHOW", 3.1,  4.9)</f>
        <v>52.390000000000107</v>
      </c>
      <c r="AJ31" s="13">
        <f>'Food Intake'!AI31*IF($B31 = "CHOW", 3.1,  4.9)</f>
        <v>53.939999999999934</v>
      </c>
      <c r="AK31" s="13">
        <f>'Food Intake'!AJ31*IF($B31 = "CHOW", 3.1,  4.9)</f>
        <v>48.669999999999966</v>
      </c>
      <c r="AL31" s="13">
        <f>'Food Intake'!AK31*IF($B31 = "CHOW", 3.1,  4.9)</f>
        <v>48.050000000000004</v>
      </c>
      <c r="AM31" s="13">
        <f>'Food Intake'!AL31*IF($B31 = "CHOW", 3.1,  4.9)</f>
        <v>56.419999999999966</v>
      </c>
      <c r="AN31" s="13">
        <f>'Food Intake'!AM31*IF($B31 = "CHOW", 3.1,  4.9)</f>
        <v>49.910000000000075</v>
      </c>
      <c r="AO31" s="13">
        <f>'Food Intake'!AN31*IF($B31 = "CHOW", 3.1,  4.9)</f>
        <v>55.180000000000035</v>
      </c>
    </row>
    <row r="32" spans="1:41" ht="13.2" x14ac:dyDescent="0.25">
      <c r="A32" s="6">
        <v>29</v>
      </c>
      <c r="B32" s="6" t="s">
        <v>46</v>
      </c>
      <c r="C32" s="13" t="s">
        <v>49</v>
      </c>
      <c r="G32" s="13">
        <f>'Food Intake'!F32*3.1</f>
        <v>70.989999999999938</v>
      </c>
      <c r="H32" s="13">
        <f>'Food Intake'!G32*3.1</f>
        <v>-1693.2200000000003</v>
      </c>
      <c r="I32" s="13">
        <f>'Food Intake'!H32*3.1</f>
        <v>64.169999999999789</v>
      </c>
      <c r="J32" s="13">
        <f>'Food Intake'!I32*3.1</f>
        <v>70.370000000000147</v>
      </c>
      <c r="K32" s="13">
        <f>'Food Intake'!J32*3.1</f>
        <v>55.800000000000004</v>
      </c>
      <c r="L32" s="13">
        <f>'Food Intake'!K32*IF($B32 = "CHOW", 3.1,  4.9)</f>
        <v>0.98000000000008358</v>
      </c>
      <c r="M32" s="13">
        <f>'Food Intake'!L32*IF($B32 = "CHOW", 3.1,  4.9)</f>
        <v>38.219999999999992</v>
      </c>
      <c r="N32" s="13">
        <f>'Food Intake'!M32*IF($B32 = "CHOW", 3.1,  4.9)</f>
        <v>54.389999999999979</v>
      </c>
      <c r="O32" s="13">
        <f>'Food Intake'!N32*IF($B32 = "CHOW", 3.1,  4.9)</f>
        <v>74.480000000000018</v>
      </c>
      <c r="P32" s="13">
        <f>'Food Intake'!O32*IF($B32 = "CHOW", 3.1,  4.9)</f>
        <v>74.480000000000018</v>
      </c>
      <c r="Q32" s="13">
        <f>'Food Intake'!P32*IF($B32 = "CHOW", 3.1,  4.9)</f>
        <v>69.580000000000013</v>
      </c>
      <c r="R32" s="13">
        <f>'Food Intake'!Q32*IF($B32 = "CHOW", 3.1,  4.9)</f>
        <v>79.380000000000024</v>
      </c>
      <c r="S32" s="13">
        <f>'Food Intake'!R32*IF($B32 = "CHOW", 3.1,  4.9)</f>
        <v>77.419999999999987</v>
      </c>
      <c r="T32" s="13">
        <f>'Food Intake'!S32*IF($B32 = "CHOW", 3.1,  4.9)</f>
        <v>59.779999999999951</v>
      </c>
      <c r="U32" s="13">
        <f>'Food Intake'!T32*IF($B32 = "CHOW", 3.1,  4.9)</f>
        <v>67.620000000000061</v>
      </c>
      <c r="V32" s="13">
        <f>'Food Intake'!U32*IF($B32 = "CHOW", 3.1,  4.9)</f>
        <v>55.860000000000035</v>
      </c>
      <c r="W32" s="13">
        <f>'Food Intake'!V32*IF($B32 = "CHOW", 3.1,  4.9)</f>
        <v>62.719999999999992</v>
      </c>
      <c r="X32" s="13">
        <f>'Food Intake'!W32*IF($B32 = "CHOW", 3.1,  4.9)</f>
        <v>60.760000000000034</v>
      </c>
      <c r="Y32" s="32"/>
      <c r="Z32" s="32">
        <v>122.00999999999996</v>
      </c>
      <c r="AA32" s="13">
        <f>'Food Intake'!Z32*IF($B32 = "CHOW", 3.1,  4.9)</f>
        <v>37.239999999999974</v>
      </c>
      <c r="AB32" s="13">
        <f>'Food Intake'!AA32*IF($B32 = "CHOW", 3.1,  4.9)</f>
        <v>85.260000000000034</v>
      </c>
      <c r="AC32" s="13">
        <f>'Food Intake'!AB32*IF($B32 = "CHOW", 3.1,  4.9)</f>
        <v>49.979999999999947</v>
      </c>
      <c r="AD32" s="13">
        <f>'Food Intake'!AC32*IF($B32 = "CHOW", 3.1,  4.9)</f>
        <v>75.460000000000036</v>
      </c>
      <c r="AE32" s="13">
        <f>'Food Intake'!AD32*IF($B32 = "CHOW", 3.1,  4.9)</f>
        <v>49.980000000000018</v>
      </c>
      <c r="AF32" s="13">
        <f>'Food Intake'!AE32*IF($B32 = "CHOW", 3.1,  4.9)</f>
        <v>45.08000000000002</v>
      </c>
      <c r="AG32" s="13">
        <f>'Food Intake'!AF32*IF($B32 = "CHOW", 3.1,  4.9)</f>
        <v>59.289999999999978</v>
      </c>
      <c r="AH32" s="13">
        <f>'Food Intake'!AG32*IF($B32 = "CHOW", 3.1,  4.9)</f>
        <v>38.220000000000056</v>
      </c>
      <c r="AI32" s="13">
        <f>'Food Intake'!AH32*IF($B32 = "CHOW", 3.1,  4.9)</f>
        <v>47.529999999999944</v>
      </c>
      <c r="AJ32" s="13">
        <f>'Food Intake'!AI32*IF($B32 = "CHOW", 3.1,  4.9)</f>
        <v>45.570000000000057</v>
      </c>
      <c r="AK32" s="13">
        <f>'Food Intake'!AJ32*IF($B32 = "CHOW", 3.1,  4.9)</f>
        <v>54.389999999999979</v>
      </c>
      <c r="AL32" s="13">
        <f>'Food Intake'!AK32*IF($B32 = "CHOW", 3.1,  4.9)</f>
        <v>40.669999999999987</v>
      </c>
      <c r="AM32" s="13">
        <f>'Food Intake'!AL32*IF($B32 = "CHOW", 3.1,  4.9)</f>
        <v>41.650000000000006</v>
      </c>
      <c r="AN32" s="13">
        <f>'Food Intake'!AM32*IF($B32 = "CHOW", 3.1,  4.9)</f>
        <v>41.650000000000006</v>
      </c>
      <c r="AO32" s="13">
        <f>'Food Intake'!AN32*IF($B32 = "CHOW", 3.1,  4.9)</f>
        <v>46.550000000000004</v>
      </c>
    </row>
    <row r="33" spans="1:41" ht="13.2" x14ac:dyDescent="0.25">
      <c r="A33" s="6">
        <v>30</v>
      </c>
      <c r="B33" s="6" t="s">
        <v>44</v>
      </c>
      <c r="C33" s="13" t="s">
        <v>49</v>
      </c>
      <c r="G33" s="13">
        <f>'Food Intake'!F33*3.1</f>
        <v>70.679999999999865</v>
      </c>
      <c r="H33" s="13">
        <f>'Food Intake'!G33*3.1</f>
        <v>-1727.6299999999999</v>
      </c>
      <c r="I33" s="13">
        <f>'Food Intake'!H33*3.1</f>
        <v>81.529999999999859</v>
      </c>
      <c r="J33" s="13">
        <f>'Food Intake'!I33*3.1</f>
        <v>100.44000000000011</v>
      </c>
      <c r="K33" s="13">
        <f>'Food Intake'!J33*3.1</f>
        <v>63.550000000000004</v>
      </c>
      <c r="L33" s="13">
        <f>'Food Intake'!K33*IF($B33 = "CHOW", 3.1,  4.9)</f>
        <v>75.330000000000041</v>
      </c>
      <c r="M33" s="13">
        <f>'Food Intake'!L33*IF($B33 = "CHOW", 3.1,  4.9)</f>
        <v>65.71999999999997</v>
      </c>
      <c r="N33" s="13">
        <f>'Food Intake'!M33*IF($B33 = "CHOW", 3.1,  4.9)</f>
        <v>71.61000000000007</v>
      </c>
      <c r="O33" s="13">
        <f>'Food Intake'!N33*IF($B33 = "CHOW", 3.1,  4.9)</f>
        <v>67.88999999999993</v>
      </c>
      <c r="P33" s="13">
        <f>'Food Intake'!O33*IF($B33 = "CHOW", 3.1,  4.9)</f>
        <v>68.819999999999794</v>
      </c>
      <c r="Q33" s="13">
        <f>'Food Intake'!P33*IF($B33 = "CHOW", 3.1,  4.9)</f>
        <v>69.75</v>
      </c>
      <c r="R33" s="13">
        <f>'Food Intake'!Q33*IF($B33 = "CHOW", 3.1,  4.9)</f>
        <v>79.670000000000144</v>
      </c>
      <c r="S33" s="13">
        <f>'Food Intake'!R33*IF($B33 = "CHOW", 3.1,  4.9)</f>
        <v>78.429999999999865</v>
      </c>
      <c r="T33" s="13">
        <f>'Food Intake'!S33*IF($B33 = "CHOW", 3.1,  4.9)</f>
        <v>78.119999999999962</v>
      </c>
      <c r="U33" s="13">
        <f>'Food Intake'!T33*IF($B33 = "CHOW", 3.1,  4.9)</f>
        <v>83.080000000000041</v>
      </c>
      <c r="V33" s="13">
        <f>'Food Intake'!U33*IF($B33 = "CHOW", 3.1,  4.9)</f>
        <v>77.810000000000073</v>
      </c>
      <c r="W33" s="13">
        <f>'Food Intake'!V33*IF($B33 = "CHOW", 3.1,  4.9)</f>
        <v>66.650000000000006</v>
      </c>
      <c r="X33" s="13">
        <f>'Food Intake'!W33*IF($B33 = "CHOW", 3.1,  4.9)</f>
        <v>77.190000000000111</v>
      </c>
      <c r="Y33" s="32"/>
      <c r="Z33" s="32">
        <v>157.78999999999994</v>
      </c>
      <c r="AA33" s="13">
        <f>'Food Intake'!Z33*IF($B33 = "CHOW", 3.1,  4.9)</f>
        <v>73.780000000000044</v>
      </c>
      <c r="AB33" s="13">
        <f>'Food Intake'!AA33*IF($B33 = "CHOW", 3.1,  4.9)</f>
        <v>76.260000000000076</v>
      </c>
      <c r="AC33" s="13">
        <f>'Food Intake'!AB33*IF($B33 = "CHOW", 3.1,  4.9)</f>
        <v>53.940000000000104</v>
      </c>
      <c r="AD33" s="13">
        <f>'Food Intake'!AC33*IF($B33 = "CHOW", 3.1,  4.9)</f>
        <v>90.209999999999894</v>
      </c>
      <c r="AE33" s="13">
        <f>'Food Intake'!AD33*IF($B33 = "CHOW", 3.1,  4.9)</f>
        <v>71.3</v>
      </c>
      <c r="AF33" s="13">
        <f>'Food Intake'!AE33*IF($B33 = "CHOW", 3.1,  4.9)</f>
        <v>56.419999999999966</v>
      </c>
      <c r="AG33" s="13">
        <f>'Food Intake'!AF33*IF($B33 = "CHOW", 3.1,  4.9)</f>
        <v>70.680000000000035</v>
      </c>
      <c r="AH33" s="13">
        <f>'Food Intake'!AG33*IF($B33 = "CHOW", 3.1,  4.9)</f>
        <v>61.689999999999934</v>
      </c>
      <c r="AI33" s="13">
        <f>'Food Intake'!AH33*IF($B33 = "CHOW", 3.1,  4.9)</f>
        <v>62.930000000000035</v>
      </c>
      <c r="AJ33" s="13">
        <f>'Food Intake'!AI33*IF($B33 = "CHOW", 3.1,  4.9)</f>
        <v>68.2</v>
      </c>
      <c r="AK33" s="13">
        <f>'Food Intake'!AJ33*IF($B33 = "CHOW", 3.1,  4.9)</f>
        <v>64.479999999999862</v>
      </c>
      <c r="AL33" s="13">
        <f>'Food Intake'!AK33*IF($B33 = "CHOW", 3.1,  4.9)</f>
        <v>46.810000000000073</v>
      </c>
      <c r="AM33" s="13">
        <f>'Food Intake'!AL33*IF($B33 = "CHOW", 3.1,  4.9)</f>
        <v>64.169999999999973</v>
      </c>
      <c r="AN33" s="13">
        <f>'Food Intake'!AM33*IF($B33 = "CHOW", 3.1,  4.9)</f>
        <v>51.770000000000145</v>
      </c>
      <c r="AO33" s="13">
        <f>'Food Intake'!AN33*IF($B33 = "CHOW", 3.1,  4.9)</f>
        <v>71.919999999999973</v>
      </c>
    </row>
    <row r="34" spans="1:41" ht="13.2" x14ac:dyDescent="0.25">
      <c r="A34" s="6">
        <v>31</v>
      </c>
      <c r="B34" s="6" t="s">
        <v>46</v>
      </c>
      <c r="C34" s="13" t="s">
        <v>49</v>
      </c>
      <c r="G34" s="13">
        <f>'Food Intake'!F34*3.1</f>
        <v>46.5</v>
      </c>
      <c r="H34" s="13">
        <f>'Food Intake'!G34*3.1</f>
        <v>-1716.16</v>
      </c>
      <c r="I34" s="13">
        <f>'Food Intake'!H34*3.1</f>
        <v>72.850000000000009</v>
      </c>
      <c r="J34" s="13">
        <f>'Food Intake'!I34*3.1</f>
        <v>69.129999999999868</v>
      </c>
      <c r="K34" s="13">
        <f>'Food Intake'!J34*3.1</f>
        <v>44.95</v>
      </c>
      <c r="L34" s="13">
        <f>'Food Intake'!K34*IF($B34 = "CHOW", 3.1,  4.9)</f>
        <v>11.760000000000028</v>
      </c>
      <c r="M34" s="13">
        <f>'Food Intake'!L34*IF($B34 = "CHOW", 3.1,  4.9)</f>
        <v>26.950000000000003</v>
      </c>
      <c r="N34" s="13">
        <f>'Food Intake'!M34*IF($B34 = "CHOW", 3.1,  4.9)</f>
        <v>46.05999999999996</v>
      </c>
      <c r="O34" s="13">
        <f>'Food Intake'!N34*IF($B34 = "CHOW", 3.1,  4.9)</f>
        <v>62.230000000000018</v>
      </c>
      <c r="P34" s="13">
        <f>'Food Intake'!O34*IF($B34 = "CHOW", 3.1,  4.9)</f>
        <v>66.150000000000006</v>
      </c>
      <c r="Q34" s="13">
        <f>'Food Intake'!P34*IF($B34 = "CHOW", 3.1,  4.9)</f>
        <v>69.089999999999975</v>
      </c>
      <c r="R34" s="13">
        <f>'Food Intake'!Q34*IF($B34 = "CHOW", 3.1,  4.9)</f>
        <v>69.090000000000046</v>
      </c>
      <c r="S34" s="13">
        <f>'Food Intake'!R34*IF($B34 = "CHOW", 3.1,  4.9)</f>
        <v>67.620000000000061</v>
      </c>
      <c r="T34" s="13">
        <f>'Food Intake'!S34*IF($B34 = "CHOW", 3.1,  4.9)</f>
        <v>60.760000000000034</v>
      </c>
      <c r="U34" s="13">
        <f>'Food Intake'!T34*IF($B34 = "CHOW", 3.1,  4.9)</f>
        <v>53.900000000000006</v>
      </c>
      <c r="V34" s="13">
        <f>'Food Intake'!U34*IF($B34 = "CHOW", 3.1,  4.9)</f>
        <v>59.780000000000015</v>
      </c>
      <c r="W34" s="13">
        <f>'Food Intake'!V34*IF($B34 = "CHOW", 3.1,  4.9)</f>
        <v>73.989999999999981</v>
      </c>
      <c r="X34" s="13">
        <f>'Food Intake'!W34*IF($B34 = "CHOW", 3.1,  4.9)</f>
        <v>65.660000000000039</v>
      </c>
      <c r="Y34" s="32"/>
      <c r="Z34" s="32">
        <v>104.36999999999999</v>
      </c>
      <c r="AA34" s="13">
        <f>'Food Intake'!Z34*IF($B34 = "CHOW", 3.1,  4.9)</f>
        <v>74.479999999999947</v>
      </c>
      <c r="AB34" s="13">
        <f>'Food Intake'!AA34*IF($B34 = "CHOW", 3.1,  4.9)</f>
        <v>66.150000000000006</v>
      </c>
      <c r="AC34" s="13">
        <f>'Food Intake'!AB34*IF($B34 = "CHOW", 3.1,  4.9)</f>
        <v>52.430000000000021</v>
      </c>
      <c r="AD34" s="32">
        <v>309.68000000000006</v>
      </c>
      <c r="AE34" s="13">
        <f>'Food Intake'!AD34*IF($B34 = "CHOW", 3.1,  4.9)</f>
        <v>48.510000000000034</v>
      </c>
      <c r="AF34" s="13">
        <f>'Food Intake'!AE34*IF($B34 = "CHOW", 3.1,  4.9)</f>
        <v>67.129999999999953</v>
      </c>
      <c r="AG34" s="13">
        <f>'Food Intake'!AF34*IF($B34 = "CHOW", 3.1,  4.9)</f>
        <v>66.640000000000043</v>
      </c>
      <c r="AH34" s="13">
        <f>'Food Intake'!AG34*IF($B34 = "CHOW", 3.1,  4.9)</f>
        <v>60.759999999999962</v>
      </c>
      <c r="AI34" s="13">
        <f>'Food Intake'!AH34*IF($B34 = "CHOW", 3.1,  4.9)</f>
        <v>63.210000000000029</v>
      </c>
      <c r="AJ34" s="13">
        <f>'Food Intake'!AI34*IF($B34 = "CHOW", 3.1,  4.9)</f>
        <v>36.260000000000034</v>
      </c>
      <c r="AK34" s="13">
        <f>'Food Intake'!AJ34*IF($B34 = "CHOW", 3.1,  4.9)</f>
        <v>53.900000000000006</v>
      </c>
      <c r="AL34" s="13">
        <f>'Food Intake'!AK34*IF($B34 = "CHOW", 3.1,  4.9)</f>
        <v>57.329999999999949</v>
      </c>
      <c r="AM34" s="13">
        <f>'Food Intake'!AL34*IF($B34 = "CHOW", 3.1,  4.9)</f>
        <v>67.620000000000061</v>
      </c>
      <c r="AN34" s="13">
        <f>'Food Intake'!AM34*IF($B34 = "CHOW", 3.1,  4.9)</f>
        <v>54.879999999999946</v>
      </c>
      <c r="AO34" s="13">
        <f>'Food Intake'!AN34*IF($B34 = "CHOW", 3.1,  4.9)</f>
        <v>49</v>
      </c>
    </row>
    <row r="35" spans="1:41" ht="13.2" x14ac:dyDescent="0.25">
      <c r="A35" s="6">
        <v>32</v>
      </c>
      <c r="B35" s="6" t="s">
        <v>45</v>
      </c>
      <c r="C35" s="13" t="s">
        <v>49</v>
      </c>
      <c r="G35" s="13">
        <f>'Food Intake'!F35*3.1</f>
        <v>53.010000000000069</v>
      </c>
      <c r="H35" s="13">
        <f>'Food Intake'!G35*3.1</f>
        <v>-1689.19</v>
      </c>
      <c r="I35" s="13">
        <f>'Food Intake'!H35*3.1</f>
        <v>109.73999999999994</v>
      </c>
      <c r="J35" s="13">
        <f>'Food Intake'!I35*3.1</f>
        <v>60.760000000000069</v>
      </c>
      <c r="K35" s="13">
        <f>'Food Intake'!J35*3.1</f>
        <v>63.86000000000007</v>
      </c>
      <c r="L35" s="13">
        <f>'Food Intake'!K35*IF($B35 = "CHOW", 3.1,  4.9)</f>
        <v>95.54999999999994</v>
      </c>
      <c r="M35" s="13">
        <f>'Food Intake'!L35*IF($B35 = "CHOW", 3.1,  4.9)</f>
        <v>86.730000000000018</v>
      </c>
      <c r="N35" s="13">
        <f>'Food Intake'!M35*IF($B35 = "CHOW", 3.1,  4.9)</f>
        <v>82.810000000000031</v>
      </c>
      <c r="O35" s="13">
        <f>'Food Intake'!N35*IF($B35 = "CHOW", 3.1,  4.9)</f>
        <v>65.660000000000039</v>
      </c>
      <c r="P35" s="13">
        <f>'Food Intake'!O35*IF($B35 = "CHOW", 3.1,  4.9)</f>
        <v>89.180000000000092</v>
      </c>
      <c r="Q35" s="13">
        <f>'Food Intake'!P35*IF($B35 = "CHOW", 3.1,  4.9)</f>
        <v>77.909999999999968</v>
      </c>
      <c r="R35" s="13">
        <f>'Food Intake'!Q35*IF($B35 = "CHOW", 3.1,  4.9)</f>
        <v>89.669999999999987</v>
      </c>
      <c r="S35" s="13">
        <f>'Food Intake'!R35*IF($B35 = "CHOW", 3.1,  4.9)</f>
        <v>53.410000000000032</v>
      </c>
      <c r="T35" s="13">
        <f>'Food Intake'!S35*IF($B35 = "CHOW", 3.1,  4.9)</f>
        <v>90.160000000000039</v>
      </c>
      <c r="U35" s="13">
        <f>'Food Intake'!T35*IF($B35 = "CHOW", 3.1,  4.9)</f>
        <v>83.300000000000011</v>
      </c>
      <c r="V35" s="13">
        <f>'Food Intake'!U35*IF($B35 = "CHOW", 3.1,  4.9)</f>
        <v>78.400000000000006</v>
      </c>
      <c r="W35" s="13">
        <f>'Food Intake'!V35*IF($B35 = "CHOW", 3.1,  4.9)</f>
        <v>71.050000000000011</v>
      </c>
      <c r="X35" s="13">
        <f>'Food Intake'!W35*IF($B35 = "CHOW", 3.1,  4.9)</f>
        <v>73.010000000000034</v>
      </c>
      <c r="Y35" s="32"/>
      <c r="Z35" s="32">
        <v>163.16999999999999</v>
      </c>
      <c r="AA35" s="13">
        <f>'Food Intake'!Z35*IF($B35 = "CHOW", 3.1,  4.9)</f>
        <v>64.189999999999984</v>
      </c>
      <c r="AB35" s="13">
        <f>'Food Intake'!AA35*IF($B35 = "CHOW", 3.1,  4.9)</f>
        <v>83.789999999999978</v>
      </c>
      <c r="AC35" s="13">
        <f>'Food Intake'!AB35*IF($B35 = "CHOW", 3.1,  4.9)</f>
        <v>17.150000000000002</v>
      </c>
      <c r="AD35" s="13">
        <f>'Food Intake'!AC35*IF($B35 = "CHOW", 3.1,  4.9)</f>
        <v>97.020000000000067</v>
      </c>
      <c r="AE35" s="13">
        <f>'Food Intake'!AD35*IF($B35 = "CHOW", 3.1,  4.9)</f>
        <v>73.989999999999981</v>
      </c>
      <c r="AF35" s="13">
        <f>'Food Intake'!AE35*IF($B35 = "CHOW", 3.1,  4.9)</f>
        <v>59.290000000000049</v>
      </c>
      <c r="AG35" s="13">
        <f>'Food Intake'!AF35*IF($B35 = "CHOW", 3.1,  4.9)</f>
        <v>89.669999999999987</v>
      </c>
      <c r="AH35" s="13">
        <f>'Food Intake'!AG35*IF($B35 = "CHOW", 3.1,  4.9)</f>
        <v>73.010000000000034</v>
      </c>
      <c r="AI35" s="13">
        <f>'Food Intake'!AH35*IF($B35 = "CHOW", 3.1,  4.9)</f>
        <v>60.760000000000034</v>
      </c>
      <c r="AJ35" s="13">
        <f>'Food Intake'!AI35*IF($B35 = "CHOW", 3.1,  4.9)</f>
        <v>52.42999999999995</v>
      </c>
      <c r="AK35" s="13">
        <f>'Food Intake'!AJ35*IF($B35 = "CHOW", 3.1,  4.9)</f>
        <v>73.010000000000034</v>
      </c>
      <c r="AL35" s="13">
        <f>'Food Intake'!AK35*IF($B35 = "CHOW", 3.1,  4.9)</f>
        <v>64.680000000000021</v>
      </c>
      <c r="AM35" s="13">
        <f>'Food Intake'!AL35*IF($B35 = "CHOW", 3.1,  4.9)</f>
        <v>66.639999999999972</v>
      </c>
      <c r="AN35" s="13">
        <f>'Food Intake'!AM35*IF($B35 = "CHOW", 3.1,  4.9)</f>
        <v>30.380000000000017</v>
      </c>
      <c r="AO35" s="13">
        <f>'Food Intake'!AN35*IF($B35 = "CHOW", 3.1,  4.9)</f>
        <v>58.800000000000004</v>
      </c>
    </row>
    <row r="36" spans="1:41" ht="13.2" x14ac:dyDescent="0.25">
      <c r="A36" s="6">
        <v>33</v>
      </c>
      <c r="B36" s="6" t="s">
        <v>45</v>
      </c>
      <c r="C36" s="13" t="s">
        <v>49</v>
      </c>
      <c r="G36" s="13">
        <f>'Food Intake'!F36*3.1</f>
        <v>69.129999999999868</v>
      </c>
      <c r="H36" s="13">
        <f>'Food Intake'!G36*3.1</f>
        <v>-1793.04</v>
      </c>
      <c r="I36" s="13">
        <f>'Food Intake'!H36*3.1</f>
        <v>71.919999999999789</v>
      </c>
      <c r="J36" s="13">
        <f>'Food Intake'!I36*3.1</f>
        <v>92.690000000000282</v>
      </c>
      <c r="K36" s="13">
        <f>'Food Intake'!J36*3.1</f>
        <v>55.489999999999931</v>
      </c>
      <c r="L36" s="13">
        <f>'Food Intake'!K36*IF($B36 = "CHOW", 3.1,  4.9)</f>
        <v>94.570000000000064</v>
      </c>
      <c r="M36" s="13">
        <f>'Food Intake'!L36*IF($B36 = "CHOW", 3.1,  4.9)</f>
        <v>100.94000000000005</v>
      </c>
      <c r="N36" s="13">
        <f>'Food Intake'!M36*IF($B36 = "CHOW", 3.1,  4.9)</f>
        <v>93.589999999999975</v>
      </c>
      <c r="O36" s="13">
        <f>'Food Intake'!N36*IF($B36 = "CHOW", 3.1,  4.9)</f>
        <v>84.280000000000015</v>
      </c>
      <c r="P36" s="13">
        <f>'Food Intake'!O36*IF($B36 = "CHOW", 3.1,  4.9)</f>
        <v>85.260000000000034</v>
      </c>
      <c r="Q36" s="13">
        <f>'Food Intake'!P36*IF($B36 = "CHOW", 3.1,  4.9)</f>
        <v>78.890000000000043</v>
      </c>
      <c r="R36" s="13">
        <f>'Food Intake'!Q36*IF($B36 = "CHOW", 3.1,  4.9)</f>
        <v>91.630000000000024</v>
      </c>
      <c r="S36" s="13">
        <f>'Food Intake'!R36*IF($B36 = "CHOW", 3.1,  4.9)</f>
        <v>88.689999999999984</v>
      </c>
      <c r="T36" s="13">
        <f>'Food Intake'!S36*IF($B36 = "CHOW", 3.1,  4.9)</f>
        <v>58.800000000000004</v>
      </c>
      <c r="U36" s="13">
        <f>'Food Intake'!T36*IF($B36 = "CHOW", 3.1,  4.9)</f>
        <v>77.909999999999968</v>
      </c>
      <c r="V36" s="13">
        <f>'Food Intake'!U36*IF($B36 = "CHOW", 3.1,  4.9)</f>
        <v>79.86999999999999</v>
      </c>
      <c r="W36" s="13">
        <f>'Food Intake'!V36*IF($B36 = "CHOW", 3.1,  4.9)</f>
        <v>78.400000000000006</v>
      </c>
      <c r="X36" s="13">
        <f>'Food Intake'!W36*IF($B36 = "CHOW", 3.1,  4.9)</f>
        <v>57.820000000000057</v>
      </c>
      <c r="Y36" s="32"/>
      <c r="Z36" s="32">
        <v>161.70000000000002</v>
      </c>
      <c r="AA36" s="13">
        <f>'Food Intake'!Z36*IF($B36 = "CHOW", 3.1,  4.9)</f>
        <v>83.789999999999978</v>
      </c>
      <c r="AB36" s="13">
        <f>'Food Intake'!AA36*IF($B36 = "CHOW", 3.1,  4.9)</f>
        <v>70.560000000000031</v>
      </c>
      <c r="AC36" s="13">
        <f>'Food Intake'!AB36*IF($B36 = "CHOW", 3.1,  4.9)</f>
        <v>53.409999999999961</v>
      </c>
      <c r="AD36" s="13">
        <f>'Food Intake'!AC36*IF($B36 = "CHOW", 3.1,  4.9)</f>
        <v>94.569999999999922</v>
      </c>
      <c r="AE36" s="13">
        <f>'Food Intake'!AD36*IF($B36 = "CHOW", 3.1,  4.9)</f>
        <v>70.070000000000064</v>
      </c>
      <c r="AF36" s="13">
        <f>'Food Intake'!AE36*IF($B36 = "CHOW", 3.1,  4.9)</f>
        <v>74.480000000000018</v>
      </c>
      <c r="AG36" s="13">
        <f>'Food Intake'!AF36*IF($B36 = "CHOW", 3.1,  4.9)</f>
        <v>87.22</v>
      </c>
      <c r="AH36" s="13">
        <f>'Food Intake'!AG36*IF($B36 = "CHOW", 3.1,  4.9)</f>
        <v>82.80999999999996</v>
      </c>
      <c r="AI36" s="13">
        <f>'Food Intake'!AH36*IF($B36 = "CHOW", 3.1,  4.9)</f>
        <v>55.860000000000035</v>
      </c>
      <c r="AJ36" s="13">
        <f>'Food Intake'!AI36*IF($B36 = "CHOW", 3.1,  4.9)</f>
        <v>61.250000000000007</v>
      </c>
      <c r="AK36" s="13">
        <f>'Food Intake'!AJ36*IF($B36 = "CHOW", 3.1,  4.9)</f>
        <v>85.75</v>
      </c>
      <c r="AL36" s="13">
        <f>'Food Intake'!AK36*IF($B36 = "CHOW", 3.1,  4.9)</f>
        <v>58.310000000000031</v>
      </c>
      <c r="AM36" s="13">
        <f>'Food Intake'!AL36*IF($B36 = "CHOW", 3.1,  4.9)</f>
        <v>42.630000000000017</v>
      </c>
      <c r="AN36" s="13">
        <f>'Food Intake'!AM36*IF($B36 = "CHOW", 3.1,  4.9)</f>
        <v>57.33000000000002</v>
      </c>
      <c r="AO36" s="13">
        <f>'Food Intake'!AN36*IF($B36 = "CHOW", 3.1,  4.9)</f>
        <v>59.289999999999978</v>
      </c>
    </row>
    <row r="37" spans="1:41" ht="13.2" x14ac:dyDescent="0.25">
      <c r="A37" s="6">
        <v>34</v>
      </c>
      <c r="B37" s="6" t="s">
        <v>46</v>
      </c>
      <c r="C37" s="13" t="s">
        <v>49</v>
      </c>
      <c r="G37" s="13">
        <f>'Food Intake'!F37*3.1</f>
        <v>53.010000000000069</v>
      </c>
      <c r="H37" s="13">
        <f>'Food Intake'!G37*3.1</f>
        <v>-1799.24</v>
      </c>
      <c r="I37" s="13">
        <f>'Food Intake'!H37*3.1</f>
        <v>64.479999999999862</v>
      </c>
      <c r="J37" s="13">
        <f>'Food Intake'!I37*3.1</f>
        <v>79.05</v>
      </c>
      <c r="K37" s="13">
        <f>'Food Intake'!J37*3.1</f>
        <v>58.280000000000037</v>
      </c>
      <c r="L37" s="13">
        <f>'Food Intake'!K37*IF($B37 = "CHOW", 3.1,  4.9)</f>
        <v>22.539999999999974</v>
      </c>
      <c r="M37" s="13">
        <f>'Food Intake'!L37*IF($B37 = "CHOW", 3.1,  4.9)</f>
        <v>35.769999999999989</v>
      </c>
      <c r="N37" s="13">
        <f>'Food Intake'!M37*IF($B37 = "CHOW", 3.1,  4.9)</f>
        <v>51.45</v>
      </c>
      <c r="O37" s="13">
        <f>'Food Intake'!N37*IF($B37 = "CHOW", 3.1,  4.9)</f>
        <v>58.800000000000004</v>
      </c>
      <c r="P37" s="13">
        <f>'Food Intake'!O37*IF($B37 = "CHOW", 3.1,  4.9)</f>
        <v>60.760000000000034</v>
      </c>
      <c r="Q37" s="13">
        <f>'Food Intake'!P37*IF($B37 = "CHOW", 3.1,  4.9)</f>
        <v>65.170000000000059</v>
      </c>
      <c r="R37" s="13">
        <f>'Food Intake'!Q37*IF($B37 = "CHOW", 3.1,  4.9)</f>
        <v>64.189999999999984</v>
      </c>
      <c r="S37" s="13">
        <f>'Food Intake'!R37*IF($B37 = "CHOW", 3.1,  4.9)</f>
        <v>58.800000000000004</v>
      </c>
      <c r="T37" s="13">
        <f>'Food Intake'!S37*IF($B37 = "CHOW", 3.1,  4.9)</f>
        <v>64.189999999999984</v>
      </c>
      <c r="U37" s="13">
        <f>'Food Intake'!T37*IF($B37 = "CHOW", 3.1,  4.9)</f>
        <v>73.5</v>
      </c>
      <c r="V37" s="13">
        <f>'Food Intake'!U37*IF($B37 = "CHOW", 3.1,  4.9)</f>
        <v>60.27000000000006</v>
      </c>
      <c r="W37" s="13">
        <f>'Food Intake'!V37*IF($B37 = "CHOW", 3.1,  4.9)</f>
        <v>74.969999999999985</v>
      </c>
      <c r="X37" s="13">
        <f>'Food Intake'!W37*IF($B37 = "CHOW", 3.1,  4.9)</f>
        <v>65.660000000000039</v>
      </c>
      <c r="Y37" s="32"/>
      <c r="Z37" s="32">
        <v>130.83000000000001</v>
      </c>
      <c r="AA37" s="13">
        <f>'Food Intake'!Z37*IF($B37 = "CHOW", 3.1,  4.9)</f>
        <v>76.930000000000021</v>
      </c>
      <c r="AB37" s="13">
        <f>'Food Intake'!AA37*IF($B37 = "CHOW", 3.1,  4.9)</f>
        <v>79.86999999999999</v>
      </c>
      <c r="AC37" s="13">
        <f>'Food Intake'!AB37*IF($B37 = "CHOW", 3.1,  4.9)</f>
        <v>63.7</v>
      </c>
      <c r="AD37" s="13">
        <f>'Food Intake'!AC37*IF($B37 = "CHOW", 3.1,  4.9)</f>
        <v>97.509999999999962</v>
      </c>
      <c r="AE37" s="13">
        <f>'Food Intake'!AD37*IF($B37 = "CHOW", 3.1,  4.9)</f>
        <v>81.339999999999975</v>
      </c>
      <c r="AF37" s="13">
        <f>'Food Intake'!AE37*IF($B37 = "CHOW", 3.1,  4.9)</f>
        <v>58.310000000000031</v>
      </c>
      <c r="AG37" s="13">
        <f>'Food Intake'!AF37*IF($B37 = "CHOW", 3.1,  4.9)</f>
        <v>69.580000000000013</v>
      </c>
      <c r="AH37" s="13">
        <f>'Food Intake'!AG37*IF($B37 = "CHOW", 3.1,  4.9)</f>
        <v>49.489999999999974</v>
      </c>
      <c r="AI37" s="13">
        <f>'Food Intake'!AH37*IF($B37 = "CHOW", 3.1,  4.9)</f>
        <v>77.910000000000039</v>
      </c>
      <c r="AJ37" s="13">
        <f>'Food Intake'!AI37*IF($B37 = "CHOW", 3.1,  4.9)</f>
        <v>63.7</v>
      </c>
      <c r="AK37" s="13">
        <f>'Food Intake'!AJ37*IF($B37 = "CHOW", 3.1,  4.9)</f>
        <v>78.400000000000006</v>
      </c>
      <c r="AL37" s="13">
        <f>'Food Intake'!AK37*IF($B37 = "CHOW", 3.1,  4.9)</f>
        <v>51.45</v>
      </c>
      <c r="AM37" s="13">
        <f>'Food Intake'!AL37*IF($B37 = "CHOW", 3.1,  4.9)</f>
        <v>86.239999999999981</v>
      </c>
      <c r="AN37" s="13">
        <f>'Food Intake'!AM37*IF($B37 = "CHOW", 3.1,  4.9)</f>
        <v>58.800000000000004</v>
      </c>
      <c r="AO37" s="13">
        <f>'Food Intake'!AN37*IF($B37 = "CHOW", 3.1,  4.9)</f>
        <v>57.33000000000002</v>
      </c>
    </row>
    <row r="38" spans="1:41" ht="13.2" x14ac:dyDescent="0.25">
      <c r="A38" s="6">
        <v>35</v>
      </c>
      <c r="B38" s="6" t="s">
        <v>44</v>
      </c>
      <c r="C38" s="13" t="s">
        <v>49</v>
      </c>
      <c r="G38" s="13">
        <f>'Food Intake'!F38*3.1</f>
        <v>70.059999999999718</v>
      </c>
      <c r="H38" s="13">
        <f>'Food Intake'!G38*3.1</f>
        <v>-1679.8899999999999</v>
      </c>
      <c r="I38" s="13">
        <f>'Food Intake'!H38*3.1</f>
        <v>61.070000000000142</v>
      </c>
      <c r="J38" s="13">
        <f>'Food Intake'!I38*3.1</f>
        <v>79.979999999999862</v>
      </c>
      <c r="K38" s="13">
        <f>'Food Intake'!J38*3.1</f>
        <v>52.390000000000107</v>
      </c>
      <c r="L38" s="13">
        <f>'Food Intake'!K38*IF($B38 = "CHOW", 3.1,  4.9)</f>
        <v>52.38999999999993</v>
      </c>
      <c r="M38" s="13">
        <f>'Food Intake'!L38*IF($B38 = "CHOW", 3.1,  4.9)</f>
        <v>53.630000000000038</v>
      </c>
      <c r="N38" s="13">
        <f>'Food Intake'!M38*IF($B38 = "CHOW", 3.1,  4.9)</f>
        <v>61.380000000000038</v>
      </c>
      <c r="O38" s="13">
        <f>'Food Intake'!N38*IF($B38 = "CHOW", 3.1,  4.9)</f>
        <v>56.11000000000007</v>
      </c>
      <c r="P38" s="13">
        <f>'Food Intake'!O38*IF($B38 = "CHOW", 3.1,  4.9)</f>
        <v>66.650000000000006</v>
      </c>
      <c r="Q38" s="13">
        <f>'Food Intake'!P38*IF($B38 = "CHOW", 3.1,  4.9)</f>
        <v>54.869999999999969</v>
      </c>
      <c r="R38" s="13">
        <f>'Food Intake'!Q38*IF($B38 = "CHOW", 3.1,  4.9)</f>
        <v>62.310000000000073</v>
      </c>
      <c r="S38" s="13">
        <f>'Food Intake'!R38*IF($B38 = "CHOW", 3.1,  4.9)</f>
        <v>53.630000000000038</v>
      </c>
      <c r="T38" s="13">
        <f>'Food Intake'!S38*IF($B38 = "CHOW", 3.1,  4.9)</f>
        <v>70.989999999999938</v>
      </c>
      <c r="U38" s="13">
        <f>'Food Intake'!T38*IF($B38 = "CHOW", 3.1,  4.9)</f>
        <v>55.489999999999931</v>
      </c>
      <c r="V38" s="13">
        <f>'Food Intake'!U38*IF($B38 = "CHOW", 3.1,  4.9)</f>
        <v>60.760000000000069</v>
      </c>
      <c r="W38" s="13">
        <f>'Food Intake'!V38*IF($B38 = "CHOW", 3.1,  4.9)</f>
        <v>67.580000000000211</v>
      </c>
      <c r="X38" s="13">
        <f>'Food Intake'!W38*IF($B38 = "CHOW", 3.1,  4.9)</f>
        <v>69.75</v>
      </c>
      <c r="Y38" s="32"/>
      <c r="Z38" s="32">
        <v>137.63999999999993</v>
      </c>
      <c r="AA38" s="13">
        <f>'Food Intake'!Z38*IF($B38 = "CHOW", 3.1,  4.9)</f>
        <v>62.930000000000035</v>
      </c>
      <c r="AB38" s="13">
        <f>'Food Intake'!AA38*IF($B38 = "CHOW", 3.1,  4.9)</f>
        <v>58.279999999999859</v>
      </c>
      <c r="AC38" s="13">
        <f>'Food Intake'!AB38*IF($B38 = "CHOW", 3.1,  4.9)</f>
        <v>52.7</v>
      </c>
      <c r="AD38" s="13">
        <f>'Food Intake'!AC38*IF($B38 = "CHOW", 3.1,  4.9)</f>
        <v>67.269999999999968</v>
      </c>
      <c r="AE38" s="13">
        <f>'Food Intake'!AD38*IF($B38 = "CHOW", 3.1,  4.9)</f>
        <v>56.419999999999966</v>
      </c>
      <c r="AF38" s="13">
        <f>'Food Intake'!AE38*IF($B38 = "CHOW", 3.1,  4.9)</f>
        <v>47.430000000000035</v>
      </c>
      <c r="AG38" s="13">
        <f>'Food Intake'!AF38*IF($B38 = "CHOW", 3.1,  4.9)</f>
        <v>70.990000000000279</v>
      </c>
      <c r="AH38" s="13">
        <f>'Food Intake'!AG38*IF($B38 = "CHOW", 3.1,  4.9)</f>
        <v>56.419999999999789</v>
      </c>
      <c r="AI38" s="13">
        <f>'Food Intake'!AH38*IF($B38 = "CHOW", 3.1,  4.9)</f>
        <v>50.839999999999932</v>
      </c>
      <c r="AJ38" s="13">
        <f>'Food Intake'!AI38*IF($B38 = "CHOW", 3.1,  4.9)</f>
        <v>45.259999999999721</v>
      </c>
      <c r="AK38" s="13">
        <f>'Food Intake'!AJ38*IF($B38 = "CHOW", 3.1,  4.9)</f>
        <v>59.830000000000211</v>
      </c>
      <c r="AL38" s="13">
        <f>'Food Intake'!AK38*IF($B38 = "CHOW", 3.1,  4.9)</f>
        <v>48.359999999999722</v>
      </c>
      <c r="AM38" s="13">
        <f>'Food Intake'!AL38*IF($B38 = "CHOW", 3.1,  4.9)</f>
        <v>54.87000000000014</v>
      </c>
      <c r="AN38" s="13">
        <f>'Food Intake'!AM38*IF($B38 = "CHOW", 3.1,  4.9)</f>
        <v>52.7</v>
      </c>
      <c r="AO38" s="13">
        <f>'Food Intake'!AN38*IF($B38 = "CHOW", 3.1,  4.9)</f>
        <v>62.310000000000073</v>
      </c>
    </row>
    <row r="39" spans="1:41" ht="13.2" x14ac:dyDescent="0.25">
      <c r="A39" s="6">
        <v>36</v>
      </c>
      <c r="B39" s="6" t="s">
        <v>45</v>
      </c>
      <c r="C39" s="13" t="s">
        <v>49</v>
      </c>
      <c r="G39" s="13">
        <f>'Food Intake'!F39*3.1</f>
        <v>77.189999999999927</v>
      </c>
      <c r="H39" s="13">
        <f>'Food Intake'!G39*3.1</f>
        <v>-1756.7700000000002</v>
      </c>
      <c r="I39" s="13">
        <f>'Food Intake'!H39*3.1</f>
        <v>85.25</v>
      </c>
      <c r="J39" s="13">
        <f>'Food Intake'!I39*3.1</f>
        <v>92.689999999999927</v>
      </c>
      <c r="K39" s="13">
        <f>'Food Intake'!J39*3.1</f>
        <v>58.9</v>
      </c>
      <c r="L39" s="13">
        <f>'Food Intake'!K39*IF($B39 = "CHOW", 3.1,  4.9)</f>
        <v>93.10000000000008</v>
      </c>
      <c r="M39" s="13">
        <f>'Food Intake'!L39*IF($B39 = "CHOW", 3.1,  4.9)</f>
        <v>88.2</v>
      </c>
      <c r="N39" s="13">
        <f>'Food Intake'!M39*IF($B39 = "CHOW", 3.1,  4.9)</f>
        <v>93.100000000000009</v>
      </c>
      <c r="O39" s="13">
        <f>'Food Intake'!N39*IF($B39 = "CHOW", 3.1,  4.9)</f>
        <v>76.930000000000021</v>
      </c>
      <c r="P39" s="13">
        <f>'Food Intake'!O39*IF($B39 = "CHOW", 3.1,  4.9)</f>
        <v>91.629999999999953</v>
      </c>
      <c r="Q39" s="13">
        <f>'Food Intake'!P39*IF($B39 = "CHOW", 3.1,  4.9)</f>
        <v>88.689999999999984</v>
      </c>
      <c r="R39" s="13">
        <f>'Food Intake'!Q39*IF($B39 = "CHOW", 3.1,  4.9)</f>
        <v>89.669999999999987</v>
      </c>
      <c r="S39" s="13">
        <f>'Food Intake'!R39*IF($B39 = "CHOW", 3.1,  4.9)</f>
        <v>77.419999999999987</v>
      </c>
      <c r="T39" s="13">
        <f>'Food Intake'!S39*IF($B39 = "CHOW", 3.1,  4.9)</f>
        <v>80.850000000000009</v>
      </c>
      <c r="U39" s="13">
        <f>'Food Intake'!T39*IF($B39 = "CHOW", 3.1,  4.9)</f>
        <v>84.280000000000015</v>
      </c>
      <c r="V39" s="13">
        <f>'Food Intake'!U39*IF($B39 = "CHOW", 3.1,  4.9)</f>
        <v>73.989999999999981</v>
      </c>
      <c r="W39" s="13">
        <f>'Food Intake'!V39*IF($B39 = "CHOW", 3.1,  4.9)</f>
        <v>73.989999999999981</v>
      </c>
      <c r="X39" s="13">
        <f>'Food Intake'!W39*IF($B39 = "CHOW", 3.1,  4.9)</f>
        <v>80.360000000000028</v>
      </c>
      <c r="Y39" s="32"/>
      <c r="Z39" s="32">
        <v>128.37999999999997</v>
      </c>
      <c r="AA39" s="13">
        <f>'Food Intake'!Z39*IF($B39 = "CHOW", 3.1,  4.9)</f>
        <v>87.220000000000056</v>
      </c>
      <c r="AB39" s="13">
        <f>'Food Intake'!AA39*IF($B39 = "CHOW", 3.1,  4.9)</f>
        <v>88.2</v>
      </c>
      <c r="AC39" s="13">
        <f>'Food Intake'!AB39*IF($B39 = "CHOW", 3.1,  4.9)</f>
        <v>76.439999999999984</v>
      </c>
      <c r="AD39" s="13">
        <f>'Food Intake'!AC39*IF($B39 = "CHOW", 3.1,  4.9)</f>
        <v>93.100000000000009</v>
      </c>
      <c r="AE39" s="13">
        <f>'Food Intake'!AD39*IF($B39 = "CHOW", 3.1,  4.9)</f>
        <v>72.030000000000015</v>
      </c>
      <c r="AF39" s="13">
        <f>'Food Intake'!AE39*IF($B39 = "CHOW", 3.1,  4.9)</f>
        <v>70.55999999999996</v>
      </c>
      <c r="AG39" s="13">
        <f>'Food Intake'!AF39*IF($B39 = "CHOW", 3.1,  4.9)</f>
        <v>60.27000000000006</v>
      </c>
      <c r="AH39" s="13">
        <f>'Food Intake'!AG39*IF($B39 = "CHOW", 3.1,  4.9)</f>
        <v>78.889999999999972</v>
      </c>
      <c r="AI39" s="13">
        <f>'Food Intake'!AH39*IF($B39 = "CHOW", 3.1,  4.9)</f>
        <v>70.560000000000031</v>
      </c>
      <c r="AJ39" s="13">
        <f>'Food Intake'!AI39*IF($B39 = "CHOW", 3.1,  4.9)</f>
        <v>50.469999999999992</v>
      </c>
      <c r="AK39" s="13">
        <f>'Food Intake'!AJ39*IF($B39 = "CHOW", 3.1,  4.9)</f>
        <v>73.5</v>
      </c>
      <c r="AL39" s="13">
        <f>'Food Intake'!AK39*IF($B39 = "CHOW", 3.1,  4.9)</f>
        <v>56.35</v>
      </c>
      <c r="AM39" s="13">
        <f>'Food Intake'!AL39*IF($B39 = "CHOW", 3.1,  4.9)</f>
        <v>65.170000000000059</v>
      </c>
      <c r="AN39" s="13">
        <f>'Food Intake'!AM39*IF($B39 = "CHOW", 3.1,  4.9)</f>
        <v>57.819999999999993</v>
      </c>
      <c r="AO39" s="13">
        <f>'Food Intake'!AN39*IF($B39 = "CHOW", 3.1,  4.9)</f>
        <v>73.5</v>
      </c>
    </row>
    <row r="40" spans="1:41" ht="13.2" x14ac:dyDescent="0.25">
      <c r="A40" s="6">
        <v>37</v>
      </c>
      <c r="B40" s="6" t="s">
        <v>45</v>
      </c>
      <c r="C40" s="13" t="s">
        <v>49</v>
      </c>
      <c r="G40" s="13">
        <f>'Food Intake'!F40*3.1</f>
        <v>82.770000000000138</v>
      </c>
      <c r="H40" s="13">
        <f>'Food Intake'!G40*3.1</f>
        <v>-1805.1299999999999</v>
      </c>
      <c r="I40" s="13">
        <f>'Food Intake'!H40*3.1</f>
        <v>84.009999999999891</v>
      </c>
      <c r="J40" s="13">
        <f>'Food Intake'!I40*3.1</f>
        <v>79.669999999999973</v>
      </c>
      <c r="K40" s="13">
        <f>'Food Intake'!J40*3.1</f>
        <v>63.550000000000004</v>
      </c>
      <c r="L40" s="13">
        <f>'Food Intake'!K40*IF($B40 = "CHOW", 3.1,  4.9)</f>
        <v>84.280000000000086</v>
      </c>
      <c r="M40" s="13">
        <f>'Food Intake'!L40*IF($B40 = "CHOW", 3.1,  4.9)</f>
        <v>87.22</v>
      </c>
      <c r="N40" s="13">
        <f>'Food Intake'!M40*IF($B40 = "CHOW", 3.1,  4.9)</f>
        <v>70.069999999999993</v>
      </c>
      <c r="O40" s="13">
        <f>'Food Intake'!N40*IF($B40 = "CHOW", 3.1,  4.9)</f>
        <v>78.889999999999972</v>
      </c>
      <c r="P40" s="13">
        <f>'Food Intake'!O40*IF($B40 = "CHOW", 3.1,  4.9)</f>
        <v>80.850000000000009</v>
      </c>
      <c r="Q40" s="13">
        <f>'Food Intake'!P40*IF($B40 = "CHOW", 3.1,  4.9)</f>
        <v>85.259999999999962</v>
      </c>
      <c r="R40" s="13">
        <f>'Food Intake'!Q40*IF($B40 = "CHOW", 3.1,  4.9)</f>
        <v>68.110000000000028</v>
      </c>
      <c r="S40" s="13">
        <f>'Food Intake'!R40*IF($B40 = "CHOW", 3.1,  4.9)</f>
        <v>76.92999999999995</v>
      </c>
      <c r="T40" s="13">
        <f>'Food Intake'!S40*IF($B40 = "CHOW", 3.1,  4.9)</f>
        <v>54.880000000000088</v>
      </c>
      <c r="U40" s="13">
        <f>'Food Intake'!T40*IF($B40 = "CHOW", 3.1,  4.9)</f>
        <v>72.52</v>
      </c>
      <c r="V40" s="13">
        <f>'Food Intake'!U40*IF($B40 = "CHOW", 3.1,  4.9)</f>
        <v>63.7</v>
      </c>
      <c r="W40" s="13">
        <f>'Food Intake'!V40*IF($B40 = "CHOW", 3.1,  4.9)</f>
        <v>70.560000000000031</v>
      </c>
      <c r="X40" s="13">
        <f>'Food Intake'!W40*IF($B40 = "CHOW", 3.1,  4.9)</f>
        <v>68.600000000000009</v>
      </c>
      <c r="Y40" s="32"/>
      <c r="Z40" s="32">
        <v>130.82999999999996</v>
      </c>
      <c r="AA40" s="13">
        <f>'Food Intake'!Z40*IF($B40 = "CHOW", 3.1,  4.9)</f>
        <v>77.909999999999968</v>
      </c>
      <c r="AB40" s="13">
        <f>'Food Intake'!AA40*IF($B40 = "CHOW", 3.1,  4.9)</f>
        <v>73.010000000000034</v>
      </c>
      <c r="AC40" s="13">
        <f>'Food Intake'!AB40*IF($B40 = "CHOW", 3.1,  4.9)</f>
        <v>58.800000000000004</v>
      </c>
      <c r="AD40" s="13">
        <f>'Food Intake'!AC40*IF($B40 = "CHOW", 3.1,  4.9)</f>
        <v>57.329999999999949</v>
      </c>
      <c r="AE40" s="13">
        <f>'Food Intake'!AD40*IF($B40 = "CHOW", 3.1,  4.9)</f>
        <v>70.560000000000031</v>
      </c>
      <c r="AF40" s="13">
        <f>'Food Intake'!AE40*IF($B40 = "CHOW", 3.1,  4.9)</f>
        <v>74.969999999999985</v>
      </c>
      <c r="AG40" s="13">
        <f>'Food Intake'!AF40*IF($B40 = "CHOW", 3.1,  4.9)</f>
        <v>77.419999999999987</v>
      </c>
      <c r="AH40" s="13">
        <f>'Food Intake'!AG40*IF($B40 = "CHOW", 3.1,  4.9)</f>
        <v>77.419999999999987</v>
      </c>
      <c r="AI40" s="13">
        <f>'Food Intake'!AH40*IF($B40 = "CHOW", 3.1,  4.9)</f>
        <v>52.430000000000021</v>
      </c>
      <c r="AJ40" s="13">
        <f>'Food Intake'!AI40*IF($B40 = "CHOW", 3.1,  4.9)</f>
        <v>52.919999999999987</v>
      </c>
      <c r="AK40" s="13">
        <f>'Food Intake'!AJ40*IF($B40 = "CHOW", 3.1,  4.9)</f>
        <v>72.030000000000015</v>
      </c>
      <c r="AL40" s="13">
        <f>'Food Intake'!AK40*IF($B40 = "CHOW", 3.1,  4.9)</f>
        <v>48.019999999999989</v>
      </c>
      <c r="AM40" s="13">
        <f>'Food Intake'!AL40*IF($B40 = "CHOW", 3.1,  4.9)</f>
        <v>65.169999999999987</v>
      </c>
      <c r="AN40" s="13">
        <f>'Food Intake'!AM40*IF($B40 = "CHOW", 3.1,  4.9)</f>
        <v>62.230000000000018</v>
      </c>
      <c r="AO40" s="13">
        <f>'Food Intake'!AN40*IF($B40 = "CHOW", 3.1,  4.9)</f>
        <v>56.35</v>
      </c>
    </row>
    <row r="41" spans="1:41" ht="13.2" x14ac:dyDescent="0.25">
      <c r="A41" s="6">
        <v>38</v>
      </c>
      <c r="B41" s="6" t="s">
        <v>46</v>
      </c>
      <c r="C41" s="13" t="s">
        <v>49</v>
      </c>
      <c r="G41" s="13">
        <f>'Food Intake'!F41*3.1</f>
        <v>41.539999999999928</v>
      </c>
      <c r="H41" s="13">
        <f>'Food Intake'!G41*3.1</f>
        <v>-1669.9700000000003</v>
      </c>
      <c r="I41" s="13">
        <f>'Food Intake'!H41*3.1</f>
        <v>74.400000000000006</v>
      </c>
      <c r="J41" s="13">
        <f>'Food Intake'!I41*3.1</f>
        <v>74.400000000000006</v>
      </c>
      <c r="K41" s="13">
        <f>'Food Intake'!J41*3.1</f>
        <v>54.559999999999896</v>
      </c>
      <c r="L41" s="13">
        <f>'Food Intake'!K41*IF($B41 = "CHOW", 3.1,  4.9)</f>
        <v>14.210000000000029</v>
      </c>
      <c r="M41" s="13">
        <f>'Food Intake'!L41*IF($B41 = "CHOW", 3.1,  4.9)</f>
        <v>25.970000000000059</v>
      </c>
      <c r="N41" s="13">
        <f>'Food Intake'!M41*IF($B41 = "CHOW", 3.1,  4.9)</f>
        <v>79.86999999999999</v>
      </c>
      <c r="O41" s="13">
        <f>'Food Intake'!N41*IF($B41 = "CHOW", 3.1,  4.9)</f>
        <v>73.989999999999981</v>
      </c>
      <c r="P41" s="13">
        <f>'Food Intake'!O41*IF($B41 = "CHOW", 3.1,  4.9)</f>
        <v>57.33000000000002</v>
      </c>
      <c r="Q41" s="13">
        <f>'Food Intake'!P41*IF($B41 = "CHOW", 3.1,  4.9)</f>
        <v>64.680000000000021</v>
      </c>
      <c r="R41" s="13">
        <f>'Food Intake'!Q41*IF($B41 = "CHOW", 3.1,  4.9)</f>
        <v>69.089999999999975</v>
      </c>
      <c r="S41" s="13">
        <f>'Food Intake'!R41*IF($B41 = "CHOW", 3.1,  4.9)</f>
        <v>55.860000000000035</v>
      </c>
      <c r="T41" s="13">
        <f>'Food Intake'!S41*IF($B41 = "CHOW", 3.1,  4.9)</f>
        <v>55.36999999999999</v>
      </c>
      <c r="U41" s="13">
        <f>'Food Intake'!T41*IF($B41 = "CHOW", 3.1,  4.9)</f>
        <v>65.659999999999968</v>
      </c>
      <c r="V41" s="13">
        <f>'Food Intake'!U41*IF($B41 = "CHOW", 3.1,  4.9)</f>
        <v>61.250000000000007</v>
      </c>
      <c r="W41" s="13">
        <f>'Food Intake'!V41*IF($B41 = "CHOW", 3.1,  4.9)</f>
        <v>63.7</v>
      </c>
      <c r="X41" s="13">
        <f>'Food Intake'!W41*IF($B41 = "CHOW", 3.1,  4.9)</f>
        <v>52.42999999999995</v>
      </c>
      <c r="Y41" s="32"/>
      <c r="Z41" s="32">
        <v>120.05000000000001</v>
      </c>
      <c r="AA41" s="13">
        <f>'Food Intake'!Z41*IF($B41 = "CHOW", 3.1,  4.9)</f>
        <v>58.310000000000031</v>
      </c>
      <c r="AB41" s="13">
        <f>'Food Intake'!AA41*IF($B41 = "CHOW", 3.1,  4.9)</f>
        <v>65.660000000000039</v>
      </c>
      <c r="AC41" s="13">
        <f>'Food Intake'!AB41*IF($B41 = "CHOW", 3.1,  4.9)</f>
        <v>51.45</v>
      </c>
      <c r="AD41" s="13">
        <f>'Food Intake'!AC41*IF($B41 = "CHOW", 3.1,  4.9)</f>
        <v>67.129999999999953</v>
      </c>
      <c r="AE41" s="13">
        <f>'Food Intake'!AD41*IF($B41 = "CHOW", 3.1,  4.9)</f>
        <v>50.470000000000027</v>
      </c>
      <c r="AF41" s="13">
        <f>'Food Intake'!AE41*IF($B41 = "CHOW", 3.1,  4.9)</f>
        <v>68.600000000000009</v>
      </c>
      <c r="AG41" s="13">
        <f>'Food Intake'!AF41*IF($B41 = "CHOW", 3.1,  4.9)</f>
        <v>59.289999999999978</v>
      </c>
      <c r="AH41" s="13">
        <f>'Food Intake'!AG41*IF($B41 = "CHOW", 3.1,  4.9)</f>
        <v>47.040000000000042</v>
      </c>
      <c r="AI41" s="13">
        <f>'Food Intake'!AH41*IF($B41 = "CHOW", 3.1,  4.9)</f>
        <v>80.850000000000009</v>
      </c>
      <c r="AJ41" s="13">
        <f>'Food Intake'!AI41*IF($B41 = "CHOW", 3.1,  4.9)</f>
        <v>53.409999999999961</v>
      </c>
      <c r="AK41" s="13">
        <f>'Food Intake'!AJ41*IF($B41 = "CHOW", 3.1,  4.9)</f>
        <v>50.469999999999992</v>
      </c>
      <c r="AL41" s="13">
        <f>'Food Intake'!AK41*IF($B41 = "CHOW", 3.1,  4.9)</f>
        <v>61.250000000000007</v>
      </c>
      <c r="AM41" s="13">
        <f>'Food Intake'!AL41*IF($B41 = "CHOW", 3.1,  4.9)</f>
        <v>40.180000000000014</v>
      </c>
      <c r="AN41" s="13">
        <f>'Food Intake'!AM41*IF($B41 = "CHOW", 3.1,  4.9)</f>
        <v>57.329999999999949</v>
      </c>
      <c r="AO41" s="13">
        <f>'Food Intake'!AN41*IF($B41 = "CHOW", 3.1,  4.9)</f>
        <v>52.920000000000059</v>
      </c>
    </row>
    <row r="42" spans="1:41" ht="13.2" x14ac:dyDescent="0.25">
      <c r="A42" s="6">
        <v>39</v>
      </c>
      <c r="B42" s="6" t="s">
        <v>46</v>
      </c>
      <c r="C42" s="13" t="s">
        <v>49</v>
      </c>
      <c r="G42" s="13">
        <f>'Food Intake'!F42*3.1</f>
        <v>80.600000000000009</v>
      </c>
      <c r="H42" s="13">
        <f>'Food Intake'!G42*3.1</f>
        <v>-1758.6299999999999</v>
      </c>
      <c r="I42" s="13">
        <f>'Food Intake'!H42*3.1</f>
        <v>89.9</v>
      </c>
      <c r="J42" s="13">
        <f>'Food Intake'!I42*3.1</f>
        <v>81.839999999999932</v>
      </c>
      <c r="K42" s="13">
        <f>'Food Intake'!J42*3.1</f>
        <v>65.410000000000068</v>
      </c>
      <c r="L42" s="13">
        <f>'Food Intake'!K42*IF($B42 = "CHOW", 3.1,  4.9)</f>
        <v>23.519999999999989</v>
      </c>
      <c r="M42" s="13">
        <f>'Food Intake'!L42*IF($B42 = "CHOW", 3.1,  4.9)</f>
        <v>35.769999999999989</v>
      </c>
      <c r="N42" s="13">
        <f>'Food Intake'!M42*IF($B42 = "CHOW", 3.1,  4.9)</f>
        <v>73.010000000000034</v>
      </c>
      <c r="O42" s="13">
        <f>'Food Intake'!N42*IF($B42 = "CHOW", 3.1,  4.9)</f>
        <v>87.22</v>
      </c>
      <c r="P42" s="13">
        <f>'Food Intake'!O42*IF($B42 = "CHOW", 3.1,  4.9)</f>
        <v>72.52</v>
      </c>
      <c r="Q42" s="13">
        <f>'Food Intake'!P42*IF($B42 = "CHOW", 3.1,  4.9)</f>
        <v>68.110000000000028</v>
      </c>
      <c r="R42" s="13">
        <f>'Food Intake'!Q42*IF($B42 = "CHOW", 3.1,  4.9)</f>
        <v>80.850000000000009</v>
      </c>
      <c r="S42" s="13">
        <f>'Food Intake'!R42*IF($B42 = "CHOW", 3.1,  4.9)</f>
        <v>63.209999999999965</v>
      </c>
      <c r="T42" s="13">
        <f>'Food Intake'!S42*IF($B42 = "CHOW", 3.1,  4.9)</f>
        <v>81.830000000000084</v>
      </c>
      <c r="U42" s="13">
        <f>'Food Intake'!T42*IF($B42 = "CHOW", 3.1,  4.9)</f>
        <v>67.61999999999999</v>
      </c>
      <c r="V42" s="13">
        <f>'Food Intake'!U42*IF($B42 = "CHOW", 3.1,  4.9)</f>
        <v>53.900000000000006</v>
      </c>
      <c r="W42" s="13">
        <f>'Food Intake'!V42*IF($B42 = "CHOW", 3.1,  4.9)</f>
        <v>76.439999999999984</v>
      </c>
      <c r="X42" s="13">
        <f>'Food Intake'!W42*IF($B42 = "CHOW", 3.1,  4.9)</f>
        <v>76.439999999999984</v>
      </c>
      <c r="Y42" s="32"/>
      <c r="Z42" s="32">
        <v>142.10000000000002</v>
      </c>
      <c r="AA42" s="13">
        <f>'Food Intake'!Z42*IF($B42 = "CHOW", 3.1,  4.9)</f>
        <v>79.86999999999999</v>
      </c>
      <c r="AB42" s="13">
        <f>'Food Intake'!AA42*IF($B42 = "CHOW", 3.1,  4.9)</f>
        <v>82.810000000000031</v>
      </c>
      <c r="AC42" s="13">
        <f>'Food Intake'!AB42*IF($B42 = "CHOW", 3.1,  4.9)</f>
        <v>73.5</v>
      </c>
      <c r="AD42" s="13">
        <f>'Food Intake'!AC42*IF($B42 = "CHOW", 3.1,  4.9)</f>
        <v>85.260000000000034</v>
      </c>
      <c r="AE42" s="13">
        <f>'Food Intake'!AD42*IF($B42 = "CHOW", 3.1,  4.9)</f>
        <v>79.380000000000024</v>
      </c>
      <c r="AF42" s="13">
        <f>'Food Intake'!AE42*IF($B42 = "CHOW", 3.1,  4.9)</f>
        <v>56.35</v>
      </c>
      <c r="AG42" s="13">
        <f>'Food Intake'!AF42*IF($B42 = "CHOW", 3.1,  4.9)</f>
        <v>84.77</v>
      </c>
      <c r="AH42" s="13">
        <f>'Food Intake'!AG42*IF($B42 = "CHOW", 3.1,  4.9)</f>
        <v>59.290000000000049</v>
      </c>
      <c r="AI42" s="13">
        <f>'Food Intake'!AH42*IF($B42 = "CHOW", 3.1,  4.9)</f>
        <v>67.130000000000024</v>
      </c>
      <c r="AJ42" s="13">
        <f>'Food Intake'!AI42*IF($B42 = "CHOW", 3.1,  4.9)</f>
        <v>49.980000000000018</v>
      </c>
      <c r="AK42" s="13">
        <f>'Food Intake'!AJ42*IF($B42 = "CHOW", 3.1,  4.9)</f>
        <v>83.789999999999978</v>
      </c>
      <c r="AL42" s="13">
        <f>'Food Intake'!AK42*IF($B42 = "CHOW", 3.1,  4.9)</f>
        <v>49.980000000000018</v>
      </c>
      <c r="AM42" s="13">
        <f>'Food Intake'!AL42*IF($B42 = "CHOW", 3.1,  4.9)</f>
        <v>61.739999999999974</v>
      </c>
      <c r="AN42" s="13">
        <f>'Food Intake'!AM42*IF($B42 = "CHOW", 3.1,  4.9)</f>
        <v>66.150000000000006</v>
      </c>
      <c r="AO42" s="13">
        <f>'Food Intake'!AN42*IF($B42 = "CHOW", 3.1,  4.9)</f>
        <v>68.600000000000009</v>
      </c>
    </row>
    <row r="43" spans="1:41" ht="13.2" x14ac:dyDescent="0.25">
      <c r="A43" s="6">
        <v>40</v>
      </c>
      <c r="B43" s="6" t="s">
        <v>45</v>
      </c>
      <c r="C43" s="13" t="s">
        <v>49</v>
      </c>
      <c r="G43" s="13">
        <f>'Food Intake'!F43*3.1</f>
        <v>73.470000000000141</v>
      </c>
      <c r="H43" s="13">
        <f>'Food Intake'!G43*3.1</f>
        <v>-1768.55</v>
      </c>
      <c r="I43" s="13">
        <f>'Food Intake'!H43*3.1</f>
        <v>70.989999999999938</v>
      </c>
      <c r="J43" s="13">
        <f>'Food Intake'!I43*3.1</f>
        <v>79.05</v>
      </c>
      <c r="K43" s="13">
        <f>'Food Intake'!J43*3.1</f>
        <v>63.550000000000004</v>
      </c>
      <c r="L43" s="13">
        <f>'Food Intake'!K43*IF($B43 = "CHOW", 3.1,  4.9)</f>
        <v>79.86999999999999</v>
      </c>
      <c r="M43" s="13">
        <f>'Food Intake'!L43*IF($B43 = "CHOW", 3.1,  4.9)</f>
        <v>85.75</v>
      </c>
      <c r="N43" s="13">
        <f>'Food Intake'!M43*IF($B43 = "CHOW", 3.1,  4.9)</f>
        <v>95.550000000000011</v>
      </c>
      <c r="O43" s="13">
        <f>'Food Intake'!N43*IF($B43 = "CHOW", 3.1,  4.9)</f>
        <v>92.11999999999999</v>
      </c>
      <c r="P43" s="13">
        <f>'Food Intake'!O43*IF($B43 = "CHOW", 3.1,  4.9)</f>
        <v>82.810000000000031</v>
      </c>
      <c r="Q43" s="13">
        <f>'Food Intake'!P43*IF($B43 = "CHOW", 3.1,  4.9)</f>
        <v>78.889999999999972</v>
      </c>
      <c r="R43" s="13">
        <f>'Food Intake'!Q43*IF($B43 = "CHOW", 3.1,  4.9)</f>
        <v>101.91999999999999</v>
      </c>
      <c r="S43" s="13">
        <f>'Food Intake'!R43*IF($B43 = "CHOW", 3.1,  4.9)</f>
        <v>91.630000000000024</v>
      </c>
      <c r="T43" s="13">
        <f>'Food Intake'!S43*IF($B43 = "CHOW", 3.1,  4.9)</f>
        <v>90.160000000000039</v>
      </c>
      <c r="U43" s="13">
        <f>'Food Intake'!T43*IF($B43 = "CHOW", 3.1,  4.9)</f>
        <v>68.600000000000009</v>
      </c>
      <c r="V43" s="13">
        <f>'Food Intake'!U43*IF($B43 = "CHOW", 3.1,  4.9)</f>
        <v>82.810000000000031</v>
      </c>
      <c r="W43" s="13">
        <f>'Food Intake'!V43*IF($B43 = "CHOW", 3.1,  4.9)</f>
        <v>103.39000000000004</v>
      </c>
      <c r="X43" s="13">
        <f>'Food Intake'!W43*IF($B43 = "CHOW", 3.1,  4.9)</f>
        <v>84.77</v>
      </c>
      <c r="Y43" s="32"/>
      <c r="Z43" s="32">
        <v>126.91000000000004</v>
      </c>
      <c r="AA43" s="13">
        <f>'Food Intake'!Z43*IF($B43 = "CHOW", 3.1,  4.9)</f>
        <v>91.139999999999972</v>
      </c>
      <c r="AB43" s="13">
        <f>'Food Intake'!AA43*IF($B43 = "CHOW", 3.1,  4.9)</f>
        <v>90.65</v>
      </c>
      <c r="AC43" s="13">
        <f>'Food Intake'!AB43*IF($B43 = "CHOW", 3.1,  4.9)</f>
        <v>71.050000000000011</v>
      </c>
      <c r="AD43" s="13">
        <f>'Food Intake'!AC43*IF($B43 = "CHOW", 3.1,  4.9)</f>
        <v>87.710000000000036</v>
      </c>
      <c r="AE43" s="13">
        <f>'Food Intake'!AD43*IF($B43 = "CHOW", 3.1,  4.9)</f>
        <v>63.210000000000029</v>
      </c>
      <c r="AF43" s="13">
        <f>'Food Intake'!AE43*IF($B43 = "CHOW", 3.1,  4.9)</f>
        <v>67.61999999999999</v>
      </c>
      <c r="AG43" s="13">
        <f>'Food Intake'!AF43*IF($B43 = "CHOW", 3.1,  4.9)</f>
        <v>84.280000000000015</v>
      </c>
      <c r="AH43" s="13">
        <f>'Food Intake'!AG43*IF($B43 = "CHOW", 3.1,  4.9)</f>
        <v>74.47999999999999</v>
      </c>
      <c r="AI43" s="13">
        <f>'Food Intake'!AH43*IF($B43 = "CHOW", 3.1,  4.9)</f>
        <v>75.95</v>
      </c>
      <c r="AJ43" s="13">
        <f>'Food Intake'!AI43*IF($B43 = "CHOW", 3.1,  4.9)</f>
        <v>46.060000000000031</v>
      </c>
      <c r="AK43" s="13">
        <f>'Food Intake'!AJ43*IF($B43 = "CHOW", 3.1,  4.9)</f>
        <v>64.189999999999984</v>
      </c>
      <c r="AL43" s="13">
        <f>'Food Intake'!AK43*IF($B43 = "CHOW", 3.1,  4.9)</f>
        <v>55.860000000000035</v>
      </c>
      <c r="AM43" s="13">
        <f>'Food Intake'!AL43*IF($B43 = "CHOW", 3.1,  4.9)</f>
        <v>83.789999999999978</v>
      </c>
      <c r="AN43" s="13">
        <f>'Food Intake'!AM43*IF($B43 = "CHOW", 3.1,  4.9)</f>
        <v>49</v>
      </c>
      <c r="AO43" s="13">
        <f>'Food Intake'!AN43*IF($B43 = "CHOW", 3.1,  4.9)</f>
        <v>52.42999999999995</v>
      </c>
    </row>
    <row r="44" spans="1:41" ht="13.2" x14ac:dyDescent="0.25">
      <c r="A44" s="6">
        <v>41</v>
      </c>
      <c r="B44" s="6" t="s">
        <v>45</v>
      </c>
      <c r="C44" s="13" t="s">
        <v>49</v>
      </c>
      <c r="G44" s="13">
        <f>'Food Intake'!F44*3.1</f>
        <v>70.679999999999865</v>
      </c>
      <c r="H44" s="13">
        <f>'Food Intake'!G44*3.1</f>
        <v>-1722.6700000000003</v>
      </c>
      <c r="I44" s="13">
        <f>'Food Intake'!H44*3.1</f>
        <v>64.789999999999935</v>
      </c>
      <c r="J44" s="13">
        <f>'Food Intake'!I44*3.1</f>
        <v>69.75</v>
      </c>
      <c r="K44" s="13">
        <f>'Food Intake'!J44*3.1</f>
        <v>49.909999999999897</v>
      </c>
      <c r="L44" s="13">
        <f>'Food Intake'!K44*IF($B44 = "CHOW", 3.1,  4.9)</f>
        <v>73.500000000000071</v>
      </c>
      <c r="M44" s="13">
        <f>'Food Intake'!L44*IF($B44 = "CHOW", 3.1,  4.9)</f>
        <v>85.260000000000034</v>
      </c>
      <c r="N44" s="13">
        <f>'Food Intake'!M44*IF($B44 = "CHOW", 3.1,  4.9)</f>
        <v>62.230000000000018</v>
      </c>
      <c r="O44" s="13">
        <f>'Food Intake'!N44*IF($B44 = "CHOW", 3.1,  4.9)</f>
        <v>61.739999999999974</v>
      </c>
      <c r="P44" s="13">
        <f>'Food Intake'!O44*IF($B44 = "CHOW", 3.1,  4.9)</f>
        <v>76.439999999999984</v>
      </c>
      <c r="Q44" s="13">
        <f>'Food Intake'!P44*IF($B44 = "CHOW", 3.1,  4.9)</f>
        <v>69.090000000000046</v>
      </c>
      <c r="R44" s="13">
        <f>'Food Intake'!Q44*IF($B44 = "CHOW", 3.1,  4.9)</f>
        <v>74.969999999999985</v>
      </c>
      <c r="S44" s="13">
        <f>'Food Intake'!R44*IF($B44 = "CHOW", 3.1,  4.9)</f>
        <v>54.880000000000017</v>
      </c>
      <c r="T44" s="13">
        <f>'Food Intake'!S44*IF($B44 = "CHOW", 3.1,  4.9)</f>
        <v>72.030000000000015</v>
      </c>
      <c r="U44" s="13">
        <f>'Food Intake'!T44*IF($B44 = "CHOW", 3.1,  4.9)</f>
        <v>73.989999999999981</v>
      </c>
      <c r="V44" s="13">
        <f>'Food Intake'!U44*IF($B44 = "CHOW", 3.1,  4.9)</f>
        <v>66.150000000000006</v>
      </c>
      <c r="W44" s="13">
        <f>'Food Intake'!V44*IF($B44 = "CHOW", 3.1,  4.9)</f>
        <v>62.720000000000063</v>
      </c>
      <c r="X44" s="13">
        <f>'Food Intake'!W44*IF($B44 = "CHOW", 3.1,  4.9)</f>
        <v>69.089999999999975</v>
      </c>
      <c r="Y44" s="32"/>
      <c r="Z44" s="32">
        <v>144.06000000000003</v>
      </c>
      <c r="AA44" s="13">
        <f>'Food Intake'!Z44*IF($B44 = "CHOW", 3.1,  4.9)</f>
        <v>65.169999999999987</v>
      </c>
      <c r="AB44" s="13">
        <f>'Food Intake'!AA44*IF($B44 = "CHOW", 3.1,  4.9)</f>
        <v>30.380000000000017</v>
      </c>
      <c r="AC44" s="13">
        <f>'Food Intake'!AB44*IF($B44 = "CHOW", 3.1,  4.9)</f>
        <v>68.600000000000009</v>
      </c>
      <c r="AD44" s="13">
        <f>'Food Intake'!AC44*IF($B44 = "CHOW", 3.1,  4.9)</f>
        <v>89.669999999999987</v>
      </c>
      <c r="AE44" s="13">
        <f>'Food Intake'!AD44*IF($B44 = "CHOW", 3.1,  4.9)</f>
        <v>63.7</v>
      </c>
      <c r="AF44" s="13">
        <f>'Food Intake'!AE44*IF($B44 = "CHOW", 3.1,  4.9)</f>
        <v>47.530000000000015</v>
      </c>
      <c r="AG44" s="13">
        <f>'Food Intake'!AF44*IF($B44 = "CHOW", 3.1,  4.9)</f>
        <v>68.600000000000009</v>
      </c>
      <c r="AH44" s="13">
        <f>'Food Intake'!AG44*IF($B44 = "CHOW", 3.1,  4.9)</f>
        <v>60.759999999999962</v>
      </c>
      <c r="AI44" s="13">
        <f>'Food Intake'!AH44*IF($B44 = "CHOW", 3.1,  4.9)</f>
        <v>57.820000000000057</v>
      </c>
      <c r="AJ44" s="13">
        <f>'Food Intake'!AI44*IF($B44 = "CHOW", 3.1,  4.9)</f>
        <v>59.289999999999978</v>
      </c>
      <c r="AK44" s="13">
        <f>'Food Intake'!AJ44*IF($B44 = "CHOW", 3.1,  4.9)</f>
        <v>54.389999999999979</v>
      </c>
      <c r="AL44" s="13">
        <f>'Food Intake'!AK44*IF($B44 = "CHOW", 3.1,  4.9)</f>
        <v>58.310000000000031</v>
      </c>
      <c r="AM44" s="13">
        <f>'Food Intake'!AL44*IF($B44 = "CHOW", 3.1,  4.9)</f>
        <v>48.019999999999989</v>
      </c>
      <c r="AN44" s="13">
        <f>'Food Intake'!AM44*IF($B44 = "CHOW", 3.1,  4.9)</f>
        <v>48.509999999999962</v>
      </c>
      <c r="AO44" s="13">
        <f>'Food Intake'!AN44*IF($B44 = "CHOW", 3.1,  4.9)</f>
        <v>39.690000000000047</v>
      </c>
    </row>
    <row r="45" spans="1:41" ht="13.2" x14ac:dyDescent="0.25">
      <c r="A45" s="6">
        <v>42</v>
      </c>
      <c r="B45" s="6" t="s">
        <v>46</v>
      </c>
      <c r="C45" s="13" t="s">
        <v>49</v>
      </c>
      <c r="G45" s="13">
        <f>'Food Intake'!F45*3.1</f>
        <v>62.309999999999718</v>
      </c>
      <c r="H45" s="13">
        <f>'Food Intake'!G45*3.1</f>
        <v>-1735.69</v>
      </c>
      <c r="I45" s="13">
        <f>'Food Intake'!H45*3.1</f>
        <v>70.059999999999718</v>
      </c>
      <c r="J45" s="13">
        <f>'Food Intake'!I45*3.1</f>
        <v>72.850000000000009</v>
      </c>
      <c r="K45" s="13">
        <f>'Food Intake'!J45*3.1</f>
        <v>61.690000000000104</v>
      </c>
      <c r="L45" s="13">
        <f>'Food Intake'!K45*IF($B45 = "CHOW", 3.1,  4.9)</f>
        <v>14.700000000000001</v>
      </c>
      <c r="M45" s="13">
        <f>'Food Intake'!L45*IF($B45 = "CHOW", 3.1,  4.9)</f>
        <v>35.280000000000015</v>
      </c>
      <c r="N45" s="13">
        <f>'Food Intake'!M45*IF($B45 = "CHOW", 3.1,  4.9)</f>
        <v>47.040000000000042</v>
      </c>
      <c r="O45" s="13">
        <f>'Food Intake'!N45*IF($B45 = "CHOW", 3.1,  4.9)</f>
        <v>50.469999999999992</v>
      </c>
      <c r="P45" s="13">
        <f>'Food Intake'!O45*IF($B45 = "CHOW", 3.1,  4.9)</f>
        <v>62.719999999999992</v>
      </c>
      <c r="Q45" s="13">
        <f>'Food Intake'!P45*IF($B45 = "CHOW", 3.1,  4.9)</f>
        <v>59.780000000000015</v>
      </c>
      <c r="R45" s="13">
        <f>'Food Intake'!Q45*IF($B45 = "CHOW", 3.1,  4.9)</f>
        <v>52.919999999999987</v>
      </c>
      <c r="S45" s="13">
        <f>'Food Intake'!R45*IF($B45 = "CHOW", 3.1,  4.9)</f>
        <v>54.389999999999979</v>
      </c>
      <c r="T45" s="13">
        <f>'Food Intake'!S45*IF($B45 = "CHOW", 3.1,  4.9)</f>
        <v>67.130000000000024</v>
      </c>
      <c r="U45" s="13">
        <f>'Food Intake'!T45*IF($B45 = "CHOW", 3.1,  4.9)</f>
        <v>47.040000000000042</v>
      </c>
      <c r="V45" s="13">
        <f>'Food Intake'!U45*IF($B45 = "CHOW", 3.1,  4.9)</f>
        <v>61.739999999999974</v>
      </c>
      <c r="W45" s="13">
        <f>'Food Intake'!V45*IF($B45 = "CHOW", 3.1,  4.9)</f>
        <v>66.639999999999972</v>
      </c>
      <c r="X45" s="13">
        <f>'Food Intake'!W45*IF($B45 = "CHOW", 3.1,  4.9)</f>
        <v>49</v>
      </c>
      <c r="Y45" s="32"/>
      <c r="Z45" s="32">
        <v>107.31000000000003</v>
      </c>
      <c r="AA45" s="13">
        <f>'Food Intake'!Z45*IF($B45 = "CHOW", 3.1,  4.9)</f>
        <v>66.639999999999972</v>
      </c>
      <c r="AB45" s="13">
        <f>'Food Intake'!AA45*IF($B45 = "CHOW", 3.1,  4.9)</f>
        <v>59.290000000000049</v>
      </c>
      <c r="AC45" s="13">
        <f>'Food Intake'!AB45*IF($B45 = "CHOW", 3.1,  4.9)</f>
        <v>50.959999999999965</v>
      </c>
      <c r="AD45" s="13">
        <f>'Food Intake'!AC45*IF($B45 = "CHOW", 3.1,  4.9)</f>
        <v>55.370000000000061</v>
      </c>
      <c r="AE45" s="13">
        <f>'Food Intake'!AD45*IF($B45 = "CHOW", 3.1,  4.9)</f>
        <v>49.489999999999974</v>
      </c>
      <c r="AF45" s="13">
        <f>'Food Intake'!AE45*IF($B45 = "CHOW", 3.1,  4.9)</f>
        <v>66.150000000000006</v>
      </c>
      <c r="AG45" s="13">
        <f>'Food Intake'!AF45*IF($B45 = "CHOW", 3.1,  4.9)</f>
        <v>74.480000000000018</v>
      </c>
      <c r="AH45" s="13">
        <f>'Food Intake'!AG45*IF($B45 = "CHOW", 3.1,  4.9)</f>
        <v>56.840000000000046</v>
      </c>
      <c r="AI45" s="13">
        <f>'Food Intake'!AH45*IF($B45 = "CHOW", 3.1,  4.9)</f>
        <v>39.200000000000003</v>
      </c>
      <c r="AJ45" s="13">
        <f>'Food Intake'!AI45*IF($B45 = "CHOW", 3.1,  4.9)</f>
        <v>43.609999999999964</v>
      </c>
      <c r="AK45" s="13">
        <f>'Food Intake'!AJ45*IF($B45 = "CHOW", 3.1,  4.9)</f>
        <v>72.520000000000067</v>
      </c>
      <c r="AL45" s="13">
        <f>'Food Intake'!AK45*IF($B45 = "CHOW", 3.1,  4.9)</f>
        <v>56.35</v>
      </c>
      <c r="AM45" s="13">
        <f>'Food Intake'!AL45*IF($B45 = "CHOW", 3.1,  4.9)</f>
        <v>52.430000000000021</v>
      </c>
      <c r="AN45" s="13">
        <f>'Food Intake'!AM45*IF($B45 = "CHOW", 3.1,  4.9)</f>
        <v>47.530000000000015</v>
      </c>
      <c r="AO45" s="13">
        <f>'Food Intake'!AN45*IF($B45 = "CHOW", 3.1,  4.9)</f>
        <v>60.760000000000034</v>
      </c>
    </row>
    <row r="46" spans="1:41" ht="13.2" x14ac:dyDescent="0.25">
      <c r="A46" s="6">
        <v>43</v>
      </c>
      <c r="B46" s="6" t="s">
        <v>44</v>
      </c>
      <c r="C46" s="13" t="s">
        <v>49</v>
      </c>
      <c r="G46" s="13">
        <f>'Food Intake'!F46*3.1</f>
        <v>56.419999999999789</v>
      </c>
      <c r="H46" s="13">
        <f>'Food Intake'!G46*3.1</f>
        <v>-1741.2700000000002</v>
      </c>
      <c r="I46" s="13">
        <f>'Food Intake'!H46*3.1</f>
        <v>68.2</v>
      </c>
      <c r="J46" s="13">
        <f>'Food Intake'!I46*3.1</f>
        <v>77.5</v>
      </c>
      <c r="K46" s="13">
        <f>'Food Intake'!J46*3.1</f>
        <v>53.62999999999986</v>
      </c>
      <c r="L46" s="13">
        <f>'Food Intake'!K46*IF($B46 = "CHOW", 3.1,  4.9)</f>
        <v>53.319999999999965</v>
      </c>
      <c r="M46" s="13">
        <f>'Food Intake'!L46*IF($B46 = "CHOW", 3.1,  4.9)</f>
        <v>51.15</v>
      </c>
      <c r="N46" s="13">
        <f>'Food Intake'!M46*IF($B46 = "CHOW", 3.1,  4.9)</f>
        <v>60.13999999999993</v>
      </c>
      <c r="O46" s="13">
        <f>'Food Intake'!N46*IF($B46 = "CHOW", 3.1,  4.9)</f>
        <v>62.310000000000073</v>
      </c>
      <c r="P46" s="13">
        <f>'Food Intake'!O46*IF($B46 = "CHOW", 3.1,  4.9)</f>
        <v>58.9</v>
      </c>
      <c r="Q46" s="13">
        <f>'Food Intake'!P46*IF($B46 = "CHOW", 3.1,  4.9)</f>
        <v>49.6</v>
      </c>
      <c r="R46" s="13">
        <f>'Food Intake'!Q46*IF($B46 = "CHOW", 3.1,  4.9)</f>
        <v>62</v>
      </c>
      <c r="S46" s="13">
        <f>'Food Intake'!R46*IF($B46 = "CHOW", 3.1,  4.9)</f>
        <v>64.789999999999935</v>
      </c>
      <c r="T46" s="13">
        <f>'Food Intake'!S46*IF($B46 = "CHOW", 3.1,  4.9)</f>
        <v>55.489999999999931</v>
      </c>
      <c r="U46" s="13">
        <f>'Food Intake'!T46*IF($B46 = "CHOW", 3.1,  4.9)</f>
        <v>64.169999999999789</v>
      </c>
      <c r="V46" s="13">
        <f>'Food Intake'!U46*IF($B46 = "CHOW", 3.1,  4.9)</f>
        <v>52.7</v>
      </c>
      <c r="W46" s="13">
        <f>'Food Intake'!V46*IF($B46 = "CHOW", 3.1,  4.9)</f>
        <v>62</v>
      </c>
      <c r="X46" s="13">
        <f>'Food Intake'!W46*IF($B46 = "CHOW", 3.1,  4.9)</f>
        <v>56.73000000000021</v>
      </c>
      <c r="Y46" s="32"/>
      <c r="Z46" s="32">
        <v>116.25</v>
      </c>
      <c r="AA46" s="13">
        <f>'Food Intake'!Z46*IF($B46 = "CHOW", 3.1,  4.9)</f>
        <v>57.039999999999928</v>
      </c>
      <c r="AB46" s="13">
        <f>'Food Intake'!AA46*IF($B46 = "CHOW", 3.1,  4.9)</f>
        <v>61.689999999999934</v>
      </c>
      <c r="AC46" s="13">
        <f>'Food Intake'!AB46*IF($B46 = "CHOW", 3.1,  4.9)</f>
        <v>49.909999999999897</v>
      </c>
      <c r="AD46" s="13">
        <f>'Food Intake'!AC46*IF($B46 = "CHOW", 3.1,  4.9)</f>
        <v>65.720000000000141</v>
      </c>
      <c r="AE46" s="13">
        <f>'Food Intake'!AD46*IF($B46 = "CHOW", 3.1,  4.9)</f>
        <v>60.759999999999899</v>
      </c>
      <c r="AF46" s="13">
        <f>'Food Intake'!AE46*IF($B46 = "CHOW", 3.1,  4.9)</f>
        <v>39.989999999999931</v>
      </c>
      <c r="AG46" s="13">
        <f>'Food Intake'!AF46*IF($B46 = "CHOW", 3.1,  4.9)</f>
        <v>65.410000000000068</v>
      </c>
      <c r="AH46" s="13">
        <f>'Food Intake'!AG46*IF($B46 = "CHOW", 3.1,  4.9)</f>
        <v>52.38999999999993</v>
      </c>
      <c r="AI46" s="13">
        <f>'Food Intake'!AH46*IF($B46 = "CHOW", 3.1,  4.9)</f>
        <v>50.530000000000037</v>
      </c>
      <c r="AJ46" s="13">
        <f>'Food Intake'!AI46*IF($B46 = "CHOW", 3.1,  4.9)</f>
        <v>41.85</v>
      </c>
      <c r="AK46" s="13">
        <f>'Food Intake'!AJ46*IF($B46 = "CHOW", 3.1,  4.9)</f>
        <v>49.599999999999824</v>
      </c>
      <c r="AL46" s="13">
        <f>'Food Intake'!AK46*IF($B46 = "CHOW", 3.1,  4.9)</f>
        <v>45.880000000000038</v>
      </c>
      <c r="AM46" s="13">
        <f>'Food Intake'!AL46*IF($B46 = "CHOW", 3.1,  4.9)</f>
        <v>59.210000000000072</v>
      </c>
      <c r="AN46" s="13">
        <f>'Food Intake'!AM46*IF($B46 = "CHOW", 3.1,  4.9)</f>
        <v>51.460000000000072</v>
      </c>
      <c r="AO46" s="13">
        <f>'Food Intake'!AN46*IF($B46 = "CHOW", 3.1,  4.9)</f>
        <v>55.179999999999858</v>
      </c>
    </row>
    <row r="47" spans="1:41" ht="13.2" x14ac:dyDescent="0.25">
      <c r="A47" s="6">
        <v>44</v>
      </c>
      <c r="B47" s="6" t="s">
        <v>44</v>
      </c>
      <c r="C47" s="13" t="s">
        <v>49</v>
      </c>
      <c r="G47" s="13">
        <f>'Food Intake'!F47*3.1</f>
        <v>68.510000000000076</v>
      </c>
      <c r="H47" s="13">
        <f>'Food Intake'!G47*3.1</f>
        <v>-1780.33</v>
      </c>
      <c r="I47" s="13">
        <f>'Food Intake'!H47*3.1</f>
        <v>68.2</v>
      </c>
      <c r="J47" s="13">
        <f>'Food Intake'!I47*3.1</f>
        <v>70.060000000000073</v>
      </c>
      <c r="K47" s="13">
        <f>'Food Intake'!J47*3.1</f>
        <v>63.859999999999893</v>
      </c>
      <c r="L47" s="13">
        <f>'Food Intake'!K47*IF($B47 = "CHOW", 3.1,  4.9)</f>
        <v>62.619999999999969</v>
      </c>
      <c r="M47" s="13">
        <f>'Food Intake'!L47*IF($B47 = "CHOW", 3.1,  4.9)</f>
        <v>62.310000000000073</v>
      </c>
      <c r="N47" s="13">
        <f>'Food Intake'!M47*IF($B47 = "CHOW", 3.1,  4.9)</f>
        <v>65.100000000000009</v>
      </c>
      <c r="O47" s="13">
        <f>'Food Intake'!N47*IF($B47 = "CHOW", 3.1,  4.9)</f>
        <v>62.310000000000073</v>
      </c>
      <c r="P47" s="13">
        <f>'Food Intake'!O47*IF($B47 = "CHOW", 3.1,  4.9)</f>
        <v>64.480000000000032</v>
      </c>
      <c r="Q47" s="13">
        <f>'Food Intake'!P47*IF($B47 = "CHOW", 3.1,  4.9)</f>
        <v>56.419999999999789</v>
      </c>
      <c r="R47" s="13">
        <f>'Food Intake'!Q47*IF($B47 = "CHOW", 3.1,  4.9)</f>
        <v>74.400000000000176</v>
      </c>
      <c r="S47" s="13">
        <f>'Food Intake'!R47*IF($B47 = "CHOW", 3.1,  4.9)</f>
        <v>45.880000000000038</v>
      </c>
      <c r="T47" s="13">
        <f>'Food Intake'!S47*IF($B47 = "CHOW", 3.1,  4.9)</f>
        <v>70.369999999999791</v>
      </c>
      <c r="U47" s="13">
        <f>'Food Intake'!T47*IF($B47 = "CHOW", 3.1,  4.9)</f>
        <v>66.650000000000361</v>
      </c>
      <c r="V47" s="13">
        <f>'Food Intake'!U47*IF($B47 = "CHOW", 3.1,  4.9)</f>
        <v>69.749999999999645</v>
      </c>
      <c r="W47" s="13">
        <f>'Food Intake'!V47*IF($B47 = "CHOW", 3.1,  4.9)</f>
        <v>62.62000000000014</v>
      </c>
      <c r="X47" s="13">
        <f>'Food Intake'!W47*IF($B47 = "CHOW", 3.1,  4.9)</f>
        <v>59.209999999999717</v>
      </c>
      <c r="Y47" s="32"/>
      <c r="Z47" s="32">
        <v>142.29000000000028</v>
      </c>
      <c r="AA47" s="13">
        <f>'Food Intake'!Z47*IF($B47 = "CHOW", 3.1,  4.9)</f>
        <v>56.11000000000007</v>
      </c>
      <c r="AB47" s="13">
        <f>'Food Intake'!AA47*IF($B47 = "CHOW", 3.1,  4.9)</f>
        <v>70.679999999999865</v>
      </c>
      <c r="AC47" s="13">
        <f>'Food Intake'!AB47*IF($B47 = "CHOW", 3.1,  4.9)</f>
        <v>57.969999999999963</v>
      </c>
      <c r="AD47" s="13">
        <f>'Food Intake'!AC47*IF($B47 = "CHOW", 3.1,  4.9)</f>
        <v>84.630000000000038</v>
      </c>
      <c r="AE47" s="13">
        <f>'Food Intake'!AD47*IF($B47 = "CHOW", 3.1,  4.9)</f>
        <v>60.140000000000107</v>
      </c>
      <c r="AF47" s="13">
        <f>'Food Intake'!AE47*IF($B47 = "CHOW", 3.1,  4.9)</f>
        <v>53.62999999999986</v>
      </c>
      <c r="AG47" s="13">
        <f>'Food Intake'!AF47*IF($B47 = "CHOW", 3.1,  4.9)</f>
        <v>72.230000000000032</v>
      </c>
      <c r="AH47" s="13">
        <f>'Food Intake'!AG47*IF($B47 = "CHOW", 3.1,  4.9)</f>
        <v>65.100000000000009</v>
      </c>
      <c r="AI47" s="13">
        <f>'Food Intake'!AH47*IF($B47 = "CHOW", 3.1,  4.9)</f>
        <v>42.469999999999963</v>
      </c>
      <c r="AJ47" s="13">
        <f>'Food Intake'!AI47*IF($B47 = "CHOW", 3.1,  4.9)</f>
        <v>38.75</v>
      </c>
      <c r="AK47" s="13">
        <f>'Food Intake'!AJ47*IF($B47 = "CHOW", 3.1,  4.9)</f>
        <v>66.339999999999932</v>
      </c>
      <c r="AL47" s="13">
        <f>'Food Intake'!AK47*IF($B47 = "CHOW", 3.1,  4.9)</f>
        <v>41.23000000000021</v>
      </c>
      <c r="AM47" s="13">
        <f>'Food Intake'!AL47*IF($B47 = "CHOW", 3.1,  4.9)</f>
        <v>62.929999999999858</v>
      </c>
      <c r="AN47" s="13">
        <f>'Food Intake'!AM47*IF($B47 = "CHOW", 3.1,  4.9)</f>
        <v>44.020000000000145</v>
      </c>
      <c r="AO47" s="13">
        <f>'Food Intake'!AN47*IF($B47 = "CHOW", 3.1,  4.9)</f>
        <v>48.669999999999966</v>
      </c>
    </row>
    <row r="48" spans="1:41" ht="13.2" x14ac:dyDescent="0.25">
      <c r="A48" s="6">
        <v>45</v>
      </c>
      <c r="B48" s="6" t="s">
        <v>45</v>
      </c>
      <c r="C48" s="13" t="s">
        <v>49</v>
      </c>
      <c r="G48" s="13">
        <f>'Food Intake'!F48*3.1</f>
        <v>70.060000000000073</v>
      </c>
      <c r="H48" s="13">
        <f>'Food Intake'!G48*3.1</f>
        <v>-1664.08</v>
      </c>
      <c r="I48" s="13">
        <f>'Food Intake'!H48*3.1</f>
        <v>73.470000000000141</v>
      </c>
      <c r="J48" s="13">
        <f>'Food Intake'!I48*3.1</f>
        <v>78.119999999999962</v>
      </c>
      <c r="K48" s="13">
        <f>'Food Intake'!J48*3.1</f>
        <v>64.789999999999935</v>
      </c>
      <c r="L48" s="13">
        <f>'Food Intake'!K48*IF($B48 = "CHOW", 3.1,  4.9)</f>
        <v>61.740000000000045</v>
      </c>
      <c r="M48" s="13">
        <f>'Food Intake'!L48*IF($B48 = "CHOW", 3.1,  4.9)</f>
        <v>83.29999999999994</v>
      </c>
      <c r="N48" s="13">
        <f>'Food Intake'!M48*IF($B48 = "CHOW", 3.1,  4.9)</f>
        <v>70.069999999999993</v>
      </c>
      <c r="O48" s="13">
        <f>'Food Intake'!N48*IF($B48 = "CHOW", 3.1,  4.9)</f>
        <v>79.86999999999999</v>
      </c>
      <c r="P48" s="13">
        <f>'Food Intake'!O48*IF($B48 = "CHOW", 3.1,  4.9)</f>
        <v>73.500000000000071</v>
      </c>
      <c r="Q48" s="13">
        <f>'Food Intake'!P48*IF($B48 = "CHOW", 3.1,  4.9)</f>
        <v>76.439999999999984</v>
      </c>
      <c r="R48" s="13">
        <f>'Food Intake'!Q48*IF($B48 = "CHOW", 3.1,  4.9)</f>
        <v>75.460000000000036</v>
      </c>
      <c r="S48" s="13">
        <f>'Food Intake'!R48*IF($B48 = "CHOW", 3.1,  4.9)</f>
        <v>62.719999999999992</v>
      </c>
      <c r="T48" s="13">
        <f>'Food Intake'!S48*IF($B48 = "CHOW", 3.1,  4.9)</f>
        <v>73.010000000000034</v>
      </c>
      <c r="U48" s="13">
        <f>'Food Intake'!T48*IF($B48 = "CHOW", 3.1,  4.9)</f>
        <v>74.480000000000018</v>
      </c>
      <c r="V48" s="13">
        <f>'Food Intake'!U48*IF($B48 = "CHOW", 3.1,  4.9)</f>
        <v>70.560000000000031</v>
      </c>
      <c r="W48" s="13">
        <f>'Food Intake'!V48*IF($B48 = "CHOW", 3.1,  4.9)</f>
        <v>72.029999999999944</v>
      </c>
      <c r="X48" s="13">
        <f>'Food Intake'!W48*IF($B48 = "CHOW", 3.1,  4.9)</f>
        <v>69.090000000000046</v>
      </c>
      <c r="Y48" s="32"/>
      <c r="Z48" s="32">
        <v>136.70999999999998</v>
      </c>
      <c r="AA48" s="13">
        <f>'Food Intake'!Z48*IF($B48 = "CHOW", 3.1,  4.9)</f>
        <v>81.830000000000027</v>
      </c>
      <c r="AB48" s="13">
        <f>'Food Intake'!AA48*IF($B48 = "CHOW", 3.1,  4.9)</f>
        <v>69.580000000000013</v>
      </c>
      <c r="AC48" s="13">
        <f>'Food Intake'!AB48*IF($B48 = "CHOW", 3.1,  4.9)</f>
        <v>75.95</v>
      </c>
      <c r="AD48" s="13">
        <f>'Food Intake'!AC48*IF($B48 = "CHOW", 3.1,  4.9)</f>
        <v>79.869999999999919</v>
      </c>
      <c r="AE48" s="13">
        <f>'Food Intake'!AD48*IF($B48 = "CHOW", 3.1,  4.9)</f>
        <v>66.640000000000043</v>
      </c>
      <c r="AF48" s="13">
        <f>'Food Intake'!AE48*IF($B48 = "CHOW", 3.1,  4.9)</f>
        <v>44.100000000000072</v>
      </c>
      <c r="AG48" s="13">
        <f>'Food Intake'!AF48*IF($B48 = "CHOW", 3.1,  4.9)</f>
        <v>41.159999999999961</v>
      </c>
      <c r="AH48" s="13">
        <f>'Food Intake'!AG48*IF($B48 = "CHOW", 3.1,  4.9)</f>
        <v>61.250000000000007</v>
      </c>
      <c r="AI48" s="13">
        <f>'Food Intake'!AH48*IF($B48 = "CHOW", 3.1,  4.9)</f>
        <v>76.439999999999984</v>
      </c>
      <c r="AJ48" s="13">
        <f>'Food Intake'!AI48*IF($B48 = "CHOW", 3.1,  4.9)</f>
        <v>53.409999999999961</v>
      </c>
      <c r="AK48" s="13">
        <f>'Food Intake'!AJ48*IF($B48 = "CHOW", 3.1,  4.9)</f>
        <v>50.469999999999992</v>
      </c>
      <c r="AL48" s="13">
        <f>'Food Intake'!AK48*IF($B48 = "CHOW", 3.1,  4.9)</f>
        <v>36.260000000000034</v>
      </c>
      <c r="AM48" s="13">
        <f>'Food Intake'!AL48*IF($B48 = "CHOW", 3.1,  4.9)</f>
        <v>51.939999999999976</v>
      </c>
      <c r="AN48" s="13">
        <f>'Food Intake'!AM48*IF($B48 = "CHOW", 3.1,  4.9)</f>
        <v>57.820000000000057</v>
      </c>
      <c r="AO48" s="13">
        <f>'Food Intake'!AN48*IF($B48 = "CHOW", 3.1,  4.9)</f>
        <v>48.510000000000034</v>
      </c>
    </row>
    <row r="49" spans="1:41" ht="13.2" x14ac:dyDescent="0.25">
      <c r="A49" s="6">
        <v>46</v>
      </c>
      <c r="B49" s="6" t="s">
        <v>46</v>
      </c>
      <c r="C49" s="13" t="s">
        <v>49</v>
      </c>
      <c r="G49" s="13">
        <f>'Food Intake'!F49*3.1</f>
        <v>64.169999999999789</v>
      </c>
      <c r="H49" s="13">
        <f>'Food Intake'!G49*3.1</f>
        <v>-1715.54</v>
      </c>
      <c r="I49" s="13">
        <f>'Food Intake'!H49*3.1</f>
        <v>74.400000000000006</v>
      </c>
      <c r="J49" s="13">
        <f>'Food Intake'!I49*3.1</f>
        <v>67.88999999999993</v>
      </c>
      <c r="K49" s="13">
        <f>'Food Intake'!J49*3.1</f>
        <v>67.88999999999993</v>
      </c>
      <c r="L49" s="13">
        <f>'Food Intake'!K49*IF($B49 = "CHOW", 3.1,  4.9)</f>
        <v>38.709999999999958</v>
      </c>
      <c r="M49" s="13">
        <f>'Food Intake'!L49*IF($B49 = "CHOW", 3.1,  4.9)</f>
        <v>59.289999999999978</v>
      </c>
      <c r="N49" s="13">
        <f>'Food Intake'!M49*IF($B49 = "CHOW", 3.1,  4.9)</f>
        <v>65.169999999999987</v>
      </c>
      <c r="O49" s="13">
        <f>'Food Intake'!N49*IF($B49 = "CHOW", 3.1,  4.9)</f>
        <v>63.210000000000029</v>
      </c>
      <c r="P49" s="13">
        <f>'Food Intake'!O49*IF($B49 = "CHOW", 3.1,  4.9)</f>
        <v>54.880000000000017</v>
      </c>
      <c r="Q49" s="13">
        <f>'Food Intake'!P49*IF($B49 = "CHOW", 3.1,  4.9)</f>
        <v>67.130000000000024</v>
      </c>
      <c r="R49" s="13">
        <f>'Food Intake'!Q49*IF($B49 = "CHOW", 3.1,  4.9)</f>
        <v>65.169999999999987</v>
      </c>
      <c r="S49" s="13">
        <f>'Food Intake'!R49*IF($B49 = "CHOW", 3.1,  4.9)</f>
        <v>58.310000000000031</v>
      </c>
      <c r="T49" s="13">
        <f>'Food Intake'!S49*IF($B49 = "CHOW", 3.1,  4.9)</f>
        <v>68.109999999999957</v>
      </c>
      <c r="U49" s="13">
        <f>'Food Intake'!T49*IF($B49 = "CHOW", 3.1,  4.9)</f>
        <v>64.680000000000021</v>
      </c>
      <c r="V49" s="13">
        <f>'Food Intake'!U49*IF($B49 = "CHOW", 3.1,  4.9)</f>
        <v>70.069999999999993</v>
      </c>
      <c r="W49" s="13">
        <f>'Food Intake'!V49*IF($B49 = "CHOW", 3.1,  4.9)</f>
        <v>87.220000000000056</v>
      </c>
      <c r="X49" s="13">
        <f>'Food Intake'!W49*IF($B49 = "CHOW", 3.1,  4.9)</f>
        <v>64.680000000000021</v>
      </c>
      <c r="Y49" s="32"/>
      <c r="Z49" s="32">
        <v>122.00999999999996</v>
      </c>
      <c r="AA49" s="13">
        <f>'Food Intake'!Z49*IF($B49 = "CHOW", 3.1,  4.9)</f>
        <v>78.400000000000006</v>
      </c>
      <c r="AB49" s="13">
        <f>'Food Intake'!AA49*IF($B49 = "CHOW", 3.1,  4.9)</f>
        <v>72.030000000000015</v>
      </c>
      <c r="AC49" s="13">
        <f>'Food Intake'!AB49*IF($B49 = "CHOW", 3.1,  4.9)</f>
        <v>65.660000000000039</v>
      </c>
      <c r="AD49" s="13">
        <f>'Food Intake'!AC49*IF($B49 = "CHOW", 3.1,  4.9)</f>
        <v>72.52</v>
      </c>
      <c r="AE49" s="32">
        <v>179.34000000000006</v>
      </c>
      <c r="AF49" s="13">
        <f>'Food Intake'!AE49*IF($B49 = "CHOW", 3.1,  4.9)</f>
        <v>63.210000000000029</v>
      </c>
      <c r="AG49" s="13">
        <f>'Food Intake'!AF49*IF($B49 = "CHOW", 3.1,  4.9)</f>
        <v>59.780000000000015</v>
      </c>
      <c r="AH49" s="13">
        <f>'Food Intake'!AG49*IF($B49 = "CHOW", 3.1,  4.9)</f>
        <v>64.680000000000021</v>
      </c>
      <c r="AI49" s="13">
        <f>'Food Intake'!AH49*IF($B49 = "CHOW", 3.1,  4.9)</f>
        <v>50.469999999999992</v>
      </c>
      <c r="AJ49" s="13">
        <f>'Food Intake'!AI49*IF($B49 = "CHOW", 3.1,  4.9)</f>
        <v>54.389999999999979</v>
      </c>
      <c r="AK49" s="13">
        <f>'Food Intake'!AJ49*IF($B49 = "CHOW", 3.1,  4.9)</f>
        <v>64.680000000000021</v>
      </c>
      <c r="AL49" s="13">
        <f>'Food Intake'!AK49*IF($B49 = "CHOW", 3.1,  4.9)</f>
        <v>67.130000000000024</v>
      </c>
      <c r="AM49" s="13">
        <f>'Food Intake'!AL49*IF($B49 = "CHOW", 3.1,  4.9)</f>
        <v>44.589999999999975</v>
      </c>
      <c r="AN49" s="13">
        <f>'Food Intake'!AM49*IF($B49 = "CHOW", 3.1,  4.9)</f>
        <v>51.940000000000047</v>
      </c>
      <c r="AO49" s="13">
        <f>'Food Intake'!AN49*IF($B49 = "CHOW", 3.1,  4.9)</f>
        <v>43.609999999999964</v>
      </c>
    </row>
    <row r="50" spans="1:41" ht="13.2" x14ac:dyDescent="0.25">
      <c r="A50" s="6">
        <v>47</v>
      </c>
      <c r="B50" s="6" t="s">
        <v>44</v>
      </c>
      <c r="C50" s="13" t="s">
        <v>49</v>
      </c>
      <c r="G50" s="13">
        <f>'Food Intake'!F50*3.1</f>
        <v>68.819999999999794</v>
      </c>
      <c r="H50" s="13">
        <f>'Food Intake'!G50*3.1</f>
        <v>-1816.29</v>
      </c>
      <c r="I50" s="13">
        <f>'Food Intake'!H50*3.1</f>
        <v>84.010000000000076</v>
      </c>
      <c r="J50" s="13">
        <f>'Food Intake'!I50*3.1</f>
        <v>78.429999999999865</v>
      </c>
      <c r="K50" s="13">
        <f>'Food Intake'!J50*3.1</f>
        <v>55.800000000000004</v>
      </c>
      <c r="L50" s="13">
        <f>'Food Intake'!K50*IF($B50 = "CHOW", 3.1,  4.9)</f>
        <v>66.030000000000044</v>
      </c>
      <c r="M50" s="13">
        <f>'Food Intake'!L50*IF($B50 = "CHOW", 3.1,  4.9)</f>
        <v>51.15</v>
      </c>
      <c r="N50" s="13">
        <f>'Food Intake'!M50*IF($B50 = "CHOW", 3.1,  4.9)</f>
        <v>69.75</v>
      </c>
      <c r="O50" s="13">
        <f>'Food Intake'!N50*IF($B50 = "CHOW", 3.1,  4.9)</f>
        <v>71.61000000000007</v>
      </c>
      <c r="P50" s="13">
        <f>'Food Intake'!O50*IF($B50 = "CHOW", 3.1,  4.9)</f>
        <v>70.369999999999962</v>
      </c>
      <c r="Q50" s="13">
        <f>'Food Intake'!P50*IF($B50 = "CHOW", 3.1,  4.9)</f>
        <v>71.3</v>
      </c>
      <c r="R50" s="13">
        <f>'Food Intake'!Q50*IF($B50 = "CHOW", 3.1,  4.9)</f>
        <v>67.270000000000138</v>
      </c>
      <c r="S50" s="13">
        <f>'Food Intake'!R50*IF($B50 = "CHOW", 3.1,  4.9)</f>
        <v>67.269999999999968</v>
      </c>
      <c r="T50" s="13">
        <f>'Food Intake'!S50*IF($B50 = "CHOW", 3.1,  4.9)</f>
        <v>76.259999999999721</v>
      </c>
      <c r="U50" s="13">
        <f>'Food Intake'!T50*IF($B50 = "CHOW", 3.1,  4.9)</f>
        <v>62.62000000000014</v>
      </c>
      <c r="V50" s="13">
        <f>'Food Intake'!U50*IF($B50 = "CHOW", 3.1,  4.9)</f>
        <v>69.439999999999927</v>
      </c>
      <c r="W50" s="13">
        <f>'Food Intake'!V50*IF($B50 = "CHOW", 3.1,  4.9)</f>
        <v>75.019999999999797</v>
      </c>
      <c r="X50" s="13">
        <f>'Food Intake'!W50*IF($B50 = "CHOW", 3.1,  4.9)</f>
        <v>78.120000000000147</v>
      </c>
      <c r="Y50" s="32"/>
      <c r="Z50" s="32">
        <v>150.66000000000008</v>
      </c>
      <c r="AA50" s="13">
        <f>'Food Intake'!Z50*IF($B50 = "CHOW", 3.1,  4.9)</f>
        <v>82.459999999999894</v>
      </c>
      <c r="AB50" s="13">
        <f>'Food Intake'!AA50*IF($B50 = "CHOW", 3.1,  4.9)</f>
        <v>56.419999999999966</v>
      </c>
      <c r="AC50" s="13">
        <f>'Food Intake'!AB50*IF($B50 = "CHOW", 3.1,  4.9)</f>
        <v>64.169999999999973</v>
      </c>
      <c r="AD50" s="13">
        <f>'Food Intake'!AC50*IF($B50 = "CHOW", 3.1,  4.9)</f>
        <v>79.05</v>
      </c>
      <c r="AE50" s="13">
        <f>'Food Intake'!AD50*IF($B50 = "CHOW", 3.1,  4.9)</f>
        <v>86.179999999999865</v>
      </c>
      <c r="AF50" s="13">
        <f>'Food Intake'!AE50*IF($B50 = "CHOW", 3.1,  4.9)</f>
        <v>60.45</v>
      </c>
      <c r="AG50" s="13">
        <f>'Food Intake'!AF50*IF($B50 = "CHOW", 3.1,  4.9)</f>
        <v>52.390000000000107</v>
      </c>
      <c r="AH50" s="13">
        <f>'Food Intake'!AG50*IF($B50 = "CHOW", 3.1,  4.9)</f>
        <v>63.239999999999931</v>
      </c>
      <c r="AI50" s="13">
        <f>'Food Intake'!AH50*IF($B50 = "CHOW", 3.1,  4.9)</f>
        <v>79.669999999999973</v>
      </c>
      <c r="AJ50" s="13">
        <f>'Food Intake'!AI50*IF($B50 = "CHOW", 3.1,  4.9)</f>
        <v>60.45</v>
      </c>
      <c r="AK50" s="13">
        <f>'Food Intake'!AJ50*IF($B50 = "CHOW", 3.1,  4.9)</f>
        <v>72.540000000000106</v>
      </c>
      <c r="AL50" s="13">
        <f>'Food Intake'!AK50*IF($B50 = "CHOW", 3.1,  4.9)</f>
        <v>61.380000000000038</v>
      </c>
      <c r="AM50" s="13">
        <f>'Food Intake'!AL50*IF($B50 = "CHOW", 3.1,  4.9)</f>
        <v>59.830000000000034</v>
      </c>
      <c r="AN50" s="13">
        <f>'Food Intake'!AM50*IF($B50 = "CHOW", 3.1,  4.9)</f>
        <v>74.709999999999894</v>
      </c>
      <c r="AO50" s="13">
        <f>'Food Intake'!AN50*IF($B50 = "CHOW", 3.1,  4.9)</f>
        <v>77.810000000000073</v>
      </c>
    </row>
    <row r="51" spans="1:41" ht="13.2" x14ac:dyDescent="0.25">
      <c r="A51" s="6">
        <v>48</v>
      </c>
      <c r="B51" s="6" t="s">
        <v>46</v>
      </c>
      <c r="C51" s="13" t="s">
        <v>49</v>
      </c>
      <c r="G51" s="13">
        <f>'Food Intake'!F51*3.1</f>
        <v>60.45</v>
      </c>
      <c r="H51" s="13">
        <f>'Food Intake'!G51*3.1</f>
        <v>-1766.3799999999999</v>
      </c>
      <c r="I51" s="13">
        <f>'Food Intake'!H51*3.1</f>
        <v>80.600000000000009</v>
      </c>
      <c r="J51" s="13">
        <f>'Food Intake'!I51*3.1</f>
        <v>71.919999999999789</v>
      </c>
      <c r="K51" s="13">
        <f>'Food Intake'!J51*3.1</f>
        <v>70.989999999999938</v>
      </c>
      <c r="L51" s="13">
        <f>'Food Intake'!K51*IF($B51 = "CHOW", 3.1,  4.9)</f>
        <v>27.440000000000044</v>
      </c>
      <c r="M51" s="13">
        <f>'Food Intake'!L51*IF($B51 = "CHOW", 3.1,  4.9)</f>
        <v>37.239999999999974</v>
      </c>
      <c r="N51" s="13">
        <f>'Food Intake'!M51*IF($B51 = "CHOW", 3.1,  4.9)</f>
        <v>75.460000000000036</v>
      </c>
      <c r="O51" s="13">
        <f>'Food Intake'!N51*IF($B51 = "CHOW", 3.1,  4.9)</f>
        <v>69.580000000000013</v>
      </c>
      <c r="P51" s="13">
        <f>'Food Intake'!O51*IF($B51 = "CHOW", 3.1,  4.9)</f>
        <v>86.239999999999981</v>
      </c>
      <c r="Q51" s="13">
        <f>'Food Intake'!P51*IF($B51 = "CHOW", 3.1,  4.9)</f>
        <v>77.419999999999987</v>
      </c>
      <c r="R51" s="13">
        <f>'Food Intake'!Q51*IF($B51 = "CHOW", 3.1,  4.9)</f>
        <v>80.360000000000028</v>
      </c>
      <c r="S51" s="13">
        <f>'Food Intake'!R51*IF($B51 = "CHOW", 3.1,  4.9)</f>
        <v>80.359999999999971</v>
      </c>
      <c r="T51" s="13">
        <f>'Food Intake'!S51*IF($B51 = "CHOW", 3.1,  4.9)</f>
        <v>75.95</v>
      </c>
      <c r="U51" s="13">
        <f>'Food Intake'!T51*IF($B51 = "CHOW", 3.1,  4.9)</f>
        <v>86.729999999999947</v>
      </c>
      <c r="V51" s="13">
        <f>'Food Intake'!U51*IF($B51 = "CHOW", 3.1,  4.9)</f>
        <v>69.580000000000013</v>
      </c>
      <c r="W51" s="13">
        <f>'Food Intake'!V51*IF($B51 = "CHOW", 3.1,  4.9)</f>
        <v>77.910000000000039</v>
      </c>
      <c r="X51" s="13">
        <f>'Food Intake'!W51*IF($B51 = "CHOW", 3.1,  4.9)</f>
        <v>86.239999999999981</v>
      </c>
      <c r="Y51" s="32"/>
      <c r="Z51" s="32">
        <v>135.24000000000004</v>
      </c>
      <c r="AA51" s="13">
        <f>'Food Intake'!Z51*IF($B51 = "CHOW", 3.1,  4.9)</f>
        <v>82.32</v>
      </c>
      <c r="AB51" s="13">
        <f>'Food Intake'!AA51*IF($B51 = "CHOW", 3.1,  4.9)</f>
        <v>88.2</v>
      </c>
      <c r="AC51" s="13">
        <f>'Food Intake'!AB51*IF($B51 = "CHOW", 3.1,  4.9)</f>
        <v>57.33000000000002</v>
      </c>
      <c r="AD51" s="13">
        <f>'Food Intake'!AC51*IF($B51 = "CHOW", 3.1,  4.9)</f>
        <v>70.560000000000031</v>
      </c>
      <c r="AE51" s="13">
        <f>'Food Intake'!AD51*IF($B51 = "CHOW", 3.1,  4.9)</f>
        <v>71.539999999999978</v>
      </c>
      <c r="AF51" s="13">
        <f>'Food Intake'!AE51*IF($B51 = "CHOW", 3.1,  4.9)</f>
        <v>62.230000000000018</v>
      </c>
      <c r="AG51" s="13">
        <f>'Food Intake'!AF51*IF($B51 = "CHOW", 3.1,  4.9)</f>
        <v>74.969999999999985</v>
      </c>
      <c r="AH51" s="13">
        <f>'Food Intake'!AG51*IF($B51 = "CHOW", 3.1,  4.9)</f>
        <v>49.980000000000018</v>
      </c>
      <c r="AI51" s="13">
        <f>'Food Intake'!AH51*IF($B51 = "CHOW", 3.1,  4.9)</f>
        <v>75.459999999999965</v>
      </c>
      <c r="AJ51" s="13">
        <f>'Food Intake'!AI51*IF($B51 = "CHOW", 3.1,  4.9)</f>
        <v>39.690000000000047</v>
      </c>
      <c r="AK51" s="13">
        <f>'Food Intake'!AJ51*IF($B51 = "CHOW", 3.1,  4.9)</f>
        <v>74.480000000000018</v>
      </c>
      <c r="AL51" s="13">
        <f>'Food Intake'!AK51*IF($B51 = "CHOW", 3.1,  4.9)</f>
        <v>70.069999999999993</v>
      </c>
      <c r="AM51" s="13">
        <f>'Food Intake'!AL51*IF($B51 = "CHOW", 3.1,  4.9)</f>
        <v>73.990000000000052</v>
      </c>
      <c r="AN51" s="13">
        <f>'Food Intake'!AM51*IF($B51 = "CHOW", 3.1,  4.9)</f>
        <v>57.33000000000002</v>
      </c>
      <c r="AO51" s="13">
        <f>'Food Intake'!AN51*IF($B51 = "CHOW", 3.1,  4.9)</f>
        <v>71.540000000000049</v>
      </c>
    </row>
    <row r="53" spans="1:41" ht="15.75" customHeight="1" x14ac:dyDescent="0.25">
      <c r="P53" s="13"/>
      <c r="Y53" s="36"/>
      <c r="Z53" s="13"/>
      <c r="AC53" s="13"/>
      <c r="AD53" s="13"/>
      <c r="AE53" s="13"/>
    </row>
    <row r="54" spans="1:41" ht="15.75" customHeight="1" x14ac:dyDescent="0.25">
      <c r="P54" s="32">
        <v>-223.44000000000005</v>
      </c>
      <c r="Q54" t="s">
        <v>334</v>
      </c>
      <c r="Y54" s="36"/>
      <c r="Z54" s="13"/>
      <c r="AD54" s="13"/>
    </row>
    <row r="55" spans="1:41" ht="15.75" customHeight="1" x14ac:dyDescent="0.25">
      <c r="P55" s="32">
        <v>-199.92</v>
      </c>
      <c r="Y55" s="36"/>
      <c r="Z55" s="13"/>
    </row>
    <row r="56" spans="1:41" ht="15.75" customHeight="1" x14ac:dyDescent="0.25">
      <c r="Y56" s="36"/>
      <c r="Z56" s="13"/>
    </row>
    <row r="57" spans="1:41" ht="15.75" customHeight="1" x14ac:dyDescent="0.25">
      <c r="Y57" s="36"/>
      <c r="Z57" s="13"/>
    </row>
    <row r="58" spans="1:41" ht="15.75" customHeight="1" x14ac:dyDescent="0.25">
      <c r="Y58" s="36"/>
      <c r="Z58" s="13"/>
    </row>
    <row r="59" spans="1:41" ht="15.75" customHeight="1" x14ac:dyDescent="0.25">
      <c r="Y59" s="36"/>
      <c r="Z59" s="13"/>
    </row>
    <row r="60" spans="1:41" ht="15.75" customHeight="1" x14ac:dyDescent="0.25">
      <c r="Y60" s="36"/>
      <c r="Z60" s="13"/>
    </row>
    <row r="61" spans="1:41" ht="15.75" customHeight="1" x14ac:dyDescent="0.25">
      <c r="Y61" s="36"/>
      <c r="Z61" s="13"/>
    </row>
    <row r="62" spans="1:41" ht="15.75" customHeight="1" x14ac:dyDescent="0.25">
      <c r="Y62" s="36"/>
      <c r="Z62" s="13"/>
    </row>
    <row r="63" spans="1:41" ht="15.75" customHeight="1" x14ac:dyDescent="0.25">
      <c r="Y63" s="36"/>
      <c r="Z63" s="13"/>
    </row>
    <row r="64" spans="1:41" ht="15.75" customHeight="1" x14ac:dyDescent="0.25">
      <c r="Y64" s="36"/>
      <c r="Z64" s="13"/>
    </row>
    <row r="65" spans="25:26" ht="15.75" customHeight="1" x14ac:dyDescent="0.25">
      <c r="Y65" s="36"/>
      <c r="Z65" s="13"/>
    </row>
    <row r="66" spans="25:26" ht="15.75" customHeight="1" x14ac:dyDescent="0.25">
      <c r="Y66" s="36"/>
      <c r="Z66" s="13"/>
    </row>
    <row r="67" spans="25:26" ht="15.75" customHeight="1" x14ac:dyDescent="0.25">
      <c r="Y67" s="36"/>
      <c r="Z67" s="13"/>
    </row>
    <row r="68" spans="25:26" ht="15.75" customHeight="1" x14ac:dyDescent="0.25">
      <c r="Y68" s="36"/>
      <c r="Z68" s="13"/>
    </row>
    <row r="69" spans="25:26" ht="15.75" customHeight="1" x14ac:dyDescent="0.25">
      <c r="Y69" s="36"/>
      <c r="Z69" s="13"/>
    </row>
    <row r="70" spans="25:26" ht="15.75" customHeight="1" x14ac:dyDescent="0.25">
      <c r="Y70" s="36"/>
      <c r="Z70" s="13"/>
    </row>
    <row r="71" spans="25:26" ht="15.75" customHeight="1" x14ac:dyDescent="0.25">
      <c r="Y71" s="36"/>
      <c r="Z71" s="13"/>
    </row>
    <row r="72" spans="25:26" ht="15.75" customHeight="1" x14ac:dyDescent="0.25">
      <c r="Y72" s="36"/>
      <c r="Z72" s="13"/>
    </row>
    <row r="73" spans="25:26" ht="15.75" customHeight="1" x14ac:dyDescent="0.25">
      <c r="Y73" s="36"/>
      <c r="Z73" s="13"/>
    </row>
    <row r="74" spans="25:26" ht="15.75" customHeight="1" x14ac:dyDescent="0.25">
      <c r="Y74" s="36"/>
      <c r="Z74" s="13"/>
    </row>
    <row r="75" spans="25:26" ht="15.75" customHeight="1" x14ac:dyDescent="0.25">
      <c r="Y75" s="36"/>
      <c r="Z75" s="13"/>
    </row>
    <row r="76" spans="25:26" ht="15.75" customHeight="1" x14ac:dyDescent="0.25">
      <c r="Y76" s="36"/>
      <c r="Z76" s="13"/>
    </row>
    <row r="77" spans="25:26" ht="15.75" customHeight="1" x14ac:dyDescent="0.25">
      <c r="Y77" s="36"/>
      <c r="Z77" s="13"/>
    </row>
    <row r="78" spans="25:26" ht="15.75" customHeight="1" x14ac:dyDescent="0.25">
      <c r="Y78" s="36"/>
      <c r="Z78" s="13"/>
    </row>
    <row r="79" spans="25:26" ht="15.75" customHeight="1" x14ac:dyDescent="0.25">
      <c r="Y79" s="36"/>
      <c r="Z79" s="13"/>
    </row>
    <row r="80" spans="25:26" ht="15.75" customHeight="1" x14ac:dyDescent="0.25">
      <c r="Y80" s="36"/>
      <c r="Z80" s="13"/>
    </row>
    <row r="81" spans="25:26" ht="15.75" customHeight="1" x14ac:dyDescent="0.25">
      <c r="Y81" s="36"/>
      <c r="Z81" s="13"/>
    </row>
    <row r="82" spans="25:26" ht="15.75" customHeight="1" x14ac:dyDescent="0.25">
      <c r="Y82" s="36"/>
      <c r="Z82" s="13"/>
    </row>
    <row r="83" spans="25:26" ht="15.75" customHeight="1" x14ac:dyDescent="0.25">
      <c r="Y83" s="36"/>
      <c r="Z83" s="13"/>
    </row>
    <row r="84" spans="25:26" ht="15.75" customHeight="1" x14ac:dyDescent="0.25">
      <c r="Y84" s="36"/>
      <c r="Z84" s="13"/>
    </row>
    <row r="85" spans="25:26" ht="15.75" customHeight="1" x14ac:dyDescent="0.25">
      <c r="Y85" s="36"/>
      <c r="Z85" s="13"/>
    </row>
    <row r="86" spans="25:26" ht="15.75" customHeight="1" x14ac:dyDescent="0.25">
      <c r="Y86" s="36"/>
      <c r="Z86" s="13"/>
    </row>
    <row r="87" spans="25:26" ht="15.75" customHeight="1" x14ac:dyDescent="0.25">
      <c r="Y87" s="36"/>
      <c r="Z87" s="13"/>
    </row>
    <row r="88" spans="25:26" ht="15.75" customHeight="1" x14ac:dyDescent="0.25">
      <c r="Y88" s="36"/>
      <c r="Z88" s="13"/>
    </row>
    <row r="89" spans="25:26" ht="15.75" customHeight="1" x14ac:dyDescent="0.25">
      <c r="Y89" s="36"/>
      <c r="Z89" s="13"/>
    </row>
    <row r="90" spans="25:26" ht="15.75" customHeight="1" x14ac:dyDescent="0.25">
      <c r="Y90" s="36"/>
      <c r="Z90" s="13"/>
    </row>
    <row r="91" spans="25:26" ht="15.75" customHeight="1" x14ac:dyDescent="0.25">
      <c r="Y91" s="36"/>
      <c r="Z91" s="13"/>
    </row>
    <row r="92" spans="25:26" ht="15.75" customHeight="1" x14ac:dyDescent="0.25">
      <c r="Y92" s="36"/>
      <c r="Z92" s="13"/>
    </row>
    <row r="93" spans="25:26" ht="15.75" customHeight="1" x14ac:dyDescent="0.25">
      <c r="Y93" s="36"/>
      <c r="Z93" s="13"/>
    </row>
    <row r="94" spans="25:26" ht="15.75" customHeight="1" x14ac:dyDescent="0.25">
      <c r="Y94" s="36"/>
      <c r="Z94" s="13"/>
    </row>
    <row r="95" spans="25:26" ht="15.75" customHeight="1" x14ac:dyDescent="0.25">
      <c r="Y95" s="36"/>
      <c r="Z95" s="13"/>
    </row>
    <row r="96" spans="25:26" ht="15.75" customHeight="1" x14ac:dyDescent="0.25">
      <c r="Y96" s="36"/>
      <c r="Z96" s="13"/>
    </row>
    <row r="97" spans="25:26" ht="15.75" customHeight="1" x14ac:dyDescent="0.25">
      <c r="Y97" s="36"/>
      <c r="Z97" s="13"/>
    </row>
    <row r="98" spans="25:26" ht="15.75" customHeight="1" x14ac:dyDescent="0.25">
      <c r="Y98" s="36"/>
      <c r="Z98" s="13"/>
    </row>
    <row r="99" spans="25:26" ht="15.75" customHeight="1" x14ac:dyDescent="0.25">
      <c r="Y99" s="36"/>
      <c r="Z99" s="13"/>
    </row>
    <row r="100" spans="25:26" ht="15.75" customHeight="1" x14ac:dyDescent="0.25">
      <c r="Y100" s="36"/>
      <c r="Z100" s="13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425"/>
  <sheetViews>
    <sheetView topLeftCell="A19" workbookViewId="0">
      <pane xSplit="1" topLeftCell="B1" activePane="topRight" state="frozen"/>
      <selection pane="topRight" activeCell="F44" sqref="F44"/>
    </sheetView>
  </sheetViews>
  <sheetFormatPr defaultColWidth="12.5546875" defaultRowHeight="15.75" customHeight="1" x14ac:dyDescent="0.25"/>
  <sheetData>
    <row r="1" spans="1:43" ht="15.75" customHeight="1" x14ac:dyDescent="0.25">
      <c r="B1" s="12"/>
      <c r="C1" s="12"/>
      <c r="D1" s="12"/>
      <c r="E1" s="12"/>
      <c r="F1" s="12"/>
      <c r="G1" s="12"/>
      <c r="H1" s="6" t="s">
        <v>40</v>
      </c>
      <c r="I1" s="12"/>
      <c r="J1" s="6" t="s">
        <v>21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41</v>
      </c>
      <c r="AN1" s="6"/>
      <c r="AO1" s="12"/>
      <c r="AP1" s="12"/>
      <c r="AQ1" s="13"/>
    </row>
    <row r="2" spans="1:43" ht="15.75" customHeight="1" x14ac:dyDescent="0.25">
      <c r="B2" s="12"/>
      <c r="C2" s="12"/>
      <c r="D2" s="12">
        <v>44341</v>
      </c>
      <c r="E2" s="12">
        <v>44342</v>
      </c>
      <c r="F2" s="12">
        <v>44343</v>
      </c>
      <c r="G2" s="12">
        <v>44344</v>
      </c>
      <c r="H2" s="12">
        <v>44345</v>
      </c>
      <c r="I2" s="12">
        <v>44346</v>
      </c>
      <c r="J2" s="12">
        <v>44347</v>
      </c>
      <c r="K2" s="12">
        <v>44348</v>
      </c>
      <c r="L2" s="12">
        <v>44349</v>
      </c>
      <c r="M2" s="12">
        <v>44350</v>
      </c>
      <c r="N2" s="12">
        <v>44351</v>
      </c>
      <c r="O2" s="12">
        <v>44352</v>
      </c>
      <c r="P2" s="12">
        <v>44353</v>
      </c>
      <c r="Q2" s="12">
        <v>44354</v>
      </c>
      <c r="R2" s="12">
        <v>44355</v>
      </c>
      <c r="S2" s="12">
        <v>44356</v>
      </c>
      <c r="T2" s="12">
        <v>44357</v>
      </c>
      <c r="U2" s="12">
        <v>44358</v>
      </c>
      <c r="V2" s="12">
        <v>44359</v>
      </c>
      <c r="W2" s="12">
        <v>44360</v>
      </c>
      <c r="X2" s="12">
        <v>44361</v>
      </c>
      <c r="Y2" s="12">
        <v>44362</v>
      </c>
      <c r="Z2" s="12">
        <v>44363</v>
      </c>
      <c r="AA2" s="12">
        <v>44364</v>
      </c>
      <c r="AB2" s="12">
        <v>44365</v>
      </c>
      <c r="AC2" s="12">
        <v>44366</v>
      </c>
      <c r="AD2" s="12">
        <v>44367</v>
      </c>
      <c r="AE2" s="12">
        <v>44368</v>
      </c>
      <c r="AF2" s="12">
        <v>44369</v>
      </c>
      <c r="AG2" s="12">
        <v>44370</v>
      </c>
      <c r="AH2" s="12">
        <v>44371</v>
      </c>
      <c r="AI2" s="12">
        <v>44372</v>
      </c>
      <c r="AJ2" s="12">
        <v>44373</v>
      </c>
      <c r="AK2" s="12">
        <v>44374</v>
      </c>
      <c r="AL2" s="12">
        <v>44375</v>
      </c>
      <c r="AM2" s="12">
        <v>44376</v>
      </c>
      <c r="AN2" s="12">
        <v>44377</v>
      </c>
      <c r="AO2" s="12"/>
      <c r="AP2" s="12"/>
      <c r="AQ2" s="13"/>
    </row>
    <row r="3" spans="1:43" ht="15.75" customHeight="1" x14ac:dyDescent="0.25">
      <c r="A3" s="6" t="s">
        <v>143</v>
      </c>
      <c r="B3" s="6" t="s">
        <v>144</v>
      </c>
      <c r="C3" s="6" t="s">
        <v>145</v>
      </c>
      <c r="D3" s="6" t="s">
        <v>335</v>
      </c>
      <c r="E3" s="6" t="s">
        <v>336</v>
      </c>
      <c r="F3" s="6" t="s">
        <v>337</v>
      </c>
      <c r="G3" s="6" t="s">
        <v>338</v>
      </c>
      <c r="H3" s="6" t="s">
        <v>339</v>
      </c>
      <c r="I3" s="6" t="s">
        <v>340</v>
      </c>
      <c r="J3" s="6" t="s">
        <v>341</v>
      </c>
      <c r="K3" s="6" t="s">
        <v>342</v>
      </c>
      <c r="L3" s="6" t="s">
        <v>343</v>
      </c>
      <c r="M3" s="6" t="s">
        <v>344</v>
      </c>
      <c r="N3" s="6" t="s">
        <v>345</v>
      </c>
      <c r="O3" s="6" t="s">
        <v>346</v>
      </c>
      <c r="P3" s="6" t="s">
        <v>347</v>
      </c>
      <c r="Q3" s="6" t="s">
        <v>348</v>
      </c>
      <c r="R3" s="6" t="s">
        <v>349</v>
      </c>
      <c r="S3" s="6" t="s">
        <v>350</v>
      </c>
      <c r="T3" s="6" t="s">
        <v>351</v>
      </c>
      <c r="U3" s="6" t="s">
        <v>352</v>
      </c>
      <c r="V3" s="6" t="s">
        <v>353</v>
      </c>
      <c r="W3" s="6" t="s">
        <v>354</v>
      </c>
      <c r="X3" s="6" t="s">
        <v>355</v>
      </c>
      <c r="Y3" s="6" t="s">
        <v>356</v>
      </c>
      <c r="Z3" s="6" t="s">
        <v>357</v>
      </c>
      <c r="AA3" s="6" t="s">
        <v>358</v>
      </c>
      <c r="AB3" s="6" t="s">
        <v>359</v>
      </c>
      <c r="AC3" s="6" t="s">
        <v>360</v>
      </c>
      <c r="AD3" s="6" t="s">
        <v>361</v>
      </c>
      <c r="AE3" s="6" t="s">
        <v>362</v>
      </c>
      <c r="AF3" s="6" t="s">
        <v>363</v>
      </c>
      <c r="AG3" s="6" t="s">
        <v>364</v>
      </c>
      <c r="AH3" s="6" t="s">
        <v>365</v>
      </c>
      <c r="AI3" s="6" t="s">
        <v>366</v>
      </c>
      <c r="AJ3" s="6" t="s">
        <v>367</v>
      </c>
      <c r="AK3" s="6" t="s">
        <v>368</v>
      </c>
      <c r="AL3" s="6" t="s">
        <v>369</v>
      </c>
      <c r="AM3" s="6" t="s">
        <v>370</v>
      </c>
      <c r="AN3" s="6" t="s">
        <v>371</v>
      </c>
      <c r="AQ3" s="13"/>
    </row>
    <row r="4" spans="1:43" ht="15.75" customHeight="1" x14ac:dyDescent="0.25">
      <c r="A4" s="6">
        <v>1</v>
      </c>
      <c r="B4" s="6" t="s">
        <v>44</v>
      </c>
      <c r="C4" s="13" t="s">
        <v>48</v>
      </c>
      <c r="D4" s="14">
        <v>280.39999999999998</v>
      </c>
      <c r="E4" s="14">
        <v>283.39999999999998</v>
      </c>
      <c r="F4" s="14">
        <v>293.60000000000002</v>
      </c>
      <c r="G4" s="13">
        <v>303.2</v>
      </c>
      <c r="H4" s="13">
        <v>311</v>
      </c>
      <c r="I4" s="13">
        <v>316.39999999999998</v>
      </c>
      <c r="J4" s="13">
        <v>317.7</v>
      </c>
      <c r="K4" s="13">
        <v>317.2</v>
      </c>
      <c r="L4" s="13">
        <v>327.10000000000002</v>
      </c>
      <c r="M4" s="13">
        <v>329.5</v>
      </c>
      <c r="N4" s="13">
        <v>338.4</v>
      </c>
      <c r="O4" s="13">
        <v>340.6</v>
      </c>
      <c r="P4" s="13">
        <v>346.4</v>
      </c>
      <c r="Q4" s="13">
        <v>354.8</v>
      </c>
      <c r="R4" s="13">
        <v>354.3</v>
      </c>
      <c r="S4" s="13">
        <v>364.6</v>
      </c>
      <c r="T4" s="13">
        <v>368.4</v>
      </c>
      <c r="U4" s="13">
        <v>375.6</v>
      </c>
      <c r="V4" s="13">
        <v>377.1</v>
      </c>
      <c r="W4" s="13">
        <v>371.3</v>
      </c>
      <c r="X4" s="32"/>
      <c r="Y4" s="13">
        <v>387.6</v>
      </c>
      <c r="Z4" s="13">
        <v>383</v>
      </c>
      <c r="AA4" s="13">
        <v>389.2</v>
      </c>
      <c r="AB4" s="13">
        <v>376.2</v>
      </c>
      <c r="AC4" s="13">
        <v>393.3</v>
      </c>
      <c r="AD4" s="13">
        <v>398</v>
      </c>
      <c r="AE4" s="13">
        <v>398.1</v>
      </c>
      <c r="AF4" s="13">
        <v>393</v>
      </c>
      <c r="AG4" s="13">
        <v>408.1</v>
      </c>
      <c r="AH4" s="13">
        <v>404.7</v>
      </c>
      <c r="AI4" s="13">
        <v>411.7</v>
      </c>
      <c r="AJ4" s="13">
        <v>409.6</v>
      </c>
      <c r="AK4" s="13">
        <v>423.1</v>
      </c>
      <c r="AL4" s="13">
        <v>424.1</v>
      </c>
      <c r="AM4" s="13">
        <v>422.5</v>
      </c>
      <c r="AN4" s="13">
        <v>423.3</v>
      </c>
      <c r="AO4" s="14"/>
      <c r="AP4" s="14"/>
      <c r="AQ4" s="14"/>
    </row>
    <row r="5" spans="1:43" ht="15.75" customHeight="1" x14ac:dyDescent="0.25">
      <c r="A5" s="6">
        <v>2</v>
      </c>
      <c r="B5" s="6" t="s">
        <v>44</v>
      </c>
      <c r="C5" s="13" t="s">
        <v>48</v>
      </c>
      <c r="D5" s="14">
        <v>281.10000000000002</v>
      </c>
      <c r="E5" s="14">
        <v>282.60000000000002</v>
      </c>
      <c r="F5" s="14">
        <v>292.8</v>
      </c>
      <c r="G5" s="13">
        <v>292.39999999999998</v>
      </c>
      <c r="H5" s="13">
        <v>300.7</v>
      </c>
      <c r="I5" s="13">
        <v>296.5</v>
      </c>
      <c r="J5" s="13">
        <v>303.39999999999998</v>
      </c>
      <c r="K5" s="13">
        <v>309.7</v>
      </c>
      <c r="L5" s="13">
        <v>314.89999999999998</v>
      </c>
      <c r="M5" s="13">
        <v>317</v>
      </c>
      <c r="N5" s="13">
        <v>324.60000000000002</v>
      </c>
      <c r="O5" s="13">
        <v>326.39999999999998</v>
      </c>
      <c r="P5" s="13">
        <v>335.3</v>
      </c>
      <c r="Q5" s="13">
        <v>335.5</v>
      </c>
      <c r="R5" s="13">
        <v>343.3</v>
      </c>
      <c r="S5" s="13">
        <v>350.3</v>
      </c>
      <c r="T5" s="13">
        <v>350.7</v>
      </c>
      <c r="U5" s="13">
        <v>357.5</v>
      </c>
      <c r="V5" s="13">
        <v>357.2</v>
      </c>
      <c r="W5" s="13">
        <v>361.6</v>
      </c>
      <c r="X5" s="32"/>
      <c r="Y5" s="13">
        <v>370.5</v>
      </c>
      <c r="Z5" s="13">
        <v>367.3</v>
      </c>
      <c r="AA5" s="13">
        <v>369.7</v>
      </c>
      <c r="AB5" s="13">
        <v>363.7</v>
      </c>
      <c r="AC5" s="13">
        <v>374.5</v>
      </c>
      <c r="AD5" s="13">
        <v>373.1</v>
      </c>
      <c r="AE5" s="13">
        <v>381.9</v>
      </c>
      <c r="AF5" s="13">
        <v>385.2</v>
      </c>
      <c r="AG5" s="13">
        <v>392.1</v>
      </c>
      <c r="AH5" s="13">
        <v>392.5</v>
      </c>
      <c r="AI5" s="13">
        <v>397.6</v>
      </c>
      <c r="AJ5" s="13">
        <v>389.1</v>
      </c>
      <c r="AK5" s="13">
        <v>407.4</v>
      </c>
      <c r="AL5" s="13">
        <v>396.3</v>
      </c>
      <c r="AM5" s="13">
        <v>409.1</v>
      </c>
      <c r="AN5" s="13">
        <v>402.9</v>
      </c>
      <c r="AO5" s="14"/>
      <c r="AP5" s="14"/>
      <c r="AQ5" s="14"/>
    </row>
    <row r="6" spans="1:43" ht="15.75" customHeight="1" x14ac:dyDescent="0.25">
      <c r="A6" s="6">
        <v>3</v>
      </c>
      <c r="B6" s="6" t="s">
        <v>44</v>
      </c>
      <c r="C6" s="13" t="s">
        <v>48</v>
      </c>
      <c r="D6" s="14">
        <v>304.5</v>
      </c>
      <c r="E6" s="14">
        <v>310</v>
      </c>
      <c r="F6" s="14">
        <v>319.8</v>
      </c>
      <c r="G6" s="13">
        <v>325.10000000000002</v>
      </c>
      <c r="H6" s="13">
        <v>330.1</v>
      </c>
      <c r="I6" s="13">
        <v>327.3</v>
      </c>
      <c r="J6" s="13">
        <v>331</v>
      </c>
      <c r="K6" s="13">
        <v>338.8</v>
      </c>
      <c r="L6" s="13">
        <v>346.2</v>
      </c>
      <c r="M6" s="13">
        <v>350.5</v>
      </c>
      <c r="N6" s="13">
        <v>352.6</v>
      </c>
      <c r="O6" s="13">
        <v>359</v>
      </c>
      <c r="P6" s="13">
        <v>366.3</v>
      </c>
      <c r="Q6" s="13">
        <v>367.5</v>
      </c>
      <c r="R6" s="13">
        <v>374.7</v>
      </c>
      <c r="S6" s="13">
        <v>379.2</v>
      </c>
      <c r="T6" s="13">
        <v>381.2</v>
      </c>
      <c r="U6" s="13">
        <v>391.3</v>
      </c>
      <c r="V6" s="13">
        <v>387.5</v>
      </c>
      <c r="W6" s="13">
        <v>396.3</v>
      </c>
      <c r="X6" s="32"/>
      <c r="Y6" s="13">
        <v>408.4</v>
      </c>
      <c r="Z6" s="13">
        <v>410.6</v>
      </c>
      <c r="AA6" s="13">
        <v>414.4</v>
      </c>
      <c r="AB6" s="13">
        <v>413.5</v>
      </c>
      <c r="AC6" s="13">
        <v>417.5</v>
      </c>
      <c r="AD6" s="13">
        <v>416.1</v>
      </c>
      <c r="AE6" s="13">
        <v>421.1</v>
      </c>
      <c r="AF6" s="13">
        <v>425.8</v>
      </c>
      <c r="AG6" s="13">
        <v>432.3</v>
      </c>
      <c r="AH6" s="13">
        <v>445.4</v>
      </c>
      <c r="AI6" s="13">
        <v>434.2</v>
      </c>
      <c r="AJ6" s="13">
        <v>435</v>
      </c>
      <c r="AK6" s="13">
        <v>451.2</v>
      </c>
      <c r="AL6" s="13">
        <v>439.8</v>
      </c>
      <c r="AM6" s="13">
        <v>449.6</v>
      </c>
      <c r="AN6" s="13">
        <v>439.5</v>
      </c>
      <c r="AO6" s="14"/>
      <c r="AP6" s="14"/>
      <c r="AQ6" s="14"/>
    </row>
    <row r="7" spans="1:43" ht="15.75" customHeight="1" x14ac:dyDescent="0.25">
      <c r="A7" s="6">
        <v>4</v>
      </c>
      <c r="B7" s="6" t="s">
        <v>44</v>
      </c>
      <c r="C7" s="13" t="s">
        <v>48</v>
      </c>
      <c r="D7" s="14">
        <v>329.4</v>
      </c>
      <c r="E7" s="14">
        <v>330.4</v>
      </c>
      <c r="F7" s="14">
        <v>343.1</v>
      </c>
      <c r="G7" s="13">
        <v>351.3</v>
      </c>
      <c r="H7" s="13">
        <v>365.3</v>
      </c>
      <c r="I7" s="13">
        <v>361.1</v>
      </c>
      <c r="J7" s="13">
        <v>364.6</v>
      </c>
      <c r="K7" s="13">
        <v>368.1</v>
      </c>
      <c r="L7" s="13">
        <v>375.1</v>
      </c>
      <c r="M7" s="13">
        <v>383.5</v>
      </c>
      <c r="N7" s="13">
        <v>391.8</v>
      </c>
      <c r="O7" s="13">
        <v>391.7</v>
      </c>
      <c r="P7" s="13">
        <v>399.7</v>
      </c>
      <c r="Q7" s="13">
        <v>403.1</v>
      </c>
      <c r="R7" s="13">
        <v>411.3</v>
      </c>
      <c r="S7" s="13">
        <v>414.3</v>
      </c>
      <c r="T7" s="13">
        <v>422.9</v>
      </c>
      <c r="U7" s="13">
        <v>426.7</v>
      </c>
      <c r="V7" s="13">
        <v>427.5</v>
      </c>
      <c r="W7" s="13">
        <v>432.2</v>
      </c>
      <c r="X7" s="32"/>
      <c r="Y7" s="13">
        <v>447.1</v>
      </c>
      <c r="Z7" s="13">
        <v>445.1</v>
      </c>
      <c r="AA7" s="13">
        <v>452.5</v>
      </c>
      <c r="AB7" s="13">
        <v>451.8</v>
      </c>
      <c r="AC7" s="13">
        <v>457.7</v>
      </c>
      <c r="AD7" s="13">
        <v>455.1</v>
      </c>
      <c r="AE7" s="13">
        <v>452.9</v>
      </c>
      <c r="AF7" s="13">
        <v>453.7</v>
      </c>
      <c r="AG7" s="13">
        <v>478.5</v>
      </c>
      <c r="AH7" s="13">
        <v>467</v>
      </c>
      <c r="AI7" s="13">
        <v>483.7</v>
      </c>
      <c r="AJ7" s="13">
        <v>477.4</v>
      </c>
      <c r="AK7" s="13">
        <v>493.4</v>
      </c>
      <c r="AL7" s="13">
        <v>490.7</v>
      </c>
      <c r="AM7" s="13">
        <v>493</v>
      </c>
      <c r="AN7" s="13">
        <v>486.7</v>
      </c>
      <c r="AO7" s="14"/>
      <c r="AP7" s="14"/>
      <c r="AQ7" s="14"/>
    </row>
    <row r="8" spans="1:43" ht="15.75" customHeight="1" x14ac:dyDescent="0.25">
      <c r="A8" s="6">
        <v>5</v>
      </c>
      <c r="B8" s="6" t="s">
        <v>45</v>
      </c>
      <c r="C8" s="13" t="s">
        <v>48</v>
      </c>
      <c r="D8" s="14">
        <v>330.4</v>
      </c>
      <c r="E8" s="14">
        <v>335.9</v>
      </c>
      <c r="F8" s="14">
        <v>345.6</v>
      </c>
      <c r="G8" s="13">
        <v>356.3</v>
      </c>
      <c r="H8" s="13">
        <v>361.7</v>
      </c>
      <c r="I8" s="13">
        <v>365.2</v>
      </c>
      <c r="J8" s="13">
        <v>363.6</v>
      </c>
      <c r="K8" s="13">
        <v>371.6</v>
      </c>
      <c r="L8" s="13">
        <v>380.8</v>
      </c>
      <c r="M8" s="13">
        <v>390.4</v>
      </c>
      <c r="N8" s="13">
        <v>402.1</v>
      </c>
      <c r="O8" s="13">
        <v>402.6</v>
      </c>
      <c r="P8" s="13">
        <v>415.1</v>
      </c>
      <c r="Q8" s="13">
        <v>419</v>
      </c>
      <c r="R8" s="13">
        <v>426</v>
      </c>
      <c r="S8" s="13">
        <v>433</v>
      </c>
      <c r="T8" s="13">
        <v>437.6</v>
      </c>
      <c r="U8" s="13">
        <v>451.5</v>
      </c>
      <c r="V8" s="13">
        <v>455.5</v>
      </c>
      <c r="W8" s="13">
        <v>460.7</v>
      </c>
      <c r="X8" s="32"/>
      <c r="Y8" s="13">
        <v>452.3</v>
      </c>
      <c r="Z8" s="13">
        <v>473.6</v>
      </c>
      <c r="AA8" s="13">
        <v>476.4</v>
      </c>
      <c r="AB8" s="13">
        <v>484.5</v>
      </c>
      <c r="AC8" s="13">
        <v>485.9</v>
      </c>
      <c r="AD8" s="13">
        <v>487.9</v>
      </c>
      <c r="AE8" s="13">
        <v>487.4</v>
      </c>
      <c r="AF8" s="13">
        <v>496.3</v>
      </c>
      <c r="AG8" s="13">
        <v>502.1</v>
      </c>
      <c r="AH8" s="13">
        <v>499.3</v>
      </c>
      <c r="AI8" s="13">
        <v>506.5</v>
      </c>
      <c r="AJ8" s="13">
        <v>505.2</v>
      </c>
      <c r="AK8" s="13">
        <v>515.5</v>
      </c>
      <c r="AL8" s="13">
        <v>518.70000000000005</v>
      </c>
      <c r="AM8" s="13">
        <v>517.1</v>
      </c>
      <c r="AN8" s="13">
        <v>521.5</v>
      </c>
      <c r="AO8" s="14"/>
      <c r="AP8" s="14"/>
      <c r="AQ8" s="14"/>
    </row>
    <row r="9" spans="1:43" ht="15.75" customHeight="1" x14ac:dyDescent="0.25">
      <c r="A9" s="6">
        <v>6</v>
      </c>
      <c r="B9" s="6" t="s">
        <v>45</v>
      </c>
      <c r="C9" s="13" t="s">
        <v>48</v>
      </c>
      <c r="D9" s="14">
        <v>240.6</v>
      </c>
      <c r="E9" s="14">
        <v>243.4</v>
      </c>
      <c r="F9" s="14">
        <v>248.7</v>
      </c>
      <c r="G9" s="13">
        <v>252.3</v>
      </c>
      <c r="H9" s="13">
        <v>254.2</v>
      </c>
      <c r="I9" s="13">
        <v>264.39999999999998</v>
      </c>
      <c r="J9" s="13">
        <v>263.3</v>
      </c>
      <c r="K9" s="13">
        <v>272.10000000000002</v>
      </c>
      <c r="L9" s="13">
        <v>285.10000000000002</v>
      </c>
      <c r="M9" s="13">
        <v>292.5</v>
      </c>
      <c r="N9" s="13">
        <v>297.8</v>
      </c>
      <c r="O9" s="13">
        <v>304.3</v>
      </c>
      <c r="P9" s="13">
        <v>313.89999999999998</v>
      </c>
      <c r="Q9" s="13">
        <v>320.5</v>
      </c>
      <c r="R9" s="13">
        <v>324.39999999999998</v>
      </c>
      <c r="S9" s="15"/>
      <c r="T9" s="15"/>
      <c r="U9" s="15"/>
      <c r="V9" s="15"/>
      <c r="W9" s="15"/>
      <c r="X9" s="32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</row>
    <row r="10" spans="1:43" ht="15.75" customHeight="1" x14ac:dyDescent="0.25">
      <c r="A10" s="6">
        <v>7</v>
      </c>
      <c r="B10" s="6" t="s">
        <v>45</v>
      </c>
      <c r="C10" s="13" t="s">
        <v>48</v>
      </c>
      <c r="D10" s="14">
        <v>279.3</v>
      </c>
      <c r="E10" s="14">
        <v>281.2</v>
      </c>
      <c r="F10" s="14">
        <v>294.2</v>
      </c>
      <c r="G10" s="13">
        <v>301.89999999999998</v>
      </c>
      <c r="H10" s="13">
        <v>311.5</v>
      </c>
      <c r="I10" s="13">
        <v>307.89999999999998</v>
      </c>
      <c r="J10" s="13">
        <v>309.89999999999998</v>
      </c>
      <c r="K10" s="13">
        <v>320.5</v>
      </c>
      <c r="L10" s="13">
        <v>328.7</v>
      </c>
      <c r="M10" s="13">
        <v>336.9</v>
      </c>
      <c r="N10" s="13">
        <v>348.8</v>
      </c>
      <c r="O10" s="13">
        <v>357.2</v>
      </c>
      <c r="P10" s="13">
        <v>367.8</v>
      </c>
      <c r="Q10" s="13">
        <v>376.2</v>
      </c>
      <c r="R10" s="13">
        <v>383.1</v>
      </c>
      <c r="S10" s="13">
        <v>392</v>
      </c>
      <c r="T10" s="13">
        <v>398.2</v>
      </c>
      <c r="U10" s="13">
        <v>409.2</v>
      </c>
      <c r="V10" s="13">
        <v>411.1</v>
      </c>
      <c r="W10" s="13">
        <v>415.7</v>
      </c>
      <c r="X10" s="32"/>
      <c r="Y10" s="13">
        <v>398.4</v>
      </c>
      <c r="Z10" s="13">
        <v>425</v>
      </c>
      <c r="AA10" s="13">
        <v>428.9</v>
      </c>
      <c r="AB10" s="13">
        <v>431.6</v>
      </c>
      <c r="AC10" s="13">
        <v>439.6</v>
      </c>
      <c r="AD10" s="13">
        <v>444.9</v>
      </c>
      <c r="AE10" s="13">
        <v>451.1</v>
      </c>
      <c r="AF10" s="13">
        <v>449.3</v>
      </c>
      <c r="AG10" s="13">
        <v>462.1</v>
      </c>
      <c r="AH10" s="13">
        <v>467</v>
      </c>
      <c r="AI10" s="13">
        <v>472.4</v>
      </c>
      <c r="AJ10" s="13">
        <v>473.5</v>
      </c>
      <c r="AK10" s="13">
        <v>468.8</v>
      </c>
      <c r="AL10" s="13">
        <v>484.6</v>
      </c>
      <c r="AM10" s="13">
        <v>484.7</v>
      </c>
      <c r="AN10" s="13">
        <v>482.9</v>
      </c>
      <c r="AO10" s="14"/>
      <c r="AP10" s="14"/>
      <c r="AQ10" s="14"/>
    </row>
    <row r="11" spans="1:43" ht="15.75" customHeight="1" x14ac:dyDescent="0.25">
      <c r="A11" s="6">
        <v>8</v>
      </c>
      <c r="B11" s="6" t="s">
        <v>46</v>
      </c>
      <c r="C11" s="13" t="s">
        <v>48</v>
      </c>
      <c r="D11" s="14">
        <v>292</v>
      </c>
      <c r="E11" s="14">
        <v>292.10000000000002</v>
      </c>
      <c r="F11" s="14">
        <v>307.7</v>
      </c>
      <c r="G11" s="13">
        <v>309</v>
      </c>
      <c r="H11" s="13">
        <v>321.8</v>
      </c>
      <c r="I11" s="13">
        <v>322.10000000000002</v>
      </c>
      <c r="J11" s="13">
        <v>325.60000000000002</v>
      </c>
      <c r="K11" s="13">
        <v>308.3</v>
      </c>
      <c r="L11" s="13">
        <v>308.8</v>
      </c>
      <c r="M11" s="13">
        <v>314.89999999999998</v>
      </c>
      <c r="N11" s="13">
        <v>315.5</v>
      </c>
      <c r="O11" s="13">
        <v>319</v>
      </c>
      <c r="P11" s="13">
        <v>327.10000000000002</v>
      </c>
      <c r="Q11" s="13">
        <v>331.1</v>
      </c>
      <c r="R11" s="13">
        <v>340.5</v>
      </c>
      <c r="S11" s="13">
        <v>346.4</v>
      </c>
      <c r="T11" s="13">
        <v>346.4</v>
      </c>
      <c r="U11" s="13">
        <v>355.5</v>
      </c>
      <c r="V11" s="13">
        <v>359</v>
      </c>
      <c r="W11" s="13">
        <v>363.2</v>
      </c>
      <c r="X11" s="32"/>
      <c r="Y11" s="13">
        <v>376.6</v>
      </c>
      <c r="Z11" s="13">
        <v>374.5</v>
      </c>
      <c r="AA11" s="13">
        <v>374.5</v>
      </c>
      <c r="AB11" s="13">
        <v>384.2</v>
      </c>
      <c r="AC11" s="32">
        <v>487.6</v>
      </c>
      <c r="AD11" s="13">
        <v>384</v>
      </c>
      <c r="AE11" s="13">
        <v>400.6</v>
      </c>
      <c r="AF11" s="13">
        <v>400.1</v>
      </c>
      <c r="AG11" s="13">
        <v>403.7</v>
      </c>
      <c r="AH11" s="13">
        <v>408.1</v>
      </c>
      <c r="AI11" s="13">
        <v>406.2</v>
      </c>
      <c r="AJ11" s="13">
        <v>405.6</v>
      </c>
      <c r="AK11" s="13">
        <v>412.6</v>
      </c>
      <c r="AL11" s="13">
        <v>411.5</v>
      </c>
      <c r="AM11" s="13">
        <v>415.9</v>
      </c>
      <c r="AN11" s="13">
        <v>416.7</v>
      </c>
      <c r="AO11" s="14"/>
      <c r="AP11" s="14"/>
      <c r="AQ11" s="14"/>
    </row>
    <row r="12" spans="1:43" ht="15.75" customHeight="1" x14ac:dyDescent="0.25">
      <c r="A12" s="6">
        <v>9</v>
      </c>
      <c r="B12" s="6" t="s">
        <v>45</v>
      </c>
      <c r="C12" s="13" t="s">
        <v>48</v>
      </c>
      <c r="D12" s="14">
        <v>274.60000000000002</v>
      </c>
      <c r="E12" s="14">
        <v>276.10000000000002</v>
      </c>
      <c r="F12" s="14">
        <v>290.89999999999998</v>
      </c>
      <c r="G12" s="13">
        <v>295.5</v>
      </c>
      <c r="H12" s="13">
        <v>302</v>
      </c>
      <c r="I12" s="13">
        <v>301.89999999999998</v>
      </c>
      <c r="J12" s="13">
        <v>306.3</v>
      </c>
      <c r="K12" s="13">
        <v>311.10000000000002</v>
      </c>
      <c r="L12" s="13">
        <v>320.7</v>
      </c>
      <c r="M12" s="13">
        <v>327.8</v>
      </c>
      <c r="N12" s="13">
        <v>333.9</v>
      </c>
      <c r="O12" s="13">
        <v>343.3</v>
      </c>
      <c r="P12" s="13">
        <v>348.9</v>
      </c>
      <c r="Q12" s="13">
        <v>352.4</v>
      </c>
      <c r="R12" s="13">
        <v>362.6</v>
      </c>
      <c r="S12" s="13">
        <v>370.2</v>
      </c>
      <c r="T12" s="13">
        <v>374.7</v>
      </c>
      <c r="U12" s="13">
        <v>382.9</v>
      </c>
      <c r="V12" s="13">
        <v>384.9</v>
      </c>
      <c r="W12" s="13">
        <v>390.1</v>
      </c>
      <c r="X12" s="32"/>
      <c r="Y12" s="13">
        <v>392.7</v>
      </c>
      <c r="Z12" s="13">
        <v>403.3</v>
      </c>
      <c r="AA12" s="13">
        <v>411.6</v>
      </c>
      <c r="AB12" s="13">
        <v>415.3</v>
      </c>
      <c r="AC12" s="13">
        <v>420.4</v>
      </c>
      <c r="AD12" s="13">
        <v>424.5</v>
      </c>
      <c r="AE12" s="13">
        <v>427.5</v>
      </c>
      <c r="AF12" s="13">
        <v>435.1</v>
      </c>
      <c r="AG12" s="13">
        <v>434.7</v>
      </c>
      <c r="AH12" s="13">
        <v>435</v>
      </c>
      <c r="AI12" s="13">
        <v>443.8</v>
      </c>
      <c r="AJ12" s="13">
        <v>442.6</v>
      </c>
      <c r="AK12" s="13">
        <v>436</v>
      </c>
      <c r="AL12" s="13">
        <v>449.3</v>
      </c>
      <c r="AM12" s="13">
        <v>454.1</v>
      </c>
      <c r="AN12" s="13">
        <v>450.1</v>
      </c>
      <c r="AO12" s="14"/>
      <c r="AP12" s="14"/>
      <c r="AQ12" s="14"/>
    </row>
    <row r="13" spans="1:43" ht="15.75" customHeight="1" x14ac:dyDescent="0.25">
      <c r="A13" s="6">
        <v>10</v>
      </c>
      <c r="B13" s="6" t="s">
        <v>44</v>
      </c>
      <c r="C13" s="13" t="s">
        <v>48</v>
      </c>
      <c r="D13" s="14">
        <v>228</v>
      </c>
      <c r="E13" s="14">
        <v>234.2</v>
      </c>
      <c r="F13" s="14">
        <v>237.6</v>
      </c>
      <c r="G13" s="13">
        <v>244.8</v>
      </c>
      <c r="H13" s="13">
        <v>257.39999999999998</v>
      </c>
      <c r="I13" s="13">
        <v>253.7</v>
      </c>
      <c r="J13" s="13">
        <v>254.8</v>
      </c>
      <c r="K13" s="13">
        <v>260.60000000000002</v>
      </c>
      <c r="L13" s="13">
        <v>264</v>
      </c>
      <c r="M13" s="32">
        <v>296.60000000000002</v>
      </c>
      <c r="N13" s="13">
        <v>272.2</v>
      </c>
      <c r="O13" s="13">
        <v>276.10000000000002</v>
      </c>
      <c r="P13" s="13">
        <v>281.60000000000002</v>
      </c>
      <c r="Q13" s="13">
        <v>284.60000000000002</v>
      </c>
      <c r="R13" s="13">
        <v>288</v>
      </c>
      <c r="S13" s="13">
        <v>292.5</v>
      </c>
      <c r="T13" s="13">
        <v>298.5</v>
      </c>
      <c r="U13" s="13">
        <v>304</v>
      </c>
      <c r="V13" s="13">
        <v>305.7</v>
      </c>
      <c r="W13" s="13">
        <v>306.89999999999998</v>
      </c>
      <c r="X13" s="32"/>
      <c r="Y13" s="13">
        <v>317.5</v>
      </c>
      <c r="Z13" s="13">
        <v>316</v>
      </c>
      <c r="AA13" s="13">
        <v>320.8</v>
      </c>
      <c r="AB13" s="13">
        <v>314.2</v>
      </c>
      <c r="AC13" s="13">
        <v>326.2</v>
      </c>
      <c r="AD13" s="13">
        <v>332.8</v>
      </c>
      <c r="AE13" s="13">
        <v>335.7</v>
      </c>
      <c r="AF13" s="13">
        <v>338</v>
      </c>
      <c r="AG13" s="13">
        <v>339.3</v>
      </c>
      <c r="AH13" s="13">
        <v>345.1</v>
      </c>
      <c r="AI13" s="13">
        <v>347.5</v>
      </c>
      <c r="AJ13" s="13">
        <v>344.1</v>
      </c>
      <c r="AK13" s="13">
        <v>357.8</v>
      </c>
      <c r="AL13" s="13">
        <v>349.6</v>
      </c>
      <c r="AM13" s="13">
        <v>357.8</v>
      </c>
      <c r="AN13" s="13">
        <v>354.8</v>
      </c>
      <c r="AO13" s="14"/>
      <c r="AP13" s="14"/>
      <c r="AQ13" s="14"/>
    </row>
    <row r="14" spans="1:43" ht="15.75" customHeight="1" x14ac:dyDescent="0.25">
      <c r="A14" s="6">
        <v>11</v>
      </c>
      <c r="B14" s="6" t="s">
        <v>46</v>
      </c>
      <c r="C14" s="13" t="s">
        <v>48</v>
      </c>
      <c r="D14" s="14">
        <v>258.89999999999998</v>
      </c>
      <c r="E14" s="14">
        <v>265.3</v>
      </c>
      <c r="F14" s="14">
        <v>279.2</v>
      </c>
      <c r="G14" s="13">
        <v>295.7</v>
      </c>
      <c r="H14" s="13">
        <v>299.39999999999998</v>
      </c>
      <c r="I14" s="13">
        <v>302.5</v>
      </c>
      <c r="J14" s="13">
        <v>306.3</v>
      </c>
      <c r="K14" s="13">
        <v>296.60000000000002</v>
      </c>
      <c r="L14" s="13">
        <v>298.3</v>
      </c>
      <c r="M14" s="13">
        <v>304</v>
      </c>
      <c r="N14" s="13">
        <v>304</v>
      </c>
      <c r="O14" s="13">
        <v>314.3</v>
      </c>
      <c r="P14" s="13">
        <v>319.3</v>
      </c>
      <c r="Q14" s="13">
        <v>325.10000000000002</v>
      </c>
      <c r="R14" s="13">
        <v>330.6</v>
      </c>
      <c r="S14" s="13">
        <v>320.3</v>
      </c>
      <c r="T14" s="13">
        <v>313</v>
      </c>
      <c r="U14" s="13">
        <v>341.8</v>
      </c>
      <c r="V14" s="13">
        <v>341</v>
      </c>
      <c r="W14" s="13">
        <v>346.9</v>
      </c>
      <c r="X14" s="32"/>
      <c r="Y14" s="13">
        <v>360.5</v>
      </c>
      <c r="Z14" s="13">
        <v>359.8</v>
      </c>
      <c r="AA14" s="13">
        <v>367</v>
      </c>
      <c r="AB14" s="13">
        <v>369.8</v>
      </c>
      <c r="AC14" s="13">
        <v>374.4</v>
      </c>
      <c r="AD14" s="13">
        <v>378.7</v>
      </c>
      <c r="AE14" s="13">
        <v>385</v>
      </c>
      <c r="AF14" s="13">
        <v>382.4</v>
      </c>
      <c r="AG14" s="13">
        <v>389.7</v>
      </c>
      <c r="AH14" s="13">
        <v>372</v>
      </c>
      <c r="AI14" s="13">
        <v>395</v>
      </c>
      <c r="AJ14" s="13">
        <v>387.1</v>
      </c>
      <c r="AK14" s="13">
        <v>395.4</v>
      </c>
      <c r="AL14" s="13">
        <v>397</v>
      </c>
      <c r="AM14" s="13">
        <v>404.9</v>
      </c>
      <c r="AN14" s="13">
        <v>401.7</v>
      </c>
      <c r="AO14" s="14"/>
      <c r="AP14" s="14"/>
      <c r="AQ14" s="14"/>
    </row>
    <row r="15" spans="1:43" ht="15.75" customHeight="1" x14ac:dyDescent="0.25">
      <c r="A15" s="6">
        <v>12</v>
      </c>
      <c r="B15" s="6" t="s">
        <v>46</v>
      </c>
      <c r="C15" s="13" t="s">
        <v>48</v>
      </c>
      <c r="D15" s="14">
        <v>256.60000000000002</v>
      </c>
      <c r="E15" s="14">
        <v>261.60000000000002</v>
      </c>
      <c r="F15" s="14">
        <v>274.2</v>
      </c>
      <c r="G15" s="13">
        <v>288.7</v>
      </c>
      <c r="H15" s="13">
        <v>289.3</v>
      </c>
      <c r="I15" s="13">
        <v>297.2</v>
      </c>
      <c r="J15" s="13">
        <v>294.89999999999998</v>
      </c>
      <c r="K15" s="13">
        <v>290.8</v>
      </c>
      <c r="L15" s="13">
        <v>284.3</v>
      </c>
      <c r="M15" s="13">
        <v>292.39999999999998</v>
      </c>
      <c r="N15" s="13">
        <v>292.7</v>
      </c>
      <c r="O15" s="13">
        <v>301.60000000000002</v>
      </c>
      <c r="P15" s="13">
        <v>309.3</v>
      </c>
      <c r="Q15" s="13">
        <v>307</v>
      </c>
      <c r="R15" s="13">
        <v>311.5</v>
      </c>
      <c r="S15" s="13">
        <v>317.89999999999998</v>
      </c>
      <c r="T15" s="13">
        <v>320.3</v>
      </c>
      <c r="U15" s="13">
        <v>328.8</v>
      </c>
      <c r="V15" s="13">
        <v>342.2</v>
      </c>
      <c r="W15" s="13">
        <v>333.2</v>
      </c>
      <c r="X15" s="32"/>
      <c r="Y15" s="13">
        <v>345.4</v>
      </c>
      <c r="Z15" s="13">
        <v>352</v>
      </c>
      <c r="AA15" s="13">
        <v>355.4</v>
      </c>
      <c r="AB15" s="13">
        <v>358.9</v>
      </c>
      <c r="AC15" s="13">
        <v>364.6</v>
      </c>
      <c r="AD15" s="13">
        <v>364</v>
      </c>
      <c r="AE15" s="13">
        <v>360.6</v>
      </c>
      <c r="AF15" s="13">
        <v>371.3</v>
      </c>
      <c r="AG15" s="13">
        <v>375.9</v>
      </c>
      <c r="AH15" s="13">
        <v>378.6</v>
      </c>
      <c r="AI15" s="13">
        <v>386.5</v>
      </c>
      <c r="AJ15" s="13">
        <v>384.9</v>
      </c>
      <c r="AK15" s="13">
        <v>392</v>
      </c>
      <c r="AL15" s="13">
        <v>392.7</v>
      </c>
      <c r="AM15" s="13">
        <v>397.1</v>
      </c>
      <c r="AN15" s="13">
        <v>399</v>
      </c>
      <c r="AO15" s="14"/>
      <c r="AP15" s="14"/>
      <c r="AQ15" s="14"/>
    </row>
    <row r="16" spans="1:43" ht="15.75" customHeight="1" x14ac:dyDescent="0.25">
      <c r="A16" s="6">
        <v>13</v>
      </c>
      <c r="B16" s="6" t="s">
        <v>46</v>
      </c>
      <c r="C16" s="13" t="s">
        <v>48</v>
      </c>
      <c r="D16" s="14">
        <v>270.39999999999998</v>
      </c>
      <c r="E16" s="14">
        <v>275.7</v>
      </c>
      <c r="F16" s="14">
        <v>287.5</v>
      </c>
      <c r="G16" s="13">
        <v>280.2</v>
      </c>
      <c r="H16" s="13">
        <v>300.7</v>
      </c>
      <c r="I16" s="13">
        <v>304.60000000000002</v>
      </c>
      <c r="J16" s="13">
        <v>308.8</v>
      </c>
      <c r="K16" s="13">
        <v>295.5</v>
      </c>
      <c r="L16" s="13">
        <v>300.2</v>
      </c>
      <c r="M16" s="13">
        <v>311.2</v>
      </c>
      <c r="N16" s="13">
        <v>314.7</v>
      </c>
      <c r="O16" s="13">
        <v>315.89999999999998</v>
      </c>
      <c r="P16" s="13">
        <v>319.89999999999998</v>
      </c>
      <c r="Q16" s="13">
        <v>315</v>
      </c>
      <c r="R16" s="13">
        <v>327.7</v>
      </c>
      <c r="S16" s="13">
        <v>331.2</v>
      </c>
      <c r="T16" s="13">
        <v>335.3</v>
      </c>
      <c r="U16" s="13">
        <v>339.5</v>
      </c>
      <c r="V16" s="13">
        <v>344.5</v>
      </c>
      <c r="W16" s="13">
        <v>346</v>
      </c>
      <c r="X16" s="32"/>
      <c r="Y16" s="13">
        <v>319.8</v>
      </c>
      <c r="Z16" s="13">
        <v>346.8</v>
      </c>
      <c r="AA16" s="13">
        <v>346</v>
      </c>
      <c r="AB16" s="13">
        <v>350.4</v>
      </c>
      <c r="AC16" s="13">
        <v>357.3</v>
      </c>
      <c r="AD16" s="13">
        <v>357.8</v>
      </c>
      <c r="AE16" s="13">
        <v>363.6</v>
      </c>
      <c r="AF16" s="32">
        <v>463</v>
      </c>
      <c r="AG16" s="13">
        <v>370</v>
      </c>
      <c r="AH16" s="13">
        <v>367</v>
      </c>
      <c r="AI16" s="13">
        <v>374.7</v>
      </c>
      <c r="AJ16" s="13">
        <v>377.8</v>
      </c>
      <c r="AK16" s="13">
        <v>387.9</v>
      </c>
      <c r="AL16" s="13">
        <v>391.1</v>
      </c>
      <c r="AM16" s="13">
        <v>391.7</v>
      </c>
      <c r="AN16" s="13">
        <v>390.6</v>
      </c>
      <c r="AO16" s="14"/>
      <c r="AP16" s="14"/>
      <c r="AQ16" s="14"/>
    </row>
    <row r="17" spans="1:43" ht="15.75" customHeight="1" x14ac:dyDescent="0.25">
      <c r="A17" s="6">
        <v>14</v>
      </c>
      <c r="B17" s="6" t="s">
        <v>46</v>
      </c>
      <c r="C17" s="13" t="s">
        <v>48</v>
      </c>
      <c r="D17" s="14">
        <v>261.89999999999998</v>
      </c>
      <c r="E17" s="14">
        <v>268</v>
      </c>
      <c r="F17" s="14">
        <v>274.3</v>
      </c>
      <c r="G17" s="13">
        <v>278.39999999999998</v>
      </c>
      <c r="H17" s="13">
        <v>290.3</v>
      </c>
      <c r="I17" s="13">
        <v>297.3</v>
      </c>
      <c r="J17" s="13">
        <v>294.7</v>
      </c>
      <c r="K17" s="13">
        <v>289.7</v>
      </c>
      <c r="L17" s="13">
        <v>292.3</v>
      </c>
      <c r="M17" s="13">
        <v>296.3</v>
      </c>
      <c r="N17" s="13">
        <v>302.5</v>
      </c>
      <c r="O17" s="13">
        <v>305.7</v>
      </c>
      <c r="P17" s="13">
        <v>309.60000000000002</v>
      </c>
      <c r="Q17" s="13">
        <v>315.5</v>
      </c>
      <c r="R17" s="13">
        <v>319.5</v>
      </c>
      <c r="S17" s="13">
        <v>322.8</v>
      </c>
      <c r="T17" s="13">
        <v>324.60000000000002</v>
      </c>
      <c r="U17" s="13">
        <v>329.5</v>
      </c>
      <c r="V17" s="13">
        <v>334.7</v>
      </c>
      <c r="W17" s="13">
        <v>335.5</v>
      </c>
      <c r="X17" s="32"/>
      <c r="Y17" s="13">
        <v>331.2</v>
      </c>
      <c r="Z17" s="13">
        <v>346.5</v>
      </c>
      <c r="AA17" s="13">
        <v>351.3</v>
      </c>
      <c r="AB17" s="13">
        <v>352.4</v>
      </c>
      <c r="AC17" s="13">
        <v>359.1</v>
      </c>
      <c r="AD17" s="13">
        <v>359.5</v>
      </c>
      <c r="AE17" s="13">
        <v>359.1</v>
      </c>
      <c r="AF17" s="13">
        <v>362.2</v>
      </c>
      <c r="AG17" s="13">
        <v>371.3</v>
      </c>
      <c r="AH17" s="13">
        <v>366.2</v>
      </c>
      <c r="AI17" s="13">
        <v>369.6</v>
      </c>
      <c r="AJ17" s="13">
        <v>371.7</v>
      </c>
      <c r="AK17" s="13">
        <v>376.3</v>
      </c>
      <c r="AL17" s="13">
        <v>380.7</v>
      </c>
      <c r="AM17" s="13">
        <v>377</v>
      </c>
      <c r="AN17" s="13">
        <v>380.7</v>
      </c>
      <c r="AO17" s="14"/>
      <c r="AP17" s="14"/>
      <c r="AQ17" s="14"/>
    </row>
    <row r="18" spans="1:43" ht="15.75" customHeight="1" x14ac:dyDescent="0.25">
      <c r="A18" s="6">
        <v>15</v>
      </c>
      <c r="B18" s="6" t="s">
        <v>44</v>
      </c>
      <c r="C18" s="13" t="s">
        <v>48</v>
      </c>
      <c r="D18" s="14">
        <v>301.5</v>
      </c>
      <c r="E18" s="14">
        <v>303.7</v>
      </c>
      <c r="F18" s="14">
        <v>317.39999999999998</v>
      </c>
      <c r="G18" s="13">
        <v>316.3</v>
      </c>
      <c r="H18" s="13">
        <v>327.2</v>
      </c>
      <c r="I18" s="13">
        <v>330.5</v>
      </c>
      <c r="J18" s="13">
        <v>333.9</v>
      </c>
      <c r="K18" s="13">
        <v>341.2</v>
      </c>
      <c r="L18" s="13">
        <v>347.2</v>
      </c>
      <c r="M18" s="13">
        <v>353.8</v>
      </c>
      <c r="N18" s="13">
        <v>361.8</v>
      </c>
      <c r="O18" s="13">
        <v>365.8</v>
      </c>
      <c r="P18" s="13">
        <v>372.1</v>
      </c>
      <c r="Q18" s="13">
        <v>376.6</v>
      </c>
      <c r="R18" s="13">
        <v>388.5</v>
      </c>
      <c r="S18" s="13">
        <v>391.8</v>
      </c>
      <c r="T18" s="13">
        <v>397.1</v>
      </c>
      <c r="U18" s="13">
        <v>403.4</v>
      </c>
      <c r="V18" s="13">
        <v>402.5</v>
      </c>
      <c r="W18" s="13">
        <v>408.5</v>
      </c>
      <c r="X18" s="32"/>
      <c r="Y18" s="13">
        <v>420.6</v>
      </c>
      <c r="Z18" s="13">
        <v>418.2</v>
      </c>
      <c r="AA18" s="13">
        <v>419.6</v>
      </c>
      <c r="AB18" s="13">
        <v>420.7</v>
      </c>
      <c r="AC18" s="13">
        <v>422.7</v>
      </c>
      <c r="AD18" s="13">
        <v>426.7</v>
      </c>
      <c r="AE18" s="13">
        <v>431.1</v>
      </c>
      <c r="AF18" s="13">
        <v>431</v>
      </c>
      <c r="AG18" s="13">
        <v>434.5</v>
      </c>
      <c r="AH18" s="13">
        <v>435.8</v>
      </c>
      <c r="AI18" s="13">
        <v>445.1</v>
      </c>
      <c r="AJ18" s="13">
        <v>439.9</v>
      </c>
      <c r="AK18" s="13">
        <v>459.4</v>
      </c>
      <c r="AL18" s="13">
        <v>454.9</v>
      </c>
      <c r="AM18" s="13">
        <v>461.9</v>
      </c>
      <c r="AN18" s="13">
        <v>458.7</v>
      </c>
      <c r="AO18" s="14"/>
      <c r="AP18" s="14"/>
      <c r="AQ18" s="14"/>
    </row>
    <row r="19" spans="1:43" ht="15.75" customHeight="1" x14ac:dyDescent="0.25">
      <c r="A19" s="6">
        <v>16</v>
      </c>
      <c r="B19" s="6" t="s">
        <v>45</v>
      </c>
      <c r="C19" s="13" t="s">
        <v>48</v>
      </c>
      <c r="D19" s="14">
        <v>293.39999999999998</v>
      </c>
      <c r="E19" s="14">
        <v>295.2</v>
      </c>
      <c r="F19" s="14">
        <v>301.8</v>
      </c>
      <c r="G19" s="13">
        <v>311.10000000000002</v>
      </c>
      <c r="H19" s="13">
        <v>315.3</v>
      </c>
      <c r="I19" s="13">
        <v>316.60000000000002</v>
      </c>
      <c r="J19" s="13">
        <v>321.2</v>
      </c>
      <c r="K19" s="13">
        <v>330.6</v>
      </c>
      <c r="L19" s="13">
        <v>340.6</v>
      </c>
      <c r="M19" s="13">
        <v>352.1</v>
      </c>
      <c r="N19" s="16">
        <v>365.4</v>
      </c>
      <c r="O19" s="13">
        <v>364.7</v>
      </c>
      <c r="P19" s="13">
        <v>371.6</v>
      </c>
      <c r="Q19" s="13">
        <v>379.1</v>
      </c>
      <c r="R19" s="13">
        <v>385.8</v>
      </c>
      <c r="S19" s="13">
        <v>396.7</v>
      </c>
      <c r="T19" s="13">
        <v>398.1</v>
      </c>
      <c r="U19" s="13">
        <v>407.8</v>
      </c>
      <c r="V19" s="13">
        <v>408.2</v>
      </c>
      <c r="W19" s="13">
        <v>411.3</v>
      </c>
      <c r="X19" s="32"/>
      <c r="Y19" s="13">
        <v>405.3</v>
      </c>
      <c r="Z19" s="13">
        <v>422.2</v>
      </c>
      <c r="AA19" s="13">
        <v>425.6</v>
      </c>
      <c r="AB19" s="13">
        <v>429</v>
      </c>
      <c r="AC19" s="13">
        <v>434.7</v>
      </c>
      <c r="AD19" s="13">
        <v>440.3</v>
      </c>
      <c r="AE19" s="13">
        <v>441.3</v>
      </c>
      <c r="AF19" s="13">
        <v>447.1</v>
      </c>
      <c r="AG19" s="13">
        <v>452.1</v>
      </c>
      <c r="AH19" s="13">
        <v>453.3</v>
      </c>
      <c r="AI19" s="13">
        <v>455.4</v>
      </c>
      <c r="AJ19" s="13">
        <v>454.3</v>
      </c>
      <c r="AK19" s="13">
        <v>450.6</v>
      </c>
      <c r="AL19" s="13">
        <v>459.7</v>
      </c>
      <c r="AM19" s="13">
        <v>462.5</v>
      </c>
      <c r="AN19" s="13">
        <v>459.6</v>
      </c>
      <c r="AO19" s="14"/>
      <c r="AP19" s="14"/>
      <c r="AQ19" s="14"/>
    </row>
    <row r="20" spans="1:43" ht="13.2" x14ac:dyDescent="0.25">
      <c r="A20" s="6">
        <v>17</v>
      </c>
      <c r="B20" s="6" t="s">
        <v>44</v>
      </c>
      <c r="C20" s="13" t="s">
        <v>48</v>
      </c>
      <c r="D20" s="14">
        <v>276.10000000000002</v>
      </c>
      <c r="E20" s="14">
        <v>280</v>
      </c>
      <c r="F20" s="14">
        <v>292.2</v>
      </c>
      <c r="G20" s="13">
        <v>295.60000000000002</v>
      </c>
      <c r="H20" s="13">
        <v>303.3</v>
      </c>
      <c r="I20" s="13">
        <v>300.5</v>
      </c>
      <c r="J20" s="13">
        <v>306.2</v>
      </c>
      <c r="K20" s="13">
        <v>308.8</v>
      </c>
      <c r="L20" s="13">
        <v>318</v>
      </c>
      <c r="M20" s="13">
        <v>317.7</v>
      </c>
      <c r="N20" s="13">
        <v>325.39999999999998</v>
      </c>
      <c r="O20" s="13">
        <v>326.7</v>
      </c>
      <c r="P20" s="13">
        <v>334</v>
      </c>
      <c r="Q20" s="13">
        <v>336.9</v>
      </c>
      <c r="R20" s="13">
        <v>341.1</v>
      </c>
      <c r="S20" s="13">
        <v>351.2</v>
      </c>
      <c r="T20" s="13">
        <v>345.4</v>
      </c>
      <c r="U20" s="13">
        <v>356.3</v>
      </c>
      <c r="V20" s="13">
        <v>352</v>
      </c>
      <c r="W20" s="13">
        <v>359.8</v>
      </c>
      <c r="X20" s="32"/>
      <c r="Y20" s="13">
        <v>368.8</v>
      </c>
      <c r="Z20" s="13">
        <v>363.7</v>
      </c>
      <c r="AA20" s="13">
        <v>369.4</v>
      </c>
      <c r="AB20" s="13">
        <v>375.9</v>
      </c>
      <c r="AC20" s="13">
        <v>370.5</v>
      </c>
      <c r="AD20" s="13">
        <v>376.1</v>
      </c>
      <c r="AE20" s="13">
        <v>376.3</v>
      </c>
      <c r="AF20" s="13">
        <v>379.8</v>
      </c>
      <c r="AG20" s="13">
        <v>386.3</v>
      </c>
      <c r="AH20" s="13">
        <v>386.6</v>
      </c>
      <c r="AI20" s="13">
        <v>395.1</v>
      </c>
      <c r="AJ20" s="13">
        <v>387.2</v>
      </c>
      <c r="AK20" s="13">
        <v>401.4</v>
      </c>
      <c r="AL20" s="13">
        <v>399.3</v>
      </c>
      <c r="AM20" s="13">
        <v>404.6</v>
      </c>
      <c r="AN20" s="13">
        <v>392.7</v>
      </c>
      <c r="AO20" s="14"/>
      <c r="AP20" s="14"/>
      <c r="AQ20" s="14"/>
    </row>
    <row r="21" spans="1:43" ht="13.2" x14ac:dyDescent="0.25">
      <c r="A21" s="6">
        <v>18</v>
      </c>
      <c r="B21" s="6" t="s">
        <v>45</v>
      </c>
      <c r="C21" s="13" t="s">
        <v>48</v>
      </c>
      <c r="D21" s="14">
        <v>267.3</v>
      </c>
      <c r="E21" s="14">
        <v>267.5</v>
      </c>
      <c r="F21" s="14">
        <v>277</v>
      </c>
      <c r="G21" s="13">
        <v>286.39999999999998</v>
      </c>
      <c r="H21" s="13">
        <v>290.60000000000002</v>
      </c>
      <c r="I21" s="13">
        <v>294.39999999999998</v>
      </c>
      <c r="J21" s="13">
        <v>296.60000000000002</v>
      </c>
      <c r="K21" s="13">
        <v>306.10000000000002</v>
      </c>
      <c r="L21" s="13">
        <v>315.8</v>
      </c>
      <c r="M21" s="13">
        <v>317.2</v>
      </c>
      <c r="N21" s="13">
        <v>319.39999999999998</v>
      </c>
      <c r="O21" s="13">
        <v>326.8</v>
      </c>
      <c r="P21" s="13">
        <v>334.6</v>
      </c>
      <c r="Q21" s="41">
        <v>340.3</v>
      </c>
      <c r="R21" s="41">
        <v>338.6</v>
      </c>
      <c r="S21" s="13">
        <v>329.6</v>
      </c>
      <c r="T21" s="13">
        <v>350.9</v>
      </c>
      <c r="U21" s="13">
        <v>359.1</v>
      </c>
      <c r="V21" s="13">
        <v>357.6</v>
      </c>
      <c r="W21" s="13">
        <v>364.9</v>
      </c>
      <c r="X21" s="32"/>
      <c r="Y21" s="13">
        <v>377.7</v>
      </c>
      <c r="Z21" s="13">
        <v>379.6</v>
      </c>
      <c r="AA21" s="13">
        <v>385.7</v>
      </c>
      <c r="AB21" s="13">
        <v>387.3</v>
      </c>
      <c r="AC21" s="13">
        <v>391.4</v>
      </c>
      <c r="AD21" s="13">
        <v>395.2</v>
      </c>
      <c r="AE21" s="13">
        <v>399.3</v>
      </c>
      <c r="AF21" s="13">
        <v>404.5</v>
      </c>
      <c r="AG21" s="13">
        <v>408.2</v>
      </c>
      <c r="AH21" s="13">
        <v>413.2</v>
      </c>
      <c r="AI21" s="13">
        <v>409.2</v>
      </c>
      <c r="AJ21" s="13">
        <v>413.1</v>
      </c>
      <c r="AK21" s="13">
        <v>422</v>
      </c>
      <c r="AL21" s="13">
        <v>419.5</v>
      </c>
      <c r="AM21" s="13">
        <v>427.9</v>
      </c>
      <c r="AN21" s="13">
        <v>424.2</v>
      </c>
      <c r="AO21" s="14"/>
      <c r="AP21" s="14"/>
      <c r="AQ21" s="14"/>
    </row>
    <row r="22" spans="1:43" ht="13.2" x14ac:dyDescent="0.25">
      <c r="A22" s="6">
        <v>19</v>
      </c>
      <c r="B22" s="6" t="s">
        <v>46</v>
      </c>
      <c r="C22" s="13" t="s">
        <v>48</v>
      </c>
      <c r="D22" s="14">
        <v>290.8</v>
      </c>
      <c r="E22" s="14">
        <v>291.2</v>
      </c>
      <c r="F22" s="14">
        <v>301.89999999999998</v>
      </c>
      <c r="G22" s="13">
        <v>306.8</v>
      </c>
      <c r="H22" s="13">
        <v>317.60000000000002</v>
      </c>
      <c r="I22" s="13">
        <v>320.5</v>
      </c>
      <c r="J22" s="13">
        <v>325.5</v>
      </c>
      <c r="K22" s="13">
        <v>318.60000000000002</v>
      </c>
      <c r="L22" s="13">
        <v>316.3</v>
      </c>
      <c r="M22" s="13">
        <v>324</v>
      </c>
      <c r="N22" s="13">
        <v>322.5</v>
      </c>
      <c r="O22" s="13">
        <v>329.3</v>
      </c>
      <c r="P22" s="13">
        <v>336.6</v>
      </c>
      <c r="Q22" s="13">
        <v>343.1</v>
      </c>
      <c r="R22" s="13">
        <v>346.9</v>
      </c>
      <c r="S22" s="13">
        <v>351.5</v>
      </c>
      <c r="T22" s="13">
        <v>356.1</v>
      </c>
      <c r="U22" s="13">
        <v>362.2</v>
      </c>
      <c r="V22" s="13">
        <v>365.1</v>
      </c>
      <c r="W22" s="13">
        <v>372.1</v>
      </c>
      <c r="X22" s="32"/>
      <c r="Y22" s="13">
        <v>377.3</v>
      </c>
      <c r="Z22" s="13">
        <v>378.9</v>
      </c>
      <c r="AA22" s="13">
        <v>381.4</v>
      </c>
      <c r="AB22" s="13">
        <v>383.6</v>
      </c>
      <c r="AC22" s="13">
        <v>391.3</v>
      </c>
      <c r="AD22" s="13">
        <v>390.3</v>
      </c>
      <c r="AE22" s="13">
        <v>391.7</v>
      </c>
      <c r="AF22" s="13">
        <v>395.3</v>
      </c>
      <c r="AG22" s="13">
        <v>397.2</v>
      </c>
      <c r="AH22" s="13">
        <v>401.3</v>
      </c>
      <c r="AI22" s="13">
        <v>404</v>
      </c>
      <c r="AJ22" s="13">
        <v>401.3</v>
      </c>
      <c r="AK22" s="13">
        <v>411.3</v>
      </c>
      <c r="AL22" s="13">
        <v>412.6</v>
      </c>
      <c r="AM22" s="13">
        <v>415.3</v>
      </c>
      <c r="AN22" s="13">
        <v>412.4</v>
      </c>
      <c r="AO22" s="14"/>
      <c r="AP22" s="14"/>
      <c r="AQ22" s="14"/>
    </row>
    <row r="23" spans="1:43" ht="13.2" x14ac:dyDescent="0.25">
      <c r="A23" s="6">
        <v>20</v>
      </c>
      <c r="B23" s="6" t="s">
        <v>45</v>
      </c>
      <c r="C23" s="13" t="s">
        <v>48</v>
      </c>
      <c r="D23" s="14">
        <v>301.89999999999998</v>
      </c>
      <c r="E23" s="14">
        <v>306.10000000000002</v>
      </c>
      <c r="F23" s="14">
        <v>311.5</v>
      </c>
      <c r="G23" s="13">
        <v>321.5</v>
      </c>
      <c r="H23" s="13">
        <v>325.2</v>
      </c>
      <c r="I23" s="13">
        <v>320.2</v>
      </c>
      <c r="J23" s="13">
        <v>329.4</v>
      </c>
      <c r="K23" s="13">
        <v>335.4</v>
      </c>
      <c r="L23" s="13">
        <v>341.8</v>
      </c>
      <c r="M23" s="13">
        <v>349.2</v>
      </c>
      <c r="N23" s="13">
        <v>353.1</v>
      </c>
      <c r="O23" s="13">
        <v>370</v>
      </c>
      <c r="P23" s="13">
        <v>383.3</v>
      </c>
      <c r="Q23" s="13">
        <v>384.9</v>
      </c>
      <c r="R23" s="13">
        <v>402.3</v>
      </c>
      <c r="S23" s="13">
        <v>392.1</v>
      </c>
      <c r="T23" s="13">
        <v>382.5</v>
      </c>
      <c r="U23" s="13">
        <v>421.3</v>
      </c>
      <c r="V23" s="13">
        <v>409.2</v>
      </c>
      <c r="W23" s="13">
        <v>435.9</v>
      </c>
      <c r="X23" s="32"/>
      <c r="Y23" s="13">
        <v>416.9</v>
      </c>
      <c r="Z23" s="13">
        <v>443.7</v>
      </c>
      <c r="AA23" s="13">
        <v>454.6</v>
      </c>
      <c r="AB23" s="13">
        <v>460.1</v>
      </c>
      <c r="AC23" s="13">
        <v>461.9</v>
      </c>
      <c r="AD23" s="13">
        <v>462.9</v>
      </c>
      <c r="AE23" s="13">
        <v>471.1</v>
      </c>
      <c r="AF23" s="13">
        <v>476.8</v>
      </c>
      <c r="AG23" s="13">
        <v>483.6</v>
      </c>
      <c r="AH23" s="13">
        <v>498.1</v>
      </c>
      <c r="AI23" s="13">
        <v>482.3</v>
      </c>
      <c r="AJ23" s="13">
        <v>486.7</v>
      </c>
      <c r="AK23" s="13">
        <v>496.6</v>
      </c>
      <c r="AL23" s="13">
        <v>493.6</v>
      </c>
      <c r="AM23" s="13">
        <v>501.7</v>
      </c>
      <c r="AN23" s="13">
        <v>501.4</v>
      </c>
      <c r="AO23" s="14"/>
      <c r="AP23" s="14"/>
      <c r="AQ23" s="14"/>
    </row>
    <row r="24" spans="1:43" ht="13.2" x14ac:dyDescent="0.25">
      <c r="A24" s="6">
        <v>21</v>
      </c>
      <c r="B24" s="6" t="s">
        <v>46</v>
      </c>
      <c r="C24" s="13" t="s">
        <v>48</v>
      </c>
      <c r="D24" s="14">
        <v>310.89999999999998</v>
      </c>
      <c r="E24" s="14">
        <v>325.2</v>
      </c>
      <c r="F24" s="14">
        <v>340.5</v>
      </c>
      <c r="G24" s="13">
        <v>352.6</v>
      </c>
      <c r="H24" s="13">
        <v>351.8</v>
      </c>
      <c r="I24" s="13">
        <v>350.4</v>
      </c>
      <c r="J24" s="13">
        <v>355.3</v>
      </c>
      <c r="K24" s="13">
        <v>343.4</v>
      </c>
      <c r="L24" s="13">
        <v>342.5</v>
      </c>
      <c r="M24" s="13">
        <v>350.4</v>
      </c>
      <c r="N24" s="13">
        <v>357.3</v>
      </c>
      <c r="O24" s="13">
        <v>342.1</v>
      </c>
      <c r="P24" s="13">
        <v>336.3</v>
      </c>
      <c r="Q24" s="13">
        <v>338.2</v>
      </c>
      <c r="R24" s="13">
        <v>339.3</v>
      </c>
      <c r="S24" s="13">
        <v>341.6</v>
      </c>
      <c r="T24" s="13">
        <v>338.4</v>
      </c>
      <c r="U24" s="13">
        <v>347.2</v>
      </c>
      <c r="V24" s="13">
        <v>346.2</v>
      </c>
      <c r="W24" s="13">
        <v>349.6</v>
      </c>
      <c r="X24" s="32"/>
      <c r="Y24" s="13">
        <v>359</v>
      </c>
      <c r="Z24" s="13">
        <v>359.2</v>
      </c>
      <c r="AA24" s="13">
        <v>365.3</v>
      </c>
      <c r="AB24" s="13">
        <v>372.3</v>
      </c>
      <c r="AC24" s="13">
        <v>370.9</v>
      </c>
      <c r="AD24" s="13">
        <v>363.9</v>
      </c>
      <c r="AE24" s="13">
        <v>374.9</v>
      </c>
      <c r="AF24" s="13">
        <v>376.9</v>
      </c>
      <c r="AG24" s="13">
        <v>379.8</v>
      </c>
      <c r="AH24" s="13">
        <v>388.4</v>
      </c>
      <c r="AI24" s="13">
        <v>382.2</v>
      </c>
      <c r="AJ24" s="13">
        <v>382.7</v>
      </c>
      <c r="AK24" s="13">
        <v>391.4</v>
      </c>
      <c r="AL24" s="13">
        <v>384.1</v>
      </c>
      <c r="AM24" s="13">
        <v>399.4</v>
      </c>
      <c r="AN24" s="13">
        <v>393.8</v>
      </c>
      <c r="AO24" s="14"/>
      <c r="AP24" s="14"/>
      <c r="AQ24" s="14"/>
    </row>
    <row r="25" spans="1:43" ht="13.2" x14ac:dyDescent="0.25">
      <c r="A25" s="6">
        <v>22</v>
      </c>
      <c r="B25" s="6" t="s">
        <v>45</v>
      </c>
      <c r="C25" s="13" t="s">
        <v>48</v>
      </c>
      <c r="D25" s="14">
        <v>316.5</v>
      </c>
      <c r="E25" s="14">
        <v>318.10000000000002</v>
      </c>
      <c r="F25" s="14">
        <v>325.10000000000002</v>
      </c>
      <c r="G25" s="13">
        <v>332.9</v>
      </c>
      <c r="H25" s="13">
        <v>336.4</v>
      </c>
      <c r="I25" s="13">
        <v>339.9</v>
      </c>
      <c r="J25" s="13">
        <v>343.7</v>
      </c>
      <c r="K25" s="13">
        <v>356.9</v>
      </c>
      <c r="L25" s="13">
        <v>364</v>
      </c>
      <c r="M25" s="13">
        <v>374.4</v>
      </c>
      <c r="N25" s="13">
        <v>381.3</v>
      </c>
      <c r="O25" s="13">
        <v>393.4</v>
      </c>
      <c r="P25" s="13">
        <v>404.3</v>
      </c>
      <c r="Q25" s="13">
        <v>409.5</v>
      </c>
      <c r="R25" s="13">
        <v>419.3</v>
      </c>
      <c r="S25" s="13">
        <v>427.4</v>
      </c>
      <c r="T25" s="13">
        <v>434.3</v>
      </c>
      <c r="U25" s="13">
        <v>445.4</v>
      </c>
      <c r="V25" s="13">
        <v>449.6</v>
      </c>
      <c r="W25" s="13">
        <v>458.9</v>
      </c>
      <c r="X25" s="32"/>
      <c r="Y25" s="13">
        <v>442.1</v>
      </c>
      <c r="Z25" s="13">
        <v>468.6</v>
      </c>
      <c r="AA25" s="13">
        <v>472.6</v>
      </c>
      <c r="AB25" s="13">
        <v>483.8</v>
      </c>
      <c r="AC25" s="13">
        <v>490.1</v>
      </c>
      <c r="AD25" s="13">
        <v>492.8</v>
      </c>
      <c r="AE25" s="13">
        <v>497.2</v>
      </c>
      <c r="AF25" s="13">
        <v>495.3</v>
      </c>
      <c r="AG25" s="13">
        <v>509.9</v>
      </c>
      <c r="AH25" s="13">
        <v>507.4</v>
      </c>
      <c r="AI25" s="13">
        <v>519.29999999999995</v>
      </c>
      <c r="AJ25" s="13">
        <v>522.70000000000005</v>
      </c>
      <c r="AK25" s="13">
        <v>537.6</v>
      </c>
      <c r="AL25" s="13">
        <v>531.20000000000005</v>
      </c>
      <c r="AM25" s="13">
        <v>537.29999999999995</v>
      </c>
      <c r="AN25" s="13">
        <v>534.6</v>
      </c>
      <c r="AO25" s="14"/>
      <c r="AP25" s="14"/>
      <c r="AQ25" s="14"/>
    </row>
    <row r="26" spans="1:43" ht="13.2" x14ac:dyDescent="0.25">
      <c r="A26" s="6">
        <v>23</v>
      </c>
      <c r="B26" s="6" t="s">
        <v>46</v>
      </c>
      <c r="C26" s="13" t="s">
        <v>48</v>
      </c>
      <c r="D26" s="14">
        <v>320.60000000000002</v>
      </c>
      <c r="E26" s="14">
        <v>324.8</v>
      </c>
      <c r="F26" s="14">
        <v>338.6</v>
      </c>
      <c r="G26" s="13">
        <v>342</v>
      </c>
      <c r="H26" s="13">
        <v>346.8</v>
      </c>
      <c r="I26" s="13">
        <v>348.5</v>
      </c>
      <c r="J26" s="13">
        <v>352</v>
      </c>
      <c r="K26" s="13">
        <v>350.4</v>
      </c>
      <c r="L26" s="13">
        <v>347.5</v>
      </c>
      <c r="M26" s="13">
        <v>356.4</v>
      </c>
      <c r="N26" s="13">
        <v>359.8</v>
      </c>
      <c r="O26" s="13">
        <v>365.4</v>
      </c>
      <c r="P26" s="13">
        <v>371.6</v>
      </c>
      <c r="Q26" s="13">
        <v>376.2</v>
      </c>
      <c r="R26" s="13">
        <v>384.2</v>
      </c>
      <c r="S26" s="13">
        <v>388.1</v>
      </c>
      <c r="T26" s="13">
        <v>391.6</v>
      </c>
      <c r="U26" s="13">
        <v>403.1</v>
      </c>
      <c r="V26" s="13">
        <v>403.8</v>
      </c>
      <c r="W26" s="13">
        <v>408.5</v>
      </c>
      <c r="X26" s="32"/>
      <c r="Y26" s="13">
        <v>419.6</v>
      </c>
      <c r="Z26" s="13">
        <v>419.2</v>
      </c>
      <c r="AA26" s="13">
        <v>424.8</v>
      </c>
      <c r="AB26" s="32">
        <v>353.5</v>
      </c>
      <c r="AC26" s="13">
        <v>435</v>
      </c>
      <c r="AD26" s="13">
        <v>433.5</v>
      </c>
      <c r="AE26" s="13">
        <v>438.2</v>
      </c>
      <c r="AF26" s="13">
        <v>444.1</v>
      </c>
      <c r="AG26" s="13">
        <v>444.7</v>
      </c>
      <c r="AH26" s="13">
        <v>445</v>
      </c>
      <c r="AI26" s="13">
        <v>459.8</v>
      </c>
      <c r="AJ26" s="13">
        <v>454.5</v>
      </c>
      <c r="AK26" s="13">
        <v>463.9</v>
      </c>
      <c r="AL26" s="13">
        <v>458.7</v>
      </c>
      <c r="AM26" s="13">
        <v>462.3</v>
      </c>
      <c r="AN26" s="13">
        <v>459.5</v>
      </c>
      <c r="AO26" s="14"/>
      <c r="AP26" s="14"/>
      <c r="AQ26" s="14"/>
    </row>
    <row r="27" spans="1:43" ht="13.2" x14ac:dyDescent="0.25">
      <c r="A27" s="6">
        <v>24</v>
      </c>
      <c r="B27" s="6" t="s">
        <v>44</v>
      </c>
      <c r="C27" s="13" t="s">
        <v>48</v>
      </c>
      <c r="D27" s="13"/>
      <c r="E27" s="13"/>
      <c r="F27" s="13"/>
      <c r="G27" s="13"/>
      <c r="H27" s="13">
        <v>318.89999999999998</v>
      </c>
      <c r="I27" s="13">
        <v>312.8</v>
      </c>
      <c r="J27" s="13">
        <v>313.8</v>
      </c>
      <c r="K27" s="13">
        <v>322.39999999999998</v>
      </c>
      <c r="L27" s="13">
        <v>328.1</v>
      </c>
      <c r="M27" s="13">
        <v>334.2</v>
      </c>
      <c r="N27" s="13">
        <v>336.6</v>
      </c>
      <c r="O27" s="13">
        <v>342.6</v>
      </c>
      <c r="P27" s="13">
        <v>349.8</v>
      </c>
      <c r="Q27" s="13">
        <v>349.5</v>
      </c>
      <c r="R27" s="13">
        <v>354.6</v>
      </c>
      <c r="S27" s="13">
        <v>361.4</v>
      </c>
      <c r="T27" s="13">
        <v>368.2</v>
      </c>
      <c r="U27" s="13">
        <v>378.3</v>
      </c>
      <c r="V27" s="13">
        <v>374</v>
      </c>
      <c r="W27" s="13">
        <v>377.4</v>
      </c>
      <c r="X27" s="32"/>
      <c r="Y27" s="13">
        <v>379.1</v>
      </c>
      <c r="Z27" s="13">
        <v>389.3</v>
      </c>
      <c r="AA27" s="13">
        <v>395</v>
      </c>
      <c r="AB27" s="13">
        <v>397.9</v>
      </c>
      <c r="AC27" s="13">
        <v>403.1</v>
      </c>
      <c r="AD27" s="13">
        <v>404.1</v>
      </c>
      <c r="AE27" s="13">
        <v>405.3</v>
      </c>
      <c r="AF27" s="13">
        <v>408.3</v>
      </c>
      <c r="AG27" s="13">
        <v>411.8</v>
      </c>
      <c r="AH27" s="13">
        <v>424.4</v>
      </c>
      <c r="AI27" s="13">
        <v>412.9</v>
      </c>
      <c r="AJ27" s="13">
        <v>417.2</v>
      </c>
      <c r="AK27" s="13">
        <v>430.8</v>
      </c>
      <c r="AL27" s="13">
        <v>424.6</v>
      </c>
      <c r="AM27" s="13">
        <v>436.1</v>
      </c>
      <c r="AN27" s="13">
        <v>411.4</v>
      </c>
      <c r="AO27" s="13"/>
      <c r="AP27" s="13"/>
      <c r="AQ27" s="14"/>
    </row>
    <row r="28" spans="1:43" ht="13.2" x14ac:dyDescent="0.25">
      <c r="A28" s="6">
        <v>25</v>
      </c>
      <c r="B28" s="6" t="s">
        <v>45</v>
      </c>
      <c r="C28" s="13" t="s">
        <v>49</v>
      </c>
      <c r="D28" s="13"/>
      <c r="E28" s="13"/>
      <c r="F28" s="13"/>
      <c r="G28" s="13"/>
      <c r="H28" s="13">
        <v>217</v>
      </c>
      <c r="I28" s="13">
        <v>216.8</v>
      </c>
      <c r="J28" s="13">
        <v>216.1</v>
      </c>
      <c r="K28" s="13">
        <v>216</v>
      </c>
      <c r="L28" s="13">
        <v>222.1</v>
      </c>
      <c r="M28" s="13">
        <v>227.3</v>
      </c>
      <c r="N28" s="13">
        <v>229.9</v>
      </c>
      <c r="O28" s="13">
        <v>228.4</v>
      </c>
      <c r="P28" s="13">
        <v>233</v>
      </c>
      <c r="Q28" s="13">
        <v>238.2</v>
      </c>
      <c r="R28" s="13">
        <v>240.8</v>
      </c>
      <c r="S28" s="13">
        <v>244</v>
      </c>
      <c r="T28" s="13">
        <v>242.9</v>
      </c>
      <c r="U28" s="13">
        <v>246.8</v>
      </c>
      <c r="V28" s="13">
        <v>251</v>
      </c>
      <c r="W28" s="13">
        <v>254.1</v>
      </c>
      <c r="X28" s="32"/>
      <c r="Y28" s="13">
        <v>257.10000000000002</v>
      </c>
      <c r="Z28" s="13">
        <v>260.60000000000002</v>
      </c>
      <c r="AA28" s="13">
        <v>265.39999999999998</v>
      </c>
      <c r="AB28" s="13">
        <v>265.89999999999998</v>
      </c>
      <c r="AC28" s="13">
        <v>266.89999999999998</v>
      </c>
      <c r="AD28" s="13">
        <v>265.89999999999998</v>
      </c>
      <c r="AE28" s="13">
        <v>271.2</v>
      </c>
      <c r="AF28" s="13">
        <v>267.5</v>
      </c>
      <c r="AG28" s="13">
        <v>278.60000000000002</v>
      </c>
      <c r="AH28" s="13">
        <v>276.10000000000002</v>
      </c>
      <c r="AI28" s="13">
        <v>271.3</v>
      </c>
      <c r="AJ28" s="13">
        <v>276.5</v>
      </c>
      <c r="AK28" s="13">
        <v>279.3</v>
      </c>
      <c r="AL28" s="13">
        <v>282.8</v>
      </c>
      <c r="AM28" s="13">
        <v>279.60000000000002</v>
      </c>
      <c r="AN28" s="13">
        <v>278.7</v>
      </c>
      <c r="AO28" s="13"/>
      <c r="AP28" s="13"/>
      <c r="AQ28" s="14"/>
    </row>
    <row r="29" spans="1:43" ht="13.2" x14ac:dyDescent="0.25">
      <c r="A29" s="6">
        <v>26</v>
      </c>
      <c r="B29" s="6" t="s">
        <v>44</v>
      </c>
      <c r="C29" s="13" t="s">
        <v>49</v>
      </c>
      <c r="D29" s="13"/>
      <c r="E29" s="13"/>
      <c r="F29" s="13"/>
      <c r="G29" s="13"/>
      <c r="H29" s="13">
        <v>203.7</v>
      </c>
      <c r="I29" s="13">
        <v>202.7</v>
      </c>
      <c r="J29" s="13">
        <v>204.1</v>
      </c>
      <c r="K29" s="13">
        <v>210.2</v>
      </c>
      <c r="L29" s="13">
        <v>211.5</v>
      </c>
      <c r="M29" s="13">
        <v>213.6</v>
      </c>
      <c r="N29" s="13">
        <v>209.3</v>
      </c>
      <c r="O29" s="13">
        <v>216.8</v>
      </c>
      <c r="P29" s="13">
        <v>219.5</v>
      </c>
      <c r="Q29" s="13">
        <v>219.8</v>
      </c>
      <c r="R29" s="13">
        <v>221.3</v>
      </c>
      <c r="S29" s="13">
        <v>222.7</v>
      </c>
      <c r="T29" s="13">
        <v>223.6</v>
      </c>
      <c r="U29" s="13">
        <v>228.2</v>
      </c>
      <c r="V29" s="13">
        <v>226.3</v>
      </c>
      <c r="W29" s="13">
        <v>226.7</v>
      </c>
      <c r="X29" s="32"/>
      <c r="Y29" s="13">
        <v>235.1</v>
      </c>
      <c r="Z29" s="13">
        <v>233.2</v>
      </c>
      <c r="AA29" s="13">
        <v>232</v>
      </c>
      <c r="AB29" s="13">
        <v>239.3</v>
      </c>
      <c r="AC29" s="13">
        <v>237.1</v>
      </c>
      <c r="AD29" s="13">
        <v>237.2</v>
      </c>
      <c r="AE29" s="13">
        <v>240.3</v>
      </c>
      <c r="AF29" s="13">
        <v>238.6</v>
      </c>
      <c r="AG29" s="13">
        <v>250.6</v>
      </c>
      <c r="AH29" s="13">
        <v>242.4</v>
      </c>
      <c r="AI29" s="13">
        <v>247.9</v>
      </c>
      <c r="AJ29" s="13">
        <v>240.4</v>
      </c>
      <c r="AK29" s="13">
        <v>248.8</v>
      </c>
      <c r="AL29" s="13">
        <v>252.5</v>
      </c>
      <c r="AM29" s="13">
        <v>247.4</v>
      </c>
      <c r="AN29" s="13">
        <v>251.3</v>
      </c>
      <c r="AO29" s="13"/>
      <c r="AP29" s="13"/>
      <c r="AQ29" s="14"/>
    </row>
    <row r="30" spans="1:43" ht="13.2" x14ac:dyDescent="0.25">
      <c r="A30" s="6">
        <v>27</v>
      </c>
      <c r="B30" s="6" t="s">
        <v>44</v>
      </c>
      <c r="C30" s="13" t="s">
        <v>49</v>
      </c>
      <c r="D30" s="13"/>
      <c r="E30" s="13"/>
      <c r="F30" s="13"/>
      <c r="G30" s="13"/>
      <c r="H30" s="13">
        <v>197.8</v>
      </c>
      <c r="I30" s="13">
        <v>195.6</v>
      </c>
      <c r="J30" s="13">
        <v>195.7</v>
      </c>
      <c r="K30" s="13">
        <v>197.5</v>
      </c>
      <c r="L30" s="13">
        <v>202.7</v>
      </c>
      <c r="M30" s="13">
        <v>205.1</v>
      </c>
      <c r="N30" s="13">
        <v>205.8</v>
      </c>
      <c r="O30" s="13">
        <v>204.4</v>
      </c>
      <c r="P30" s="13">
        <v>209.6</v>
      </c>
      <c r="Q30" s="13">
        <v>211.5</v>
      </c>
      <c r="R30" s="13">
        <v>212.9</v>
      </c>
      <c r="S30" s="13">
        <v>212.8</v>
      </c>
      <c r="T30" s="13">
        <v>213.6</v>
      </c>
      <c r="U30" s="13">
        <v>216</v>
      </c>
      <c r="V30" s="13">
        <v>220</v>
      </c>
      <c r="W30" s="13">
        <v>219.6</v>
      </c>
      <c r="X30" s="32"/>
      <c r="Y30" s="13">
        <v>217.8</v>
      </c>
      <c r="Z30" s="13">
        <v>218.6</v>
      </c>
      <c r="AA30" s="13">
        <v>222.6</v>
      </c>
      <c r="AB30" s="13">
        <v>224.7</v>
      </c>
      <c r="AC30" s="13">
        <v>221.2</v>
      </c>
      <c r="AD30" s="13">
        <v>218.5</v>
      </c>
      <c r="AE30" s="13">
        <v>221</v>
      </c>
      <c r="AF30" s="13">
        <v>220.8</v>
      </c>
      <c r="AG30" s="13">
        <v>227.6</v>
      </c>
      <c r="AH30" s="13">
        <v>226</v>
      </c>
      <c r="AI30" s="13">
        <v>227.6</v>
      </c>
      <c r="AJ30" s="13">
        <v>228.3</v>
      </c>
      <c r="AK30" s="13">
        <v>236.5</v>
      </c>
      <c r="AL30" s="13">
        <v>230.8</v>
      </c>
      <c r="AM30" s="13">
        <v>229.7</v>
      </c>
      <c r="AN30" s="13">
        <v>228.1</v>
      </c>
      <c r="AO30" s="13"/>
      <c r="AP30" s="13"/>
      <c r="AQ30" s="14"/>
    </row>
    <row r="31" spans="1:43" ht="13.2" x14ac:dyDescent="0.25">
      <c r="A31" s="6">
        <v>28</v>
      </c>
      <c r="B31" s="6" t="s">
        <v>44</v>
      </c>
      <c r="C31" s="13" t="s">
        <v>49</v>
      </c>
      <c r="D31" s="13"/>
      <c r="E31" s="13"/>
      <c r="F31" s="13"/>
      <c r="G31" s="13"/>
      <c r="H31" s="13">
        <v>217.9</v>
      </c>
      <c r="I31" s="13">
        <v>217</v>
      </c>
      <c r="J31" s="13">
        <v>217</v>
      </c>
      <c r="K31" s="13">
        <v>216.8</v>
      </c>
      <c r="L31" s="13">
        <v>223.1</v>
      </c>
      <c r="M31" s="13">
        <v>224.3</v>
      </c>
      <c r="N31" s="13">
        <v>218.7</v>
      </c>
      <c r="O31" s="13">
        <v>228.1</v>
      </c>
      <c r="P31" s="13">
        <v>231</v>
      </c>
      <c r="Q31" s="13">
        <v>230.2</v>
      </c>
      <c r="R31" s="13">
        <v>230.5</v>
      </c>
      <c r="S31" s="13">
        <v>235.7</v>
      </c>
      <c r="T31" s="13">
        <v>240</v>
      </c>
      <c r="U31" s="13">
        <v>244.9</v>
      </c>
      <c r="V31" s="13">
        <v>246.5</v>
      </c>
      <c r="W31" s="13">
        <v>248.4</v>
      </c>
      <c r="X31" s="32"/>
      <c r="Y31" s="13">
        <v>254.3</v>
      </c>
      <c r="Z31" s="13">
        <v>254.8</v>
      </c>
      <c r="AA31" s="13">
        <v>259.10000000000002</v>
      </c>
      <c r="AB31" s="13">
        <v>261.8</v>
      </c>
      <c r="AC31" s="13">
        <v>259.8</v>
      </c>
      <c r="AD31" s="13">
        <v>257.7</v>
      </c>
      <c r="AE31" s="13">
        <v>253.5</v>
      </c>
      <c r="AF31" s="13">
        <v>253.6</v>
      </c>
      <c r="AG31" s="13">
        <v>254.6</v>
      </c>
      <c r="AH31" s="13">
        <v>259.5</v>
      </c>
      <c r="AI31" s="13">
        <v>261.89999999999998</v>
      </c>
      <c r="AJ31" s="13">
        <v>253.3</v>
      </c>
      <c r="AK31" s="13">
        <v>261.2</v>
      </c>
      <c r="AL31" s="13">
        <v>255.2</v>
      </c>
      <c r="AM31" s="13">
        <v>260.5</v>
      </c>
      <c r="AN31" s="13">
        <v>255.4</v>
      </c>
      <c r="AO31" s="13"/>
      <c r="AP31" s="13"/>
      <c r="AQ31" s="14"/>
    </row>
    <row r="32" spans="1:43" ht="13.2" x14ac:dyDescent="0.25">
      <c r="A32" s="6">
        <v>29</v>
      </c>
      <c r="B32" s="6" t="s">
        <v>46</v>
      </c>
      <c r="C32" s="13" t="s">
        <v>49</v>
      </c>
      <c r="D32" s="13"/>
      <c r="E32" s="13"/>
      <c r="F32" s="13"/>
      <c r="G32" s="13"/>
      <c r="H32" s="13">
        <v>212.9</v>
      </c>
      <c r="I32" s="13">
        <v>212.2</v>
      </c>
      <c r="J32" s="13">
        <v>212.1</v>
      </c>
      <c r="K32" s="13">
        <v>196.2</v>
      </c>
      <c r="L32" s="13">
        <v>202.6</v>
      </c>
      <c r="M32" s="13">
        <v>206.5</v>
      </c>
      <c r="N32" s="13">
        <v>212.9</v>
      </c>
      <c r="O32" s="13">
        <v>217.5</v>
      </c>
      <c r="P32" s="13">
        <v>221.3</v>
      </c>
      <c r="Q32" s="13">
        <v>226.6</v>
      </c>
      <c r="R32" s="13">
        <v>230.2</v>
      </c>
      <c r="S32" s="13">
        <v>228.6</v>
      </c>
      <c r="T32" s="13">
        <v>232.2</v>
      </c>
      <c r="U32" s="13">
        <v>233.1</v>
      </c>
      <c r="V32" s="13">
        <v>233.3</v>
      </c>
      <c r="W32" s="13">
        <v>235.1</v>
      </c>
      <c r="X32" s="32"/>
      <c r="Y32" s="13">
        <v>237.2</v>
      </c>
      <c r="Z32" s="13">
        <v>229.5</v>
      </c>
      <c r="AA32" s="13">
        <v>240.5</v>
      </c>
      <c r="AB32" s="13">
        <v>239.6</v>
      </c>
      <c r="AC32" s="13">
        <v>240.7</v>
      </c>
      <c r="AD32" s="13">
        <v>237.9</v>
      </c>
      <c r="AE32" s="13">
        <v>237.8</v>
      </c>
      <c r="AF32" s="13">
        <v>240.8</v>
      </c>
      <c r="AG32" s="13">
        <v>240.5</v>
      </c>
      <c r="AH32" s="13">
        <v>237.4</v>
      </c>
      <c r="AI32" s="13">
        <v>239.4</v>
      </c>
      <c r="AJ32" s="13">
        <v>239.1</v>
      </c>
      <c r="AK32" s="13">
        <v>242.2</v>
      </c>
      <c r="AL32" s="13">
        <v>239.3</v>
      </c>
      <c r="AM32" s="13">
        <v>240.7</v>
      </c>
      <c r="AN32" s="13">
        <v>241.2</v>
      </c>
      <c r="AO32" s="13"/>
      <c r="AP32" s="13"/>
      <c r="AQ32" s="14"/>
    </row>
    <row r="33" spans="1:43" ht="13.2" x14ac:dyDescent="0.25">
      <c r="A33" s="6">
        <v>30</v>
      </c>
      <c r="B33" s="6" t="s">
        <v>44</v>
      </c>
      <c r="C33" s="13" t="s">
        <v>49</v>
      </c>
      <c r="D33" s="14"/>
      <c r="E33" s="14"/>
      <c r="F33" s="14"/>
      <c r="G33" s="13"/>
      <c r="H33" s="13">
        <v>232.1</v>
      </c>
      <c r="I33" s="13">
        <v>231.2</v>
      </c>
      <c r="J33" s="13">
        <v>233.1</v>
      </c>
      <c r="K33" s="13">
        <v>236</v>
      </c>
      <c r="L33" s="13">
        <v>238</v>
      </c>
      <c r="M33" s="13">
        <v>241.1</v>
      </c>
      <c r="N33" s="13">
        <v>238.2</v>
      </c>
      <c r="O33" s="13">
        <v>244.6</v>
      </c>
      <c r="P33" s="13">
        <v>249</v>
      </c>
      <c r="Q33" s="13">
        <v>254.9</v>
      </c>
      <c r="R33" s="13">
        <v>254.3</v>
      </c>
      <c r="S33" s="13">
        <v>257.89999999999998</v>
      </c>
      <c r="T33" s="13">
        <v>262.10000000000002</v>
      </c>
      <c r="U33" s="13">
        <v>268.3</v>
      </c>
      <c r="V33" s="13">
        <v>263.3</v>
      </c>
      <c r="W33" s="13">
        <v>266.89999999999998</v>
      </c>
      <c r="X33" s="32"/>
      <c r="Y33" s="13">
        <v>275.8</v>
      </c>
      <c r="Z33" s="13">
        <v>271.5</v>
      </c>
      <c r="AA33" s="13">
        <v>270.7</v>
      </c>
      <c r="AB33" s="13">
        <v>273.39999999999998</v>
      </c>
      <c r="AC33" s="13">
        <v>277.2</v>
      </c>
      <c r="AD33" s="13">
        <v>274.3</v>
      </c>
      <c r="AE33" s="13">
        <v>276.3</v>
      </c>
      <c r="AF33" s="13">
        <v>275.10000000000002</v>
      </c>
      <c r="AG33" s="13">
        <v>278</v>
      </c>
      <c r="AH33" s="13">
        <v>281.60000000000002</v>
      </c>
      <c r="AI33" s="13">
        <v>286.8</v>
      </c>
      <c r="AJ33" s="13">
        <v>279</v>
      </c>
      <c r="AK33" s="13">
        <v>283.3</v>
      </c>
      <c r="AL33" s="13">
        <v>280.8</v>
      </c>
      <c r="AM33" s="13">
        <v>285.89999999999998</v>
      </c>
      <c r="AN33" s="13">
        <v>280.60000000000002</v>
      </c>
      <c r="AO33" s="14"/>
      <c r="AP33" s="14"/>
      <c r="AQ33" s="14"/>
    </row>
    <row r="34" spans="1:43" ht="13.2" x14ac:dyDescent="0.25">
      <c r="A34" s="6">
        <v>31</v>
      </c>
      <c r="B34" s="6" t="s">
        <v>46</v>
      </c>
      <c r="C34" s="13" t="s">
        <v>49</v>
      </c>
      <c r="D34" s="14"/>
      <c r="E34" s="14"/>
      <c r="F34" s="14"/>
      <c r="G34" s="13"/>
      <c r="H34" s="13">
        <v>214.9</v>
      </c>
      <c r="I34" s="13">
        <v>211.1</v>
      </c>
      <c r="J34" s="13">
        <v>212.3</v>
      </c>
      <c r="K34" s="13">
        <v>202.2</v>
      </c>
      <c r="L34" s="13">
        <v>200.1</v>
      </c>
      <c r="M34" s="13">
        <v>202.4</v>
      </c>
      <c r="N34" s="13">
        <v>206.4</v>
      </c>
      <c r="O34" s="13">
        <v>212</v>
      </c>
      <c r="P34" s="13">
        <v>218.4</v>
      </c>
      <c r="Q34" s="13">
        <v>221.6</v>
      </c>
      <c r="R34" s="13">
        <v>223.9</v>
      </c>
      <c r="S34" s="13">
        <v>222.8</v>
      </c>
      <c r="T34" s="13">
        <v>224.9</v>
      </c>
      <c r="U34" s="13">
        <v>229.5</v>
      </c>
      <c r="V34" s="13">
        <v>232</v>
      </c>
      <c r="W34" s="13">
        <v>232.5</v>
      </c>
      <c r="X34" s="32"/>
      <c r="Y34" s="13">
        <v>233.2</v>
      </c>
      <c r="Z34" s="13">
        <v>237.9</v>
      </c>
      <c r="AA34" s="13">
        <v>237.8</v>
      </c>
      <c r="AB34" s="13">
        <v>239.7</v>
      </c>
      <c r="AC34" s="13">
        <v>236.7</v>
      </c>
      <c r="AD34" s="13">
        <v>233.9</v>
      </c>
      <c r="AE34" s="13">
        <v>242.7</v>
      </c>
      <c r="AF34" s="13">
        <v>245.6</v>
      </c>
      <c r="AG34" s="13">
        <v>246.4</v>
      </c>
      <c r="AH34" s="13">
        <v>247.8</v>
      </c>
      <c r="AI34" s="13">
        <v>239.6</v>
      </c>
      <c r="AJ34" s="13">
        <v>243.6</v>
      </c>
      <c r="AK34" s="13">
        <v>252.5</v>
      </c>
      <c r="AL34" s="13">
        <v>251.3</v>
      </c>
      <c r="AM34" s="13">
        <v>250.7</v>
      </c>
      <c r="AN34" s="13">
        <v>244.6</v>
      </c>
      <c r="AO34" s="14"/>
      <c r="AP34" s="14"/>
      <c r="AQ34" s="14"/>
    </row>
    <row r="35" spans="1:43" ht="13.2" x14ac:dyDescent="0.25">
      <c r="A35" s="6">
        <v>32</v>
      </c>
      <c r="B35" s="6" t="s">
        <v>45</v>
      </c>
      <c r="C35" s="13" t="s">
        <v>49</v>
      </c>
      <c r="D35" s="14"/>
      <c r="E35" s="14"/>
      <c r="F35" s="14"/>
      <c r="G35" s="13"/>
      <c r="H35" s="13">
        <v>224.5</v>
      </c>
      <c r="I35" s="13">
        <v>217.1</v>
      </c>
      <c r="J35" s="13">
        <v>220</v>
      </c>
      <c r="K35" s="13">
        <v>225.4</v>
      </c>
      <c r="L35" s="13">
        <v>229.6</v>
      </c>
      <c r="M35" s="13">
        <v>231.6</v>
      </c>
      <c r="N35" s="13">
        <v>230.4</v>
      </c>
      <c r="O35" s="13">
        <v>240.5</v>
      </c>
      <c r="P35" s="13">
        <v>246.1</v>
      </c>
      <c r="Q35" s="13">
        <v>250.1</v>
      </c>
      <c r="R35" s="13">
        <v>248.8</v>
      </c>
      <c r="S35" s="13">
        <v>258.89999999999998</v>
      </c>
      <c r="T35" s="13">
        <v>262.8</v>
      </c>
      <c r="U35" s="13">
        <v>267.2</v>
      </c>
      <c r="V35" s="13">
        <v>264.10000000000002</v>
      </c>
      <c r="W35" s="13">
        <v>271</v>
      </c>
      <c r="X35" s="32"/>
      <c r="Y35" s="13">
        <v>277.8</v>
      </c>
      <c r="Z35" s="13">
        <v>275.8</v>
      </c>
      <c r="AA35" s="13">
        <v>280.10000000000002</v>
      </c>
      <c r="AB35" s="13">
        <v>285.10000000000002</v>
      </c>
      <c r="AC35" s="13">
        <v>285.39999999999998</v>
      </c>
      <c r="AD35" s="13">
        <v>287.89999999999998</v>
      </c>
      <c r="AE35" s="13">
        <v>291.8</v>
      </c>
      <c r="AF35" s="13">
        <v>295.8</v>
      </c>
      <c r="AG35" s="13">
        <v>298.10000000000002</v>
      </c>
      <c r="AH35" s="13">
        <v>296.89999999999998</v>
      </c>
      <c r="AI35" s="13">
        <v>299.3</v>
      </c>
      <c r="AJ35" s="13">
        <v>301.60000000000002</v>
      </c>
      <c r="AK35" s="13">
        <v>308</v>
      </c>
      <c r="AL35" s="13">
        <v>303.60000000000002</v>
      </c>
      <c r="AM35" s="13">
        <v>297.2</v>
      </c>
      <c r="AN35" s="13">
        <v>301.3</v>
      </c>
      <c r="AO35" s="14"/>
      <c r="AP35" s="14"/>
      <c r="AQ35" s="14"/>
    </row>
    <row r="36" spans="1:43" ht="13.2" x14ac:dyDescent="0.25">
      <c r="A36" s="6">
        <v>33</v>
      </c>
      <c r="B36" s="6" t="s">
        <v>45</v>
      </c>
      <c r="C36" s="13" t="s">
        <v>49</v>
      </c>
      <c r="D36" s="14"/>
      <c r="E36" s="14"/>
      <c r="F36" s="14"/>
      <c r="G36" s="13"/>
      <c r="H36" s="13">
        <v>231.4</v>
      </c>
      <c r="I36" s="13">
        <v>232.9</v>
      </c>
      <c r="J36" s="13">
        <v>229.9</v>
      </c>
      <c r="K36" s="13">
        <v>232</v>
      </c>
      <c r="L36" s="13">
        <v>246.8</v>
      </c>
      <c r="M36" s="13">
        <v>255.3</v>
      </c>
      <c r="N36" s="13">
        <v>255.8</v>
      </c>
      <c r="O36" s="13">
        <v>260.2</v>
      </c>
      <c r="P36" s="13">
        <v>265.3</v>
      </c>
      <c r="Q36" s="13">
        <v>269.10000000000002</v>
      </c>
      <c r="R36" s="13">
        <v>275</v>
      </c>
      <c r="S36" s="13">
        <v>274</v>
      </c>
      <c r="T36" s="13">
        <v>276.89999999999998</v>
      </c>
      <c r="U36" s="13">
        <v>283.8</v>
      </c>
      <c r="V36" s="13">
        <v>284.89999999999998</v>
      </c>
      <c r="W36" s="13">
        <v>282.3</v>
      </c>
      <c r="X36" s="32"/>
      <c r="Y36" s="13">
        <v>291.89999999999998</v>
      </c>
      <c r="Z36" s="13">
        <v>296.2</v>
      </c>
      <c r="AA36" s="13">
        <v>292.3</v>
      </c>
      <c r="AB36" s="13">
        <v>295.3</v>
      </c>
      <c r="AC36" s="13">
        <v>301.60000000000002</v>
      </c>
      <c r="AD36" s="13">
        <v>300.8</v>
      </c>
      <c r="AE36" s="13">
        <v>306.2</v>
      </c>
      <c r="AF36" s="13">
        <v>307.39999999999998</v>
      </c>
      <c r="AG36" s="13">
        <v>316.39999999999998</v>
      </c>
      <c r="AH36" s="13">
        <v>313</v>
      </c>
      <c r="AI36" s="13">
        <v>319.3</v>
      </c>
      <c r="AJ36" s="13">
        <v>318.89999999999998</v>
      </c>
      <c r="AK36" s="13">
        <v>323.7</v>
      </c>
      <c r="AL36" s="13">
        <v>317</v>
      </c>
      <c r="AM36" s="13">
        <v>318.5</v>
      </c>
      <c r="AN36" s="13">
        <v>317.5</v>
      </c>
      <c r="AO36" s="14"/>
      <c r="AP36" s="14"/>
      <c r="AQ36" s="14"/>
    </row>
    <row r="37" spans="1:43" ht="13.2" x14ac:dyDescent="0.25">
      <c r="A37" s="6">
        <v>34</v>
      </c>
      <c r="B37" s="6" t="s">
        <v>46</v>
      </c>
      <c r="C37" s="13" t="s">
        <v>49</v>
      </c>
      <c r="D37" s="14"/>
      <c r="E37" s="14"/>
      <c r="F37" s="14"/>
      <c r="G37" s="13"/>
      <c r="H37" s="13">
        <v>195.4</v>
      </c>
      <c r="I37" s="13">
        <v>200.5</v>
      </c>
      <c r="J37" s="13">
        <v>201.7</v>
      </c>
      <c r="K37" s="13">
        <v>191.9</v>
      </c>
      <c r="L37" s="13">
        <v>195.3</v>
      </c>
      <c r="M37" s="13">
        <v>192.2</v>
      </c>
      <c r="N37" s="13">
        <v>199.1</v>
      </c>
      <c r="O37" s="13">
        <v>203.7</v>
      </c>
      <c r="P37" s="13">
        <v>207.6</v>
      </c>
      <c r="Q37" s="13">
        <v>211</v>
      </c>
      <c r="R37" s="13">
        <v>212.9</v>
      </c>
      <c r="S37" s="13">
        <v>215.8</v>
      </c>
      <c r="T37" s="13">
        <v>218.2</v>
      </c>
      <c r="U37" s="13">
        <v>220.8</v>
      </c>
      <c r="V37" s="13">
        <v>220.9</v>
      </c>
      <c r="W37" s="13">
        <v>222.7</v>
      </c>
      <c r="X37" s="32"/>
      <c r="Y37" s="13">
        <v>229.1</v>
      </c>
      <c r="Z37" s="13">
        <v>232.2</v>
      </c>
      <c r="AA37" s="13">
        <v>233.3</v>
      </c>
      <c r="AB37" s="13">
        <v>237.2</v>
      </c>
      <c r="AC37" s="13">
        <v>241.4</v>
      </c>
      <c r="AD37" s="13">
        <v>243.2</v>
      </c>
      <c r="AE37" s="13">
        <v>248.3</v>
      </c>
      <c r="AF37" s="13">
        <v>247.7</v>
      </c>
      <c r="AG37" s="13">
        <v>245.6</v>
      </c>
      <c r="AH37" s="13">
        <v>252.1</v>
      </c>
      <c r="AI37" s="13">
        <v>255.4</v>
      </c>
      <c r="AJ37" s="13">
        <v>250.7</v>
      </c>
      <c r="AK37" s="13">
        <v>256.7</v>
      </c>
      <c r="AL37" s="13">
        <v>257.3</v>
      </c>
      <c r="AM37" s="13">
        <v>259.7</v>
      </c>
      <c r="AN37" s="13">
        <v>253.4</v>
      </c>
      <c r="AO37" s="14"/>
      <c r="AP37" s="14"/>
      <c r="AQ37" s="14"/>
    </row>
    <row r="38" spans="1:43" ht="13.2" x14ac:dyDescent="0.25">
      <c r="A38" s="6">
        <v>35</v>
      </c>
      <c r="B38" s="6" t="s">
        <v>44</v>
      </c>
      <c r="C38" s="13" t="s">
        <v>49</v>
      </c>
      <c r="D38" s="14"/>
      <c r="E38" s="14"/>
      <c r="F38" s="14"/>
      <c r="G38" s="13"/>
      <c r="H38" s="13">
        <v>180.4</v>
      </c>
      <c r="I38" s="13">
        <v>185.4</v>
      </c>
      <c r="J38" s="13">
        <v>181.5</v>
      </c>
      <c r="K38" s="13">
        <v>184.3</v>
      </c>
      <c r="L38" s="13">
        <v>186.1</v>
      </c>
      <c r="M38" s="13">
        <v>192.8</v>
      </c>
      <c r="N38" s="13">
        <v>191.7</v>
      </c>
      <c r="O38" s="13">
        <v>193.2</v>
      </c>
      <c r="P38" s="13">
        <v>197.3</v>
      </c>
      <c r="Q38" s="13">
        <v>201.8</v>
      </c>
      <c r="R38" s="13">
        <v>205</v>
      </c>
      <c r="S38" s="13">
        <v>205.1</v>
      </c>
      <c r="T38" s="13">
        <v>209</v>
      </c>
      <c r="U38" s="13">
        <v>209.1</v>
      </c>
      <c r="V38" s="13">
        <v>210.4</v>
      </c>
      <c r="W38" s="13">
        <v>214.5</v>
      </c>
      <c r="X38" s="32"/>
      <c r="Y38" s="13">
        <v>216.8</v>
      </c>
      <c r="Z38" s="13">
        <v>219.4</v>
      </c>
      <c r="AA38" s="13">
        <v>216.4</v>
      </c>
      <c r="AB38" s="13">
        <v>219.1</v>
      </c>
      <c r="AC38" s="13">
        <v>216.6</v>
      </c>
      <c r="AD38" s="13">
        <v>218.9</v>
      </c>
      <c r="AE38" s="13">
        <v>221.9</v>
      </c>
      <c r="AF38" s="13">
        <v>225.7</v>
      </c>
      <c r="AG38" s="13">
        <v>226.7</v>
      </c>
      <c r="AH38" s="13">
        <v>224.1</v>
      </c>
      <c r="AI38" s="13">
        <v>229.9</v>
      </c>
      <c r="AJ38" s="13">
        <v>228.1</v>
      </c>
      <c r="AK38" s="13">
        <v>233.3</v>
      </c>
      <c r="AL38" s="13">
        <v>229.4</v>
      </c>
      <c r="AM38" s="13">
        <v>229.6</v>
      </c>
      <c r="AN38" s="13">
        <v>229.2</v>
      </c>
      <c r="AO38" s="14"/>
      <c r="AP38" s="14"/>
      <c r="AQ38" s="14"/>
    </row>
    <row r="39" spans="1:43" ht="13.2" x14ac:dyDescent="0.25">
      <c r="A39" s="6">
        <v>36</v>
      </c>
      <c r="B39" s="6" t="s">
        <v>45</v>
      </c>
      <c r="C39" s="13" t="s">
        <v>49</v>
      </c>
      <c r="D39" s="14"/>
      <c r="E39" s="14"/>
      <c r="F39" s="14"/>
      <c r="G39" s="13"/>
      <c r="H39" s="13">
        <v>206.1</v>
      </c>
      <c r="I39" s="13">
        <v>207.3</v>
      </c>
      <c r="J39" s="13">
        <v>203.5</v>
      </c>
      <c r="K39" s="13">
        <v>214.8</v>
      </c>
      <c r="L39" s="13">
        <v>218.7</v>
      </c>
      <c r="M39" s="13">
        <v>227.8</v>
      </c>
      <c r="N39" s="13">
        <v>225.2</v>
      </c>
      <c r="O39" s="13">
        <v>232.7</v>
      </c>
      <c r="P39" s="13">
        <v>238.7</v>
      </c>
      <c r="Q39" s="13">
        <v>244</v>
      </c>
      <c r="R39" s="13">
        <v>247.5</v>
      </c>
      <c r="S39" s="13">
        <v>251.7</v>
      </c>
      <c r="T39" s="13">
        <v>256.39999999999998</v>
      </c>
      <c r="U39" s="13">
        <v>260.89999999999998</v>
      </c>
      <c r="V39" s="13">
        <v>260.89999999999998</v>
      </c>
      <c r="W39" s="13">
        <v>264.39999999999998</v>
      </c>
      <c r="X39" s="32"/>
      <c r="Y39" s="13">
        <v>264.8</v>
      </c>
      <c r="Z39" s="13">
        <v>271.89999999999998</v>
      </c>
      <c r="AA39" s="13">
        <v>273.10000000000002</v>
      </c>
      <c r="AB39" s="13">
        <v>277.7</v>
      </c>
      <c r="AC39" s="13">
        <v>280.3</v>
      </c>
      <c r="AD39" s="13">
        <v>280.5</v>
      </c>
      <c r="AE39" s="13">
        <v>285.60000000000002</v>
      </c>
      <c r="AF39" s="13">
        <v>279.8</v>
      </c>
      <c r="AG39" s="13">
        <v>286.2</v>
      </c>
      <c r="AH39" s="13">
        <v>288.5</v>
      </c>
      <c r="AI39" s="13">
        <v>290.60000000000002</v>
      </c>
      <c r="AJ39" s="13">
        <v>289.8</v>
      </c>
      <c r="AK39" s="13">
        <v>294.5</v>
      </c>
      <c r="AL39" s="13">
        <v>289.2</v>
      </c>
      <c r="AM39" s="13">
        <v>293.3</v>
      </c>
      <c r="AN39" s="13">
        <v>296.39999999999998</v>
      </c>
      <c r="AO39" s="14"/>
      <c r="AP39" s="14"/>
      <c r="AQ39" s="14"/>
    </row>
    <row r="40" spans="1:43" ht="13.2" x14ac:dyDescent="0.25">
      <c r="A40" s="6">
        <v>37</v>
      </c>
      <c r="B40" s="6" t="s">
        <v>45</v>
      </c>
      <c r="C40" s="13" t="s">
        <v>49</v>
      </c>
      <c r="D40" s="14"/>
      <c r="E40" s="14"/>
      <c r="F40" s="14"/>
      <c r="G40" s="13"/>
      <c r="H40" s="13">
        <v>187.5</v>
      </c>
      <c r="I40" s="13">
        <v>189.7</v>
      </c>
      <c r="J40" s="13">
        <v>190.3</v>
      </c>
      <c r="K40" s="13">
        <v>198.1</v>
      </c>
      <c r="L40" s="13">
        <v>203.5</v>
      </c>
      <c r="M40" s="13">
        <v>207.5</v>
      </c>
      <c r="N40" s="13">
        <v>209.9</v>
      </c>
      <c r="O40" s="13">
        <v>215.3</v>
      </c>
      <c r="P40" s="13">
        <v>221.4</v>
      </c>
      <c r="Q40" s="13">
        <v>222.6</v>
      </c>
      <c r="R40" s="13">
        <v>226.5</v>
      </c>
      <c r="S40" s="13">
        <v>219</v>
      </c>
      <c r="T40" s="13">
        <v>231.4</v>
      </c>
      <c r="U40" s="13">
        <v>234.5</v>
      </c>
      <c r="V40" s="13">
        <v>236.1</v>
      </c>
      <c r="W40" s="13">
        <v>238.1</v>
      </c>
      <c r="X40" s="32"/>
      <c r="Y40" s="13">
        <v>243.1</v>
      </c>
      <c r="Z40" s="13">
        <v>246.8</v>
      </c>
      <c r="AA40" s="13">
        <v>250.2</v>
      </c>
      <c r="AB40" s="13">
        <v>252.3</v>
      </c>
      <c r="AC40" s="13">
        <v>255.6</v>
      </c>
      <c r="AD40" s="13">
        <v>256.10000000000002</v>
      </c>
      <c r="AE40" s="13">
        <v>262.60000000000002</v>
      </c>
      <c r="AF40" s="13">
        <v>263.60000000000002</v>
      </c>
      <c r="AG40" s="13">
        <v>269.60000000000002</v>
      </c>
      <c r="AH40" s="13">
        <v>273.8</v>
      </c>
      <c r="AI40" s="13">
        <v>263</v>
      </c>
      <c r="AJ40" s="13">
        <v>270.10000000000002</v>
      </c>
      <c r="AK40" s="13">
        <v>272.8</v>
      </c>
      <c r="AL40" s="13">
        <v>273.39999999999998</v>
      </c>
      <c r="AM40" s="13">
        <v>277.3</v>
      </c>
      <c r="AN40" s="13">
        <v>275.10000000000002</v>
      </c>
      <c r="AO40" s="14"/>
      <c r="AP40" s="14"/>
      <c r="AQ40" s="14"/>
    </row>
    <row r="41" spans="1:43" ht="13.2" x14ac:dyDescent="0.25">
      <c r="A41" s="6">
        <v>38</v>
      </c>
      <c r="B41" s="6" t="s">
        <v>46</v>
      </c>
      <c r="C41" s="13" t="s">
        <v>49</v>
      </c>
      <c r="D41" s="14"/>
      <c r="E41" s="14"/>
      <c r="F41" s="14"/>
      <c r="G41" s="13"/>
      <c r="H41" s="13">
        <v>188.3</v>
      </c>
      <c r="I41" s="13">
        <v>186.8</v>
      </c>
      <c r="J41" s="13">
        <v>187.8</v>
      </c>
      <c r="K41" s="13">
        <v>178.3</v>
      </c>
      <c r="L41" s="13">
        <v>180.1</v>
      </c>
      <c r="M41" s="13">
        <v>191.4</v>
      </c>
      <c r="N41" s="13">
        <v>188.7</v>
      </c>
      <c r="O41" s="13">
        <v>196.7</v>
      </c>
      <c r="P41" s="13">
        <v>201.7</v>
      </c>
      <c r="Q41" s="13">
        <v>204.1</v>
      </c>
      <c r="R41" s="13">
        <v>201.8</v>
      </c>
      <c r="S41" s="13">
        <v>205.6</v>
      </c>
      <c r="T41" s="13">
        <v>209.1</v>
      </c>
      <c r="U41" s="13">
        <v>212.1</v>
      </c>
      <c r="V41" s="13">
        <v>210</v>
      </c>
      <c r="W41" s="13">
        <v>212</v>
      </c>
      <c r="X41" s="32"/>
      <c r="Y41" s="13">
        <v>217.9</v>
      </c>
      <c r="Z41" s="13">
        <v>215.8</v>
      </c>
      <c r="AA41" s="13">
        <v>219.4</v>
      </c>
      <c r="AB41" s="13">
        <v>221.6</v>
      </c>
      <c r="AC41" s="13">
        <v>218.5</v>
      </c>
      <c r="AD41" s="13">
        <v>218.3</v>
      </c>
      <c r="AE41" s="13">
        <v>228.2</v>
      </c>
      <c r="AF41" s="13">
        <v>223.9</v>
      </c>
      <c r="AG41" s="13">
        <v>226.6</v>
      </c>
      <c r="AH41" s="13">
        <v>226.7</v>
      </c>
      <c r="AI41" s="13">
        <v>231.5</v>
      </c>
      <c r="AJ41" s="13">
        <v>228.6</v>
      </c>
      <c r="AK41" s="13">
        <v>234.8</v>
      </c>
      <c r="AL41" s="13">
        <v>229</v>
      </c>
      <c r="AM41" s="13">
        <v>232.3</v>
      </c>
      <c r="AN41" s="13">
        <v>232.8</v>
      </c>
      <c r="AO41" s="14"/>
      <c r="AP41" s="14"/>
      <c r="AQ41" s="14"/>
    </row>
    <row r="42" spans="1:43" ht="13.2" x14ac:dyDescent="0.25">
      <c r="A42" s="6">
        <v>39</v>
      </c>
      <c r="B42" s="6" t="s">
        <v>46</v>
      </c>
      <c r="C42" s="13" t="s">
        <v>49</v>
      </c>
      <c r="D42" s="14"/>
      <c r="E42" s="14"/>
      <c r="F42" s="14"/>
      <c r="G42" s="13"/>
      <c r="H42" s="13">
        <v>228.7</v>
      </c>
      <c r="I42" s="13">
        <v>225.6</v>
      </c>
      <c r="J42" s="13">
        <v>229.1</v>
      </c>
      <c r="K42" s="13">
        <v>218.2</v>
      </c>
      <c r="L42" s="13">
        <v>215</v>
      </c>
      <c r="M42" s="13">
        <v>223.3</v>
      </c>
      <c r="N42" s="13">
        <v>228.7</v>
      </c>
      <c r="O42" s="13">
        <v>232.5</v>
      </c>
      <c r="P42" s="13">
        <v>236.1</v>
      </c>
      <c r="Q42" s="13">
        <v>239.3</v>
      </c>
      <c r="R42" s="13">
        <v>238.4</v>
      </c>
      <c r="S42" s="13">
        <v>245</v>
      </c>
      <c r="T42" s="13">
        <v>245.8</v>
      </c>
      <c r="U42" s="13">
        <v>244.2</v>
      </c>
      <c r="V42" s="13">
        <v>247.1</v>
      </c>
      <c r="W42" s="13">
        <v>250.2</v>
      </c>
      <c r="X42" s="32"/>
      <c r="Y42" s="13">
        <v>252.3</v>
      </c>
      <c r="Z42" s="13">
        <v>255.9</v>
      </c>
      <c r="AA42" s="13">
        <v>259.8</v>
      </c>
      <c r="AB42" s="13">
        <v>264.3</v>
      </c>
      <c r="AC42" s="13">
        <v>263.39999999999998</v>
      </c>
      <c r="AD42" s="13">
        <v>266.39999999999998</v>
      </c>
      <c r="AE42" s="13">
        <v>267.7</v>
      </c>
      <c r="AF42" s="13">
        <v>271.8</v>
      </c>
      <c r="AG42" s="13">
        <v>269.89999999999998</v>
      </c>
      <c r="AH42" s="13">
        <v>275</v>
      </c>
      <c r="AI42" s="13">
        <v>267.3</v>
      </c>
      <c r="AJ42" s="13">
        <v>273.89999999999998</v>
      </c>
      <c r="AK42" s="13">
        <v>274.8</v>
      </c>
      <c r="AL42" s="13">
        <v>275</v>
      </c>
      <c r="AM42" s="13">
        <v>278.2</v>
      </c>
      <c r="AN42" s="13">
        <v>277.89999999999998</v>
      </c>
      <c r="AO42" s="14"/>
      <c r="AP42" s="14"/>
      <c r="AQ42" s="14"/>
    </row>
    <row r="43" spans="1:43" ht="13.2" x14ac:dyDescent="0.25">
      <c r="A43" s="6">
        <v>40</v>
      </c>
      <c r="B43" s="6" t="s">
        <v>45</v>
      </c>
      <c r="C43" s="13" t="s">
        <v>49</v>
      </c>
      <c r="D43" s="14"/>
      <c r="E43" s="14"/>
      <c r="F43" s="14"/>
      <c r="G43" s="13"/>
      <c r="H43" s="13">
        <v>210.7</v>
      </c>
      <c r="I43" s="13">
        <v>209.9</v>
      </c>
      <c r="J43" s="13">
        <v>209.2</v>
      </c>
      <c r="K43" s="13">
        <v>216.1</v>
      </c>
      <c r="L43" s="13">
        <v>221.2</v>
      </c>
      <c r="M43" s="13">
        <v>231.2</v>
      </c>
      <c r="N43" s="13">
        <v>232.4</v>
      </c>
      <c r="O43" s="13">
        <v>238.6</v>
      </c>
      <c r="P43" s="13">
        <v>243.2</v>
      </c>
      <c r="Q43" s="13">
        <v>252.1</v>
      </c>
      <c r="R43" s="13">
        <v>254.4</v>
      </c>
      <c r="S43" s="13">
        <v>261.39999999999998</v>
      </c>
      <c r="T43" s="13">
        <v>263.2</v>
      </c>
      <c r="U43" s="13">
        <v>267.8</v>
      </c>
      <c r="V43" s="13">
        <v>271.39999999999998</v>
      </c>
      <c r="W43" s="13">
        <v>274</v>
      </c>
      <c r="X43" s="32"/>
      <c r="Y43" s="13">
        <v>272.7</v>
      </c>
      <c r="Z43" s="13">
        <v>278.3</v>
      </c>
      <c r="AA43" s="13">
        <v>279.8</v>
      </c>
      <c r="AB43" s="13">
        <v>281.39999999999998</v>
      </c>
      <c r="AC43" s="13">
        <v>282.5</v>
      </c>
      <c r="AD43" s="13">
        <v>282.89999999999998</v>
      </c>
      <c r="AE43" s="13">
        <v>289.3</v>
      </c>
      <c r="AF43" s="13">
        <v>292.7</v>
      </c>
      <c r="AG43" s="13">
        <v>294.89999999999998</v>
      </c>
      <c r="AH43" s="13">
        <v>297.60000000000002</v>
      </c>
      <c r="AI43" s="13">
        <v>286.3</v>
      </c>
      <c r="AJ43" s="13">
        <v>294.60000000000002</v>
      </c>
      <c r="AK43" s="13">
        <v>298.10000000000002</v>
      </c>
      <c r="AL43" s="13">
        <v>301</v>
      </c>
      <c r="AM43" s="13">
        <v>298.3</v>
      </c>
      <c r="AN43" s="13">
        <v>298.2</v>
      </c>
      <c r="AO43" s="14"/>
      <c r="AP43" s="14"/>
      <c r="AQ43" s="14"/>
    </row>
    <row r="44" spans="1:43" ht="13.2" x14ac:dyDescent="0.25">
      <c r="A44" s="6">
        <v>41</v>
      </c>
      <c r="B44" s="6" t="s">
        <v>45</v>
      </c>
      <c r="C44" s="13" t="s">
        <v>49</v>
      </c>
      <c r="D44" s="14"/>
      <c r="E44" s="14"/>
      <c r="F44" s="14"/>
      <c r="G44" s="13"/>
      <c r="H44" s="13">
        <v>185.9</v>
      </c>
      <c r="I44" s="13">
        <v>184.8</v>
      </c>
      <c r="J44" s="13">
        <v>183.6</v>
      </c>
      <c r="K44" s="13">
        <v>193.5</v>
      </c>
      <c r="L44" s="13">
        <v>198.2</v>
      </c>
      <c r="M44" s="13">
        <v>200.2</v>
      </c>
      <c r="N44" s="13">
        <v>199.4</v>
      </c>
      <c r="O44" s="13">
        <v>205.1</v>
      </c>
      <c r="P44" s="13">
        <v>211.1</v>
      </c>
      <c r="Q44" s="13">
        <v>214.7</v>
      </c>
      <c r="R44" s="13">
        <v>215.5</v>
      </c>
      <c r="S44" s="13">
        <v>220.1</v>
      </c>
      <c r="T44" s="13">
        <v>223.2</v>
      </c>
      <c r="U44" s="13">
        <v>226.5</v>
      </c>
      <c r="V44" s="13">
        <v>225.2</v>
      </c>
      <c r="W44" s="13">
        <v>229.7</v>
      </c>
      <c r="X44" s="32"/>
      <c r="Y44" s="13">
        <v>235.6</v>
      </c>
      <c r="Z44" s="13">
        <v>236.5</v>
      </c>
      <c r="AA44" s="13">
        <v>241.5</v>
      </c>
      <c r="AB44" s="13">
        <v>245.6</v>
      </c>
      <c r="AC44" s="13">
        <v>249</v>
      </c>
      <c r="AD44" s="13">
        <v>244.9</v>
      </c>
      <c r="AE44" s="13">
        <v>249</v>
      </c>
      <c r="AF44" s="13">
        <v>253.7</v>
      </c>
      <c r="AG44" s="13">
        <v>256.3</v>
      </c>
      <c r="AH44" s="13">
        <v>253.9</v>
      </c>
      <c r="AI44" s="13">
        <v>257.89999999999998</v>
      </c>
      <c r="AJ44" s="13">
        <v>255.2</v>
      </c>
      <c r="AK44" s="13">
        <v>261.60000000000002</v>
      </c>
      <c r="AL44" s="13">
        <v>258.89999999999998</v>
      </c>
      <c r="AM44" s="13">
        <v>255.8</v>
      </c>
      <c r="AN44" s="13">
        <v>252.3</v>
      </c>
      <c r="AO44" s="14"/>
      <c r="AP44" s="14"/>
      <c r="AQ44" s="14"/>
    </row>
    <row r="45" spans="1:43" ht="13.2" x14ac:dyDescent="0.25">
      <c r="A45" s="6">
        <v>42</v>
      </c>
      <c r="B45" s="6" t="s">
        <v>46</v>
      </c>
      <c r="C45" s="13" t="s">
        <v>49</v>
      </c>
      <c r="D45" s="14"/>
      <c r="E45" s="14"/>
      <c r="F45" s="14"/>
      <c r="G45" s="13"/>
      <c r="H45" s="13">
        <v>188.9</v>
      </c>
      <c r="I45" s="13">
        <v>187.6</v>
      </c>
      <c r="J45" s="13">
        <v>190</v>
      </c>
      <c r="K45" s="13">
        <v>180.3</v>
      </c>
      <c r="L45" s="13">
        <v>182.8</v>
      </c>
      <c r="M45" s="13">
        <v>185.8</v>
      </c>
      <c r="N45" s="13">
        <v>184.9</v>
      </c>
      <c r="O45" s="13">
        <v>192.1</v>
      </c>
      <c r="P45" s="13">
        <v>198.1</v>
      </c>
      <c r="Q45" s="13">
        <v>197.2</v>
      </c>
      <c r="R45" s="13">
        <v>197.2</v>
      </c>
      <c r="S45" s="13">
        <v>203.5</v>
      </c>
      <c r="T45" s="13">
        <v>201.8</v>
      </c>
      <c r="U45" s="13">
        <v>207.5</v>
      </c>
      <c r="V45" s="13">
        <v>208.2</v>
      </c>
      <c r="W45" s="13">
        <v>206.7</v>
      </c>
      <c r="X45" s="32"/>
      <c r="Y45" s="13">
        <v>206.4</v>
      </c>
      <c r="Z45" s="13">
        <v>211.4</v>
      </c>
      <c r="AA45" s="13">
        <v>210.2</v>
      </c>
      <c r="AB45" s="13">
        <v>210.9</v>
      </c>
      <c r="AC45" s="13">
        <v>210</v>
      </c>
      <c r="AD45" s="13">
        <v>209.8</v>
      </c>
      <c r="AE45" s="13">
        <v>212.5</v>
      </c>
      <c r="AF45" s="13">
        <v>217.6</v>
      </c>
      <c r="AG45" s="13">
        <v>221.9</v>
      </c>
      <c r="AH45" s="13">
        <v>214.7</v>
      </c>
      <c r="AI45" s="13">
        <v>217.8</v>
      </c>
      <c r="AJ45" s="13">
        <v>220.4</v>
      </c>
      <c r="AK45" s="13">
        <v>225.5</v>
      </c>
      <c r="AL45" s="13">
        <v>221.8</v>
      </c>
      <c r="AM45" s="13">
        <v>219.6</v>
      </c>
      <c r="AN45" s="13">
        <v>225.6</v>
      </c>
      <c r="AO45" s="14"/>
      <c r="AP45" s="14"/>
      <c r="AQ45" s="14"/>
    </row>
    <row r="46" spans="1:43" ht="13.2" x14ac:dyDescent="0.25">
      <c r="A46" s="6">
        <v>43</v>
      </c>
      <c r="B46" s="6" t="s">
        <v>44</v>
      </c>
      <c r="C46" s="13" t="s">
        <v>49</v>
      </c>
      <c r="D46" s="14"/>
      <c r="E46" s="14"/>
      <c r="F46" s="14"/>
      <c r="G46" s="13"/>
      <c r="H46" s="13">
        <v>193.2</v>
      </c>
      <c r="I46" s="13">
        <v>193.7</v>
      </c>
      <c r="J46" s="13">
        <v>192.6</v>
      </c>
      <c r="K46" s="13">
        <v>197.8</v>
      </c>
      <c r="L46" s="13">
        <v>200</v>
      </c>
      <c r="M46" s="13">
        <v>204.1</v>
      </c>
      <c r="N46" s="13">
        <v>205.2</v>
      </c>
      <c r="O46" s="13">
        <v>203.8</v>
      </c>
      <c r="P46" s="13">
        <v>206.3</v>
      </c>
      <c r="Q46" s="13">
        <v>210.2</v>
      </c>
      <c r="R46" s="13">
        <v>212.7</v>
      </c>
      <c r="S46" s="13">
        <v>213.6</v>
      </c>
      <c r="T46" s="13">
        <v>216.8</v>
      </c>
      <c r="U46" s="13">
        <v>216.7</v>
      </c>
      <c r="V46" s="13">
        <v>215.9</v>
      </c>
      <c r="W46" s="13">
        <v>220.3</v>
      </c>
      <c r="X46" s="32"/>
      <c r="Y46" s="13">
        <v>217.1</v>
      </c>
      <c r="Z46" s="13">
        <v>219.2</v>
      </c>
      <c r="AA46" s="13">
        <v>222</v>
      </c>
      <c r="AB46" s="13">
        <v>224.4</v>
      </c>
      <c r="AC46" s="13">
        <v>222</v>
      </c>
      <c r="AD46" s="13">
        <v>223.1</v>
      </c>
      <c r="AE46" s="13">
        <v>222.6</v>
      </c>
      <c r="AF46" s="13">
        <v>226.2</v>
      </c>
      <c r="AG46" s="13">
        <v>228.4</v>
      </c>
      <c r="AH46" s="13">
        <v>234.3</v>
      </c>
      <c r="AI46" s="13">
        <v>225.3</v>
      </c>
      <c r="AJ46" s="13">
        <v>226.1</v>
      </c>
      <c r="AK46" s="13">
        <v>234</v>
      </c>
      <c r="AL46" s="13">
        <v>230.7</v>
      </c>
      <c r="AM46" s="13">
        <v>231.3</v>
      </c>
      <c r="AN46" s="13">
        <v>231.5</v>
      </c>
      <c r="AO46" s="14"/>
      <c r="AP46" s="14"/>
      <c r="AQ46" s="14"/>
    </row>
    <row r="47" spans="1:43" ht="13.2" x14ac:dyDescent="0.25">
      <c r="A47" s="6">
        <v>44</v>
      </c>
      <c r="B47" s="6" t="s">
        <v>44</v>
      </c>
      <c r="C47" s="13" t="s">
        <v>49</v>
      </c>
      <c r="D47" s="14"/>
      <c r="E47" s="14"/>
      <c r="F47" s="14"/>
      <c r="G47" s="13"/>
      <c r="H47" s="13">
        <v>207.8</v>
      </c>
      <c r="I47" s="13">
        <v>203.3</v>
      </c>
      <c r="J47" s="13">
        <v>208.6</v>
      </c>
      <c r="K47" s="13">
        <v>211.3</v>
      </c>
      <c r="L47" s="13">
        <v>216.3</v>
      </c>
      <c r="M47" s="13">
        <v>216.3</v>
      </c>
      <c r="N47" s="13">
        <v>212.8</v>
      </c>
      <c r="O47" s="13">
        <v>222</v>
      </c>
      <c r="P47" s="13">
        <v>222.4</v>
      </c>
      <c r="Q47" s="13">
        <v>226</v>
      </c>
      <c r="R47" s="13">
        <v>223</v>
      </c>
      <c r="S47" s="13">
        <v>231.1</v>
      </c>
      <c r="T47" s="13">
        <v>231.1</v>
      </c>
      <c r="U47" s="13">
        <v>234.5</v>
      </c>
      <c r="V47" s="13">
        <v>231.1</v>
      </c>
      <c r="W47" s="13">
        <v>232.7</v>
      </c>
      <c r="X47" s="32"/>
      <c r="Y47" s="13">
        <v>238.6</v>
      </c>
      <c r="Z47" s="13">
        <v>234.8</v>
      </c>
      <c r="AA47" s="13">
        <v>236.2</v>
      </c>
      <c r="AB47" s="13">
        <v>242.5</v>
      </c>
      <c r="AC47" s="13">
        <v>243.3</v>
      </c>
      <c r="AD47" s="13">
        <v>241.4</v>
      </c>
      <c r="AE47" s="13">
        <v>243.7</v>
      </c>
      <c r="AF47" s="13">
        <v>247.8</v>
      </c>
      <c r="AG47" s="13">
        <v>248.2</v>
      </c>
      <c r="AH47" s="13">
        <v>249.1</v>
      </c>
      <c r="AI47" s="13">
        <v>240.7</v>
      </c>
      <c r="AJ47" s="13">
        <v>249.4</v>
      </c>
      <c r="AK47" s="13">
        <v>251.6</v>
      </c>
      <c r="AL47" s="13">
        <v>247.1</v>
      </c>
      <c r="AM47" s="13">
        <v>247.9</v>
      </c>
      <c r="AN47" s="13">
        <v>246.4</v>
      </c>
      <c r="AO47" s="14"/>
      <c r="AP47" s="14"/>
      <c r="AQ47" s="14"/>
    </row>
    <row r="48" spans="1:43" ht="13.2" x14ac:dyDescent="0.25">
      <c r="A48" s="6">
        <v>45</v>
      </c>
      <c r="B48" s="6" t="s">
        <v>45</v>
      </c>
      <c r="C48" s="13" t="s">
        <v>49</v>
      </c>
      <c r="D48" s="14"/>
      <c r="E48" s="14"/>
      <c r="F48" s="14"/>
      <c r="G48" s="13"/>
      <c r="H48" s="13">
        <v>200.3</v>
      </c>
      <c r="I48" s="13">
        <v>196.1</v>
      </c>
      <c r="J48" s="13">
        <v>199.1</v>
      </c>
      <c r="K48" s="13">
        <v>200.4</v>
      </c>
      <c r="L48" s="13">
        <v>207.8</v>
      </c>
      <c r="M48" s="13">
        <v>212</v>
      </c>
      <c r="N48" s="13">
        <v>213.9</v>
      </c>
      <c r="O48" s="13">
        <v>215.9</v>
      </c>
      <c r="P48" s="13">
        <v>221.8</v>
      </c>
      <c r="Q48" s="13">
        <v>224.7</v>
      </c>
      <c r="R48" s="13">
        <v>225.5</v>
      </c>
      <c r="S48" s="13">
        <v>230.3</v>
      </c>
      <c r="T48" s="13">
        <v>233.6</v>
      </c>
      <c r="U48" s="13">
        <v>236.7</v>
      </c>
      <c r="V48" s="13">
        <v>235.6</v>
      </c>
      <c r="W48" s="13">
        <v>240.9</v>
      </c>
      <c r="X48" s="32"/>
      <c r="Y48" s="13">
        <v>243.4</v>
      </c>
      <c r="Z48" s="13">
        <v>245.2</v>
      </c>
      <c r="AA48" s="13">
        <v>245.1</v>
      </c>
      <c r="AB48" s="13">
        <v>250.3</v>
      </c>
      <c r="AC48" s="13">
        <v>253.3</v>
      </c>
      <c r="AD48" s="13">
        <v>253.1</v>
      </c>
      <c r="AE48" s="13">
        <v>252.6</v>
      </c>
      <c r="AF48" s="13">
        <v>248.6</v>
      </c>
      <c r="AG48" s="13">
        <v>256.60000000000002</v>
      </c>
      <c r="AH48" s="13">
        <v>257.60000000000002</v>
      </c>
      <c r="AI48" s="13">
        <v>257.39999999999998</v>
      </c>
      <c r="AJ48" s="13">
        <v>253.4</v>
      </c>
      <c r="AK48" s="13">
        <v>255</v>
      </c>
      <c r="AL48" s="13">
        <v>256.7</v>
      </c>
      <c r="AM48" s="13">
        <v>256.3</v>
      </c>
      <c r="AN48" s="13">
        <v>257.60000000000002</v>
      </c>
      <c r="AO48" s="14"/>
      <c r="AP48" s="14"/>
      <c r="AQ48" s="14"/>
    </row>
    <row r="49" spans="1:43" ht="13.2" x14ac:dyDescent="0.25">
      <c r="A49" s="6">
        <v>46</v>
      </c>
      <c r="B49" s="6" t="s">
        <v>46</v>
      </c>
      <c r="C49" s="13" t="s">
        <v>49</v>
      </c>
      <c r="D49" s="14"/>
      <c r="E49" s="14"/>
      <c r="F49" s="14"/>
      <c r="G49" s="13"/>
      <c r="H49" s="13">
        <v>204.4</v>
      </c>
      <c r="I49" s="13">
        <v>200.9</v>
      </c>
      <c r="J49" s="13">
        <v>200.6</v>
      </c>
      <c r="K49" s="13">
        <v>199.8</v>
      </c>
      <c r="L49" s="13">
        <v>202.3</v>
      </c>
      <c r="M49" s="13">
        <v>205.5</v>
      </c>
      <c r="N49" s="13">
        <v>202.9</v>
      </c>
      <c r="O49" s="13">
        <v>208.6</v>
      </c>
      <c r="P49" s="13">
        <v>214.1</v>
      </c>
      <c r="Q49" s="13">
        <v>214.3</v>
      </c>
      <c r="R49" s="13">
        <v>209.2</v>
      </c>
      <c r="S49" s="13">
        <v>216.4</v>
      </c>
      <c r="T49" s="13">
        <v>218.7</v>
      </c>
      <c r="U49" s="13">
        <v>222.6</v>
      </c>
      <c r="V49" s="13">
        <v>227</v>
      </c>
      <c r="W49" s="13">
        <v>226.6</v>
      </c>
      <c r="X49" s="32"/>
      <c r="Y49" s="13">
        <v>224.4</v>
      </c>
      <c r="Z49" s="13">
        <v>230.4</v>
      </c>
      <c r="AA49" s="13">
        <v>230.1</v>
      </c>
      <c r="AB49" s="13">
        <v>231.6</v>
      </c>
      <c r="AC49" s="13">
        <v>229.7</v>
      </c>
      <c r="AD49" s="13">
        <v>230.2</v>
      </c>
      <c r="AE49" s="13">
        <v>234.4</v>
      </c>
      <c r="AF49" s="13">
        <v>237.2</v>
      </c>
      <c r="AG49" s="13">
        <v>239.6</v>
      </c>
      <c r="AH49" s="13">
        <v>233.4</v>
      </c>
      <c r="AI49" s="13">
        <v>240.3</v>
      </c>
      <c r="AJ49" s="13">
        <v>238.5</v>
      </c>
      <c r="AK49" s="13">
        <v>244.9</v>
      </c>
      <c r="AL49" s="13">
        <v>238.6</v>
      </c>
      <c r="AM49" s="13">
        <v>237.2</v>
      </c>
      <c r="AN49" s="13">
        <v>234.8</v>
      </c>
      <c r="AO49" s="14"/>
      <c r="AP49" s="14"/>
      <c r="AQ49" s="14"/>
    </row>
    <row r="50" spans="1:43" ht="13.2" x14ac:dyDescent="0.25">
      <c r="A50" s="6">
        <v>47</v>
      </c>
      <c r="B50" s="6" t="s">
        <v>44</v>
      </c>
      <c r="C50" s="13" t="s">
        <v>49</v>
      </c>
      <c r="D50" s="14"/>
      <c r="E50" s="14"/>
      <c r="F50" s="14"/>
      <c r="G50" s="13"/>
      <c r="H50" s="13">
        <v>220.1</v>
      </c>
      <c r="I50" s="13">
        <v>219.9</v>
      </c>
      <c r="J50" s="13">
        <v>217.4</v>
      </c>
      <c r="K50" s="13">
        <v>222</v>
      </c>
      <c r="L50" s="13">
        <v>222.5</v>
      </c>
      <c r="M50" s="13">
        <v>225.7</v>
      </c>
      <c r="N50" s="13">
        <v>228.8</v>
      </c>
      <c r="O50" s="13">
        <v>229.2</v>
      </c>
      <c r="P50" s="13">
        <v>232.8</v>
      </c>
      <c r="Q50" s="13">
        <v>234.6</v>
      </c>
      <c r="R50" s="13">
        <v>238.7</v>
      </c>
      <c r="S50" s="13">
        <v>243.1</v>
      </c>
      <c r="T50" s="13">
        <v>242.1</v>
      </c>
      <c r="U50" s="13">
        <v>245.8</v>
      </c>
      <c r="V50" s="13">
        <v>247</v>
      </c>
      <c r="W50" s="13">
        <v>249.5</v>
      </c>
      <c r="X50" s="32"/>
      <c r="Y50" s="13">
        <v>253.1</v>
      </c>
      <c r="Z50" s="13">
        <v>255.6</v>
      </c>
      <c r="AA50" s="13">
        <v>254.5</v>
      </c>
      <c r="AB50" s="13">
        <v>257.7</v>
      </c>
      <c r="AC50" s="13">
        <v>260.2</v>
      </c>
      <c r="AD50" s="13">
        <v>264.60000000000002</v>
      </c>
      <c r="AE50" s="13">
        <v>262.60000000000002</v>
      </c>
      <c r="AF50" s="13">
        <v>257.2</v>
      </c>
      <c r="AG50" s="13">
        <v>266.2</v>
      </c>
      <c r="AH50" s="13">
        <v>264.39999999999998</v>
      </c>
      <c r="AI50" s="13">
        <v>268.3</v>
      </c>
      <c r="AJ50" s="13">
        <v>265.89999999999998</v>
      </c>
      <c r="AK50" s="13">
        <v>274.7</v>
      </c>
      <c r="AL50" s="13">
        <v>274.60000000000002</v>
      </c>
      <c r="AM50" s="13">
        <v>272.5</v>
      </c>
      <c r="AN50" s="13">
        <v>276.8</v>
      </c>
      <c r="AO50" s="14"/>
      <c r="AP50" s="14"/>
      <c r="AQ50" s="14"/>
    </row>
    <row r="51" spans="1:43" ht="13.2" x14ac:dyDescent="0.25">
      <c r="A51" s="6">
        <v>48</v>
      </c>
      <c r="B51" s="6" t="s">
        <v>46</v>
      </c>
      <c r="C51" s="13" t="s">
        <v>49</v>
      </c>
      <c r="D51" s="14"/>
      <c r="E51" s="14"/>
      <c r="F51" s="14"/>
      <c r="G51" s="13"/>
      <c r="H51" s="13">
        <v>229.4</v>
      </c>
      <c r="I51" s="13">
        <v>221.5</v>
      </c>
      <c r="J51" s="13">
        <v>226.5</v>
      </c>
      <c r="K51" s="13">
        <v>219.5</v>
      </c>
      <c r="L51" s="13">
        <v>216.4</v>
      </c>
      <c r="M51" s="13">
        <v>224.4</v>
      </c>
      <c r="N51" s="13">
        <v>225.6</v>
      </c>
      <c r="O51" s="13">
        <v>235.5</v>
      </c>
      <c r="P51" s="13">
        <v>239.8</v>
      </c>
      <c r="Q51" s="13">
        <v>236.3</v>
      </c>
      <c r="R51" s="13">
        <v>242.2</v>
      </c>
      <c r="S51" s="13">
        <v>248</v>
      </c>
      <c r="T51" s="13">
        <v>251</v>
      </c>
      <c r="U51" s="13">
        <v>246.9</v>
      </c>
      <c r="V51" s="13">
        <v>249.7</v>
      </c>
      <c r="W51" s="13">
        <v>253.5</v>
      </c>
      <c r="X51" s="32"/>
      <c r="Y51" s="13">
        <v>251.6</v>
      </c>
      <c r="Z51" s="13">
        <v>255.7</v>
      </c>
      <c r="AA51" s="13">
        <v>258.39999999999998</v>
      </c>
      <c r="AB51" s="13">
        <v>258.89999999999998</v>
      </c>
      <c r="AC51" s="13">
        <v>257.60000000000002</v>
      </c>
      <c r="AD51" s="13">
        <v>260.8</v>
      </c>
      <c r="AE51" s="13">
        <v>263.8</v>
      </c>
      <c r="AF51" s="13">
        <v>266.8</v>
      </c>
      <c r="AG51" s="13">
        <v>262.39999999999998</v>
      </c>
      <c r="AH51" s="13">
        <v>270.3</v>
      </c>
      <c r="AI51" s="13">
        <v>261.3</v>
      </c>
      <c r="AJ51" s="13">
        <v>265.8</v>
      </c>
      <c r="AK51" s="13">
        <v>271.7</v>
      </c>
      <c r="AL51" s="13">
        <v>274.10000000000002</v>
      </c>
      <c r="AM51" s="13">
        <v>272.3</v>
      </c>
      <c r="AN51" s="13">
        <v>273.39999999999998</v>
      </c>
      <c r="AO51" s="14"/>
      <c r="AP51" s="14"/>
      <c r="AQ51" s="14"/>
    </row>
    <row r="52" spans="1:43" ht="13.2" x14ac:dyDescent="0.25">
      <c r="D52" s="17"/>
      <c r="E52" s="17"/>
      <c r="F52" s="17"/>
      <c r="J52" s="13"/>
      <c r="AM52" s="13"/>
      <c r="AO52" s="17"/>
      <c r="AP52" s="17"/>
      <c r="AQ52" s="14"/>
    </row>
    <row r="53" spans="1:43" ht="13.2" x14ac:dyDescent="0.25">
      <c r="AQ53" s="13"/>
    </row>
    <row r="54" spans="1:43" ht="13.2" x14ac:dyDescent="0.25">
      <c r="AQ54" s="13"/>
    </row>
    <row r="55" spans="1:43" ht="13.2" x14ac:dyDescent="0.25">
      <c r="AQ55" s="13"/>
    </row>
    <row r="56" spans="1:43" ht="13.2" x14ac:dyDescent="0.25">
      <c r="AQ56" s="13"/>
    </row>
    <row r="57" spans="1:43" ht="13.2" x14ac:dyDescent="0.25">
      <c r="AQ57" s="13"/>
    </row>
    <row r="58" spans="1:43" ht="13.2" x14ac:dyDescent="0.25">
      <c r="AQ58" s="13"/>
    </row>
    <row r="59" spans="1:43" ht="13.2" x14ac:dyDescent="0.25">
      <c r="AQ59" s="13"/>
    </row>
    <row r="60" spans="1:43" ht="13.2" x14ac:dyDescent="0.25">
      <c r="AQ60" s="13"/>
    </row>
    <row r="61" spans="1:43" ht="13.2" x14ac:dyDescent="0.25">
      <c r="AQ61" s="13"/>
    </row>
    <row r="62" spans="1:43" ht="13.2" x14ac:dyDescent="0.25">
      <c r="AQ62" s="13"/>
    </row>
    <row r="63" spans="1:43" ht="13.2" x14ac:dyDescent="0.25">
      <c r="AQ63" s="13"/>
    </row>
    <row r="64" spans="1:43" ht="13.2" x14ac:dyDescent="0.25">
      <c r="AQ64" s="13"/>
    </row>
    <row r="65" spans="43:43" ht="13.2" x14ac:dyDescent="0.25">
      <c r="AQ65" s="13"/>
    </row>
    <row r="66" spans="43:43" ht="13.2" x14ac:dyDescent="0.25">
      <c r="AQ66" s="13"/>
    </row>
    <row r="67" spans="43:43" ht="13.2" x14ac:dyDescent="0.25">
      <c r="AQ67" s="13"/>
    </row>
    <row r="68" spans="43:43" ht="13.2" x14ac:dyDescent="0.25">
      <c r="AQ68" s="13"/>
    </row>
    <row r="69" spans="43:43" ht="13.2" x14ac:dyDescent="0.25">
      <c r="AQ69" s="13"/>
    </row>
    <row r="70" spans="43:43" ht="13.2" x14ac:dyDescent="0.25">
      <c r="AQ70" s="13"/>
    </row>
    <row r="71" spans="43:43" ht="13.2" x14ac:dyDescent="0.25">
      <c r="AQ71" s="13"/>
    </row>
    <row r="72" spans="43:43" ht="13.2" x14ac:dyDescent="0.25">
      <c r="AQ72" s="13"/>
    </row>
    <row r="73" spans="43:43" ht="13.2" x14ac:dyDescent="0.25">
      <c r="AQ73" s="13"/>
    </row>
    <row r="74" spans="43:43" ht="13.2" x14ac:dyDescent="0.25">
      <c r="AQ74" s="13"/>
    </row>
    <row r="75" spans="43:43" ht="13.2" x14ac:dyDescent="0.25">
      <c r="AQ75" s="13"/>
    </row>
    <row r="76" spans="43:43" ht="13.2" x14ac:dyDescent="0.25">
      <c r="AQ76" s="13"/>
    </row>
    <row r="77" spans="43:43" ht="13.2" x14ac:dyDescent="0.25">
      <c r="AQ77" s="13"/>
    </row>
    <row r="78" spans="43:43" ht="13.2" x14ac:dyDescent="0.25">
      <c r="AQ78" s="13"/>
    </row>
    <row r="79" spans="43:43" ht="13.2" x14ac:dyDescent="0.25">
      <c r="AQ79" s="13"/>
    </row>
    <row r="80" spans="43:43" ht="13.2" x14ac:dyDescent="0.25">
      <c r="AQ80" s="13"/>
    </row>
    <row r="81" spans="43:43" ht="13.2" x14ac:dyDescent="0.25">
      <c r="AQ81" s="13"/>
    </row>
    <row r="82" spans="43:43" ht="13.2" x14ac:dyDescent="0.25">
      <c r="AQ82" s="13"/>
    </row>
    <row r="83" spans="43:43" ht="13.2" x14ac:dyDescent="0.25">
      <c r="AQ83" s="13"/>
    </row>
    <row r="84" spans="43:43" ht="13.2" x14ac:dyDescent="0.25">
      <c r="AQ84" s="13"/>
    </row>
    <row r="85" spans="43:43" ht="13.2" x14ac:dyDescent="0.25">
      <c r="AQ85" s="13"/>
    </row>
    <row r="86" spans="43:43" ht="13.2" x14ac:dyDescent="0.25">
      <c r="AQ86" s="13"/>
    </row>
    <row r="87" spans="43:43" ht="13.2" x14ac:dyDescent="0.25">
      <c r="AQ87" s="13"/>
    </row>
    <row r="88" spans="43:43" ht="13.2" x14ac:dyDescent="0.25">
      <c r="AQ88" s="13"/>
    </row>
    <row r="89" spans="43:43" ht="13.2" x14ac:dyDescent="0.25">
      <c r="AQ89" s="13"/>
    </row>
    <row r="90" spans="43:43" ht="13.2" x14ac:dyDescent="0.25">
      <c r="AQ90" s="13"/>
    </row>
    <row r="91" spans="43:43" ht="13.2" x14ac:dyDescent="0.25">
      <c r="AQ91" s="13"/>
    </row>
    <row r="92" spans="43:43" ht="13.2" x14ac:dyDescent="0.25">
      <c r="AQ92" s="13"/>
    </row>
    <row r="93" spans="43:43" ht="13.2" x14ac:dyDescent="0.25">
      <c r="AQ93" s="13"/>
    </row>
    <row r="94" spans="43:43" ht="13.2" x14ac:dyDescent="0.25">
      <c r="AQ94" s="13"/>
    </row>
    <row r="95" spans="43:43" ht="13.2" x14ac:dyDescent="0.25">
      <c r="AQ95" s="13"/>
    </row>
    <row r="96" spans="43:43" ht="13.2" x14ac:dyDescent="0.25">
      <c r="AQ96" s="13"/>
    </row>
    <row r="97" spans="43:43" ht="13.2" x14ac:dyDescent="0.25">
      <c r="AQ97" s="13"/>
    </row>
    <row r="98" spans="43:43" ht="13.2" x14ac:dyDescent="0.25">
      <c r="AQ98" s="13"/>
    </row>
    <row r="99" spans="43:43" ht="13.2" x14ac:dyDescent="0.25">
      <c r="AQ99" s="13"/>
    </row>
    <row r="100" spans="43:43" ht="13.2" x14ac:dyDescent="0.25">
      <c r="AQ100" s="13"/>
    </row>
    <row r="101" spans="43:43" ht="13.2" x14ac:dyDescent="0.25">
      <c r="AQ101" s="13"/>
    </row>
    <row r="102" spans="43:43" ht="13.2" x14ac:dyDescent="0.25">
      <c r="AQ102" s="13"/>
    </row>
    <row r="103" spans="43:43" ht="13.2" x14ac:dyDescent="0.25">
      <c r="AQ103" s="13"/>
    </row>
    <row r="104" spans="43:43" ht="13.2" x14ac:dyDescent="0.25">
      <c r="AQ104" s="13"/>
    </row>
    <row r="105" spans="43:43" ht="13.2" x14ac:dyDescent="0.25">
      <c r="AQ105" s="13"/>
    </row>
    <row r="106" spans="43:43" ht="13.2" x14ac:dyDescent="0.25">
      <c r="AQ106" s="13"/>
    </row>
    <row r="107" spans="43:43" ht="13.2" x14ac:dyDescent="0.25">
      <c r="AQ107" s="13"/>
    </row>
    <row r="108" spans="43:43" ht="13.2" x14ac:dyDescent="0.25">
      <c r="AQ108" s="13"/>
    </row>
    <row r="109" spans="43:43" ht="13.2" x14ac:dyDescent="0.25">
      <c r="AQ109" s="13"/>
    </row>
    <row r="110" spans="43:43" ht="13.2" x14ac:dyDescent="0.25">
      <c r="AQ110" s="13"/>
    </row>
    <row r="111" spans="43:43" ht="13.2" x14ac:dyDescent="0.25">
      <c r="AQ111" s="13"/>
    </row>
    <row r="112" spans="43:43" ht="13.2" x14ac:dyDescent="0.25">
      <c r="AQ112" s="13"/>
    </row>
    <row r="113" spans="43:43" ht="13.2" x14ac:dyDescent="0.25">
      <c r="AQ113" s="13"/>
    </row>
    <row r="114" spans="43:43" ht="13.2" x14ac:dyDescent="0.25">
      <c r="AQ114" s="13"/>
    </row>
    <row r="115" spans="43:43" ht="13.2" x14ac:dyDescent="0.25">
      <c r="AQ115" s="13"/>
    </row>
    <row r="116" spans="43:43" ht="13.2" x14ac:dyDescent="0.25">
      <c r="AQ116" s="13"/>
    </row>
    <row r="117" spans="43:43" ht="13.2" x14ac:dyDescent="0.25">
      <c r="AQ117" s="13"/>
    </row>
    <row r="118" spans="43:43" ht="13.2" x14ac:dyDescent="0.25">
      <c r="AQ118" s="13"/>
    </row>
    <row r="119" spans="43:43" ht="13.2" x14ac:dyDescent="0.25">
      <c r="AQ119" s="13"/>
    </row>
    <row r="120" spans="43:43" ht="13.2" x14ac:dyDescent="0.25">
      <c r="AQ120" s="13"/>
    </row>
    <row r="121" spans="43:43" ht="13.2" x14ac:dyDescent="0.25">
      <c r="AQ121" s="13"/>
    </row>
    <row r="122" spans="43:43" ht="13.2" x14ac:dyDescent="0.25">
      <c r="AQ122" s="13"/>
    </row>
    <row r="123" spans="43:43" ht="13.2" x14ac:dyDescent="0.25">
      <c r="AQ123" s="13"/>
    </row>
    <row r="124" spans="43:43" ht="13.2" x14ac:dyDescent="0.25">
      <c r="AQ124" s="13"/>
    </row>
    <row r="125" spans="43:43" ht="13.2" x14ac:dyDescent="0.25">
      <c r="AQ125" s="13"/>
    </row>
    <row r="126" spans="43:43" ht="13.2" x14ac:dyDescent="0.25">
      <c r="AQ126" s="13"/>
    </row>
    <row r="127" spans="43:43" ht="13.2" x14ac:dyDescent="0.25">
      <c r="AQ127" s="13"/>
    </row>
    <row r="128" spans="43:43" ht="13.2" x14ac:dyDescent="0.25">
      <c r="AQ128" s="13"/>
    </row>
    <row r="129" spans="43:43" ht="13.2" x14ac:dyDescent="0.25">
      <c r="AQ129" s="13"/>
    </row>
    <row r="130" spans="43:43" ht="13.2" x14ac:dyDescent="0.25">
      <c r="AQ130" s="13"/>
    </row>
    <row r="131" spans="43:43" ht="13.2" x14ac:dyDescent="0.25">
      <c r="AQ131" s="13"/>
    </row>
    <row r="132" spans="43:43" ht="13.2" x14ac:dyDescent="0.25">
      <c r="AQ132" s="13"/>
    </row>
    <row r="133" spans="43:43" ht="13.2" x14ac:dyDescent="0.25">
      <c r="AQ133" s="13"/>
    </row>
    <row r="134" spans="43:43" ht="13.2" x14ac:dyDescent="0.25">
      <c r="AQ134" s="13"/>
    </row>
    <row r="135" spans="43:43" ht="13.2" x14ac:dyDescent="0.25">
      <c r="AQ135" s="13"/>
    </row>
    <row r="136" spans="43:43" ht="13.2" x14ac:dyDescent="0.25">
      <c r="AQ136" s="13"/>
    </row>
    <row r="137" spans="43:43" ht="13.2" x14ac:dyDescent="0.25">
      <c r="AQ137" s="13"/>
    </row>
    <row r="138" spans="43:43" ht="13.2" x14ac:dyDescent="0.25">
      <c r="AQ138" s="13"/>
    </row>
    <row r="139" spans="43:43" ht="13.2" x14ac:dyDescent="0.25">
      <c r="AQ139" s="13"/>
    </row>
    <row r="140" spans="43:43" ht="13.2" x14ac:dyDescent="0.25">
      <c r="AQ140" s="13"/>
    </row>
    <row r="141" spans="43:43" ht="13.2" x14ac:dyDescent="0.25">
      <c r="AQ141" s="13"/>
    </row>
    <row r="142" spans="43:43" ht="13.2" x14ac:dyDescent="0.25">
      <c r="AQ142" s="13"/>
    </row>
    <row r="143" spans="43:43" ht="13.2" x14ac:dyDescent="0.25">
      <c r="AQ143" s="13"/>
    </row>
    <row r="144" spans="43:43" ht="13.2" x14ac:dyDescent="0.25">
      <c r="AQ144" s="13"/>
    </row>
    <row r="145" spans="43:43" ht="13.2" x14ac:dyDescent="0.25">
      <c r="AQ145" s="13"/>
    </row>
    <row r="146" spans="43:43" ht="13.2" x14ac:dyDescent="0.25">
      <c r="AQ146" s="13"/>
    </row>
    <row r="147" spans="43:43" ht="13.2" x14ac:dyDescent="0.25">
      <c r="AQ147" s="13"/>
    </row>
    <row r="148" spans="43:43" ht="13.2" x14ac:dyDescent="0.25">
      <c r="AQ148" s="13"/>
    </row>
    <row r="149" spans="43:43" ht="13.2" x14ac:dyDescent="0.25">
      <c r="AQ149" s="13"/>
    </row>
    <row r="150" spans="43:43" ht="13.2" x14ac:dyDescent="0.25">
      <c r="AQ150" s="13"/>
    </row>
    <row r="151" spans="43:43" ht="13.2" x14ac:dyDescent="0.25">
      <c r="AQ151" s="13"/>
    </row>
    <row r="152" spans="43:43" ht="13.2" x14ac:dyDescent="0.25">
      <c r="AQ152" s="13"/>
    </row>
    <row r="153" spans="43:43" ht="13.2" x14ac:dyDescent="0.25">
      <c r="AQ153" s="13"/>
    </row>
    <row r="154" spans="43:43" ht="13.2" x14ac:dyDescent="0.25">
      <c r="AQ154" s="13"/>
    </row>
    <row r="155" spans="43:43" ht="13.2" x14ac:dyDescent="0.25">
      <c r="AQ155" s="13"/>
    </row>
    <row r="156" spans="43:43" ht="13.2" x14ac:dyDescent="0.25">
      <c r="AQ156" s="13"/>
    </row>
    <row r="157" spans="43:43" ht="13.2" x14ac:dyDescent="0.25">
      <c r="AQ157" s="13"/>
    </row>
    <row r="158" spans="43:43" ht="13.2" x14ac:dyDescent="0.25">
      <c r="AQ158" s="13"/>
    </row>
    <row r="159" spans="43:43" ht="13.2" x14ac:dyDescent="0.25">
      <c r="AQ159" s="13"/>
    </row>
    <row r="160" spans="43:43" ht="13.2" x14ac:dyDescent="0.25">
      <c r="AQ160" s="13"/>
    </row>
    <row r="161" spans="43:43" ht="13.2" x14ac:dyDescent="0.25">
      <c r="AQ161" s="13"/>
    </row>
    <row r="162" spans="43:43" ht="13.2" x14ac:dyDescent="0.25">
      <c r="AQ162" s="13"/>
    </row>
    <row r="163" spans="43:43" ht="13.2" x14ac:dyDescent="0.25">
      <c r="AQ163" s="13"/>
    </row>
    <row r="164" spans="43:43" ht="13.2" x14ac:dyDescent="0.25">
      <c r="AQ164" s="13"/>
    </row>
    <row r="165" spans="43:43" ht="13.2" x14ac:dyDescent="0.25">
      <c r="AQ165" s="13"/>
    </row>
    <row r="166" spans="43:43" ht="13.2" x14ac:dyDescent="0.25">
      <c r="AQ166" s="13"/>
    </row>
    <row r="167" spans="43:43" ht="13.2" x14ac:dyDescent="0.25">
      <c r="AQ167" s="13"/>
    </row>
    <row r="168" spans="43:43" ht="13.2" x14ac:dyDescent="0.25">
      <c r="AQ168" s="13"/>
    </row>
    <row r="169" spans="43:43" ht="13.2" x14ac:dyDescent="0.25">
      <c r="AQ169" s="13"/>
    </row>
    <row r="170" spans="43:43" ht="13.2" x14ac:dyDescent="0.25">
      <c r="AQ170" s="13"/>
    </row>
    <row r="171" spans="43:43" ht="13.2" x14ac:dyDescent="0.25">
      <c r="AQ171" s="13"/>
    </row>
    <row r="172" spans="43:43" ht="13.2" x14ac:dyDescent="0.25">
      <c r="AQ172" s="13"/>
    </row>
    <row r="173" spans="43:43" ht="13.2" x14ac:dyDescent="0.25">
      <c r="AQ173" s="13"/>
    </row>
    <row r="174" spans="43:43" ht="13.2" x14ac:dyDescent="0.25">
      <c r="AQ174" s="13"/>
    </row>
    <row r="175" spans="43:43" ht="13.2" x14ac:dyDescent="0.25">
      <c r="AQ175" s="13"/>
    </row>
    <row r="176" spans="43:43" ht="13.2" x14ac:dyDescent="0.25">
      <c r="AQ176" s="13"/>
    </row>
    <row r="177" spans="43:43" ht="13.2" x14ac:dyDescent="0.25">
      <c r="AQ177" s="13"/>
    </row>
    <row r="178" spans="43:43" ht="13.2" x14ac:dyDescent="0.25">
      <c r="AQ178" s="13"/>
    </row>
    <row r="179" spans="43:43" ht="13.2" x14ac:dyDescent="0.25">
      <c r="AQ179" s="13"/>
    </row>
    <row r="180" spans="43:43" ht="13.2" x14ac:dyDescent="0.25">
      <c r="AQ180" s="13"/>
    </row>
    <row r="181" spans="43:43" ht="13.2" x14ac:dyDescent="0.25">
      <c r="AQ181" s="13"/>
    </row>
    <row r="182" spans="43:43" ht="13.2" x14ac:dyDescent="0.25">
      <c r="AQ182" s="13"/>
    </row>
    <row r="183" spans="43:43" ht="13.2" x14ac:dyDescent="0.25">
      <c r="AQ183" s="13"/>
    </row>
    <row r="184" spans="43:43" ht="13.2" x14ac:dyDescent="0.25">
      <c r="AQ184" s="13"/>
    </row>
    <row r="185" spans="43:43" ht="13.2" x14ac:dyDescent="0.25">
      <c r="AQ185" s="13"/>
    </row>
    <row r="186" spans="43:43" ht="13.2" x14ac:dyDescent="0.25">
      <c r="AQ186" s="13"/>
    </row>
    <row r="187" spans="43:43" ht="13.2" x14ac:dyDescent="0.25">
      <c r="AQ187" s="13"/>
    </row>
    <row r="188" spans="43:43" ht="13.2" x14ac:dyDescent="0.25">
      <c r="AQ188" s="13"/>
    </row>
    <row r="189" spans="43:43" ht="13.2" x14ac:dyDescent="0.25">
      <c r="AQ189" s="13"/>
    </row>
    <row r="190" spans="43:43" ht="13.2" x14ac:dyDescent="0.25">
      <c r="AQ190" s="13"/>
    </row>
    <row r="191" spans="43:43" ht="13.2" x14ac:dyDescent="0.25">
      <c r="AQ191" s="13"/>
    </row>
    <row r="192" spans="43:43" ht="13.2" x14ac:dyDescent="0.25">
      <c r="AQ192" s="13"/>
    </row>
    <row r="193" spans="43:43" ht="13.2" x14ac:dyDescent="0.25">
      <c r="AQ193" s="13"/>
    </row>
    <row r="194" spans="43:43" ht="13.2" x14ac:dyDescent="0.25">
      <c r="AQ194" s="13"/>
    </row>
    <row r="195" spans="43:43" ht="13.2" x14ac:dyDescent="0.25">
      <c r="AQ195" s="13"/>
    </row>
    <row r="196" spans="43:43" ht="13.2" x14ac:dyDescent="0.25">
      <c r="AQ196" s="13"/>
    </row>
    <row r="197" spans="43:43" ht="13.2" x14ac:dyDescent="0.25">
      <c r="AQ197" s="13"/>
    </row>
    <row r="198" spans="43:43" ht="13.2" x14ac:dyDescent="0.25">
      <c r="AQ198" s="13"/>
    </row>
    <row r="199" spans="43:43" ht="13.2" x14ac:dyDescent="0.25">
      <c r="AQ199" s="13"/>
    </row>
    <row r="200" spans="43:43" ht="13.2" x14ac:dyDescent="0.25">
      <c r="AQ200" s="13"/>
    </row>
    <row r="201" spans="43:43" ht="13.2" x14ac:dyDescent="0.25">
      <c r="AQ201" s="13"/>
    </row>
    <row r="202" spans="43:43" ht="13.2" x14ac:dyDescent="0.25">
      <c r="AQ202" s="13"/>
    </row>
    <row r="203" spans="43:43" ht="13.2" x14ac:dyDescent="0.25">
      <c r="AQ203" s="13"/>
    </row>
    <row r="204" spans="43:43" ht="13.2" x14ac:dyDescent="0.25">
      <c r="AQ204" s="13"/>
    </row>
    <row r="205" spans="43:43" ht="13.2" x14ac:dyDescent="0.25">
      <c r="AQ205" s="13"/>
    </row>
    <row r="206" spans="43:43" ht="13.2" x14ac:dyDescent="0.25">
      <c r="AQ206" s="13"/>
    </row>
    <row r="207" spans="43:43" ht="13.2" x14ac:dyDescent="0.25">
      <c r="AQ207" s="13"/>
    </row>
    <row r="208" spans="43:43" ht="13.2" x14ac:dyDescent="0.25">
      <c r="AQ208" s="13"/>
    </row>
    <row r="209" spans="43:43" ht="13.2" x14ac:dyDescent="0.25">
      <c r="AQ209" s="13"/>
    </row>
    <row r="210" spans="43:43" ht="13.2" x14ac:dyDescent="0.25">
      <c r="AQ210" s="13"/>
    </row>
    <row r="211" spans="43:43" ht="13.2" x14ac:dyDescent="0.25">
      <c r="AQ211" s="13"/>
    </row>
    <row r="212" spans="43:43" ht="13.2" x14ac:dyDescent="0.25">
      <c r="AQ212" s="13"/>
    </row>
    <row r="213" spans="43:43" ht="13.2" x14ac:dyDescent="0.25">
      <c r="AQ213" s="13"/>
    </row>
    <row r="214" spans="43:43" ht="13.2" x14ac:dyDescent="0.25">
      <c r="AQ214" s="13"/>
    </row>
    <row r="215" spans="43:43" ht="13.2" x14ac:dyDescent="0.25">
      <c r="AQ215" s="13"/>
    </row>
    <row r="216" spans="43:43" ht="13.2" x14ac:dyDescent="0.25">
      <c r="AQ216" s="13"/>
    </row>
    <row r="217" spans="43:43" ht="13.2" x14ac:dyDescent="0.25">
      <c r="AQ217" s="13"/>
    </row>
    <row r="218" spans="43:43" ht="13.2" x14ac:dyDescent="0.25">
      <c r="AQ218" s="13"/>
    </row>
    <row r="219" spans="43:43" ht="13.2" x14ac:dyDescent="0.25">
      <c r="AQ219" s="13"/>
    </row>
    <row r="220" spans="43:43" ht="13.2" x14ac:dyDescent="0.25">
      <c r="AQ220" s="13"/>
    </row>
    <row r="221" spans="43:43" ht="13.2" x14ac:dyDescent="0.25">
      <c r="AQ221" s="13"/>
    </row>
    <row r="222" spans="43:43" ht="13.2" x14ac:dyDescent="0.25">
      <c r="AQ222" s="13"/>
    </row>
    <row r="223" spans="43:43" ht="13.2" x14ac:dyDescent="0.25">
      <c r="AQ223" s="13"/>
    </row>
    <row r="224" spans="43:43" ht="13.2" x14ac:dyDescent="0.25">
      <c r="AQ224" s="13"/>
    </row>
    <row r="225" spans="43:43" ht="13.2" x14ac:dyDescent="0.25">
      <c r="AQ225" s="13"/>
    </row>
    <row r="226" spans="43:43" ht="13.2" x14ac:dyDescent="0.25">
      <c r="AQ226" s="13"/>
    </row>
    <row r="227" spans="43:43" ht="13.2" x14ac:dyDescent="0.25">
      <c r="AQ227" s="13"/>
    </row>
    <row r="228" spans="43:43" ht="13.2" x14ac:dyDescent="0.25">
      <c r="AQ228" s="13"/>
    </row>
    <row r="229" spans="43:43" ht="13.2" x14ac:dyDescent="0.25">
      <c r="AQ229" s="13"/>
    </row>
    <row r="230" spans="43:43" ht="13.2" x14ac:dyDescent="0.25">
      <c r="AQ230" s="13"/>
    </row>
    <row r="231" spans="43:43" ht="13.2" x14ac:dyDescent="0.25">
      <c r="AQ231" s="13"/>
    </row>
    <row r="232" spans="43:43" ht="13.2" x14ac:dyDescent="0.25">
      <c r="AQ232" s="13"/>
    </row>
    <row r="233" spans="43:43" ht="13.2" x14ac:dyDescent="0.25">
      <c r="AQ233" s="13"/>
    </row>
    <row r="234" spans="43:43" ht="13.2" x14ac:dyDescent="0.25">
      <c r="AQ234" s="13"/>
    </row>
    <row r="235" spans="43:43" ht="13.2" x14ac:dyDescent="0.25">
      <c r="AQ235" s="13"/>
    </row>
    <row r="236" spans="43:43" ht="13.2" x14ac:dyDescent="0.25">
      <c r="AQ236" s="13"/>
    </row>
    <row r="237" spans="43:43" ht="13.2" x14ac:dyDescent="0.25">
      <c r="AQ237" s="13"/>
    </row>
    <row r="238" spans="43:43" ht="13.2" x14ac:dyDescent="0.25">
      <c r="AQ238" s="13"/>
    </row>
    <row r="239" spans="43:43" ht="13.2" x14ac:dyDescent="0.25">
      <c r="AQ239" s="13"/>
    </row>
    <row r="240" spans="43:43" ht="13.2" x14ac:dyDescent="0.25">
      <c r="AQ240" s="13"/>
    </row>
    <row r="241" spans="43:43" ht="13.2" x14ac:dyDescent="0.25">
      <c r="AQ241" s="13"/>
    </row>
    <row r="242" spans="43:43" ht="13.2" x14ac:dyDescent="0.25">
      <c r="AQ242" s="13"/>
    </row>
    <row r="243" spans="43:43" ht="13.2" x14ac:dyDescent="0.25">
      <c r="AQ243" s="13"/>
    </row>
    <row r="244" spans="43:43" ht="13.2" x14ac:dyDescent="0.25">
      <c r="AQ244" s="13"/>
    </row>
    <row r="245" spans="43:43" ht="13.2" x14ac:dyDescent="0.25">
      <c r="AQ245" s="13"/>
    </row>
    <row r="246" spans="43:43" ht="13.2" x14ac:dyDescent="0.25">
      <c r="AQ246" s="13"/>
    </row>
    <row r="247" spans="43:43" ht="13.2" x14ac:dyDescent="0.25">
      <c r="AQ247" s="13"/>
    </row>
    <row r="248" spans="43:43" ht="13.2" x14ac:dyDescent="0.25">
      <c r="AQ248" s="13"/>
    </row>
    <row r="249" spans="43:43" ht="13.2" x14ac:dyDescent="0.25">
      <c r="AQ249" s="13"/>
    </row>
    <row r="250" spans="43:43" ht="13.2" x14ac:dyDescent="0.25">
      <c r="AQ250" s="13"/>
    </row>
    <row r="251" spans="43:43" ht="13.2" x14ac:dyDescent="0.25">
      <c r="AQ251" s="13"/>
    </row>
    <row r="252" spans="43:43" ht="13.2" x14ac:dyDescent="0.25">
      <c r="AQ252" s="13"/>
    </row>
    <row r="253" spans="43:43" ht="13.2" x14ac:dyDescent="0.25">
      <c r="AQ253" s="13"/>
    </row>
    <row r="254" spans="43:43" ht="13.2" x14ac:dyDescent="0.25">
      <c r="AQ254" s="13"/>
    </row>
    <row r="255" spans="43:43" ht="13.2" x14ac:dyDescent="0.25">
      <c r="AQ255" s="13"/>
    </row>
    <row r="256" spans="43:43" ht="13.2" x14ac:dyDescent="0.25">
      <c r="AQ256" s="13"/>
    </row>
    <row r="257" spans="43:43" ht="13.2" x14ac:dyDescent="0.25">
      <c r="AQ257" s="13"/>
    </row>
    <row r="258" spans="43:43" ht="13.2" x14ac:dyDescent="0.25">
      <c r="AQ258" s="13"/>
    </row>
    <row r="259" spans="43:43" ht="13.2" x14ac:dyDescent="0.25">
      <c r="AQ259" s="13"/>
    </row>
    <row r="260" spans="43:43" ht="13.2" x14ac:dyDescent="0.25">
      <c r="AQ260" s="13"/>
    </row>
    <row r="261" spans="43:43" ht="13.2" x14ac:dyDescent="0.25">
      <c r="AQ261" s="13"/>
    </row>
    <row r="262" spans="43:43" ht="13.2" x14ac:dyDescent="0.25">
      <c r="AQ262" s="13"/>
    </row>
    <row r="263" spans="43:43" ht="13.2" x14ac:dyDescent="0.25">
      <c r="AQ263" s="13"/>
    </row>
    <row r="264" spans="43:43" ht="13.2" x14ac:dyDescent="0.25">
      <c r="AQ264" s="13"/>
    </row>
    <row r="265" spans="43:43" ht="13.2" x14ac:dyDescent="0.25">
      <c r="AQ265" s="13"/>
    </row>
    <row r="266" spans="43:43" ht="13.2" x14ac:dyDescent="0.25">
      <c r="AQ266" s="13"/>
    </row>
    <row r="267" spans="43:43" ht="13.2" x14ac:dyDescent="0.25">
      <c r="AQ267" s="13"/>
    </row>
    <row r="268" spans="43:43" ht="13.2" x14ac:dyDescent="0.25">
      <c r="AQ268" s="13"/>
    </row>
    <row r="269" spans="43:43" ht="13.2" x14ac:dyDescent="0.25">
      <c r="AQ269" s="13"/>
    </row>
    <row r="270" spans="43:43" ht="13.2" x14ac:dyDescent="0.25">
      <c r="AQ270" s="13"/>
    </row>
    <row r="271" spans="43:43" ht="13.2" x14ac:dyDescent="0.25">
      <c r="AQ271" s="13"/>
    </row>
    <row r="272" spans="43:43" ht="13.2" x14ac:dyDescent="0.25">
      <c r="AQ272" s="13"/>
    </row>
    <row r="273" spans="43:43" ht="13.2" x14ac:dyDescent="0.25">
      <c r="AQ273" s="13"/>
    </row>
    <row r="274" spans="43:43" ht="13.2" x14ac:dyDescent="0.25">
      <c r="AQ274" s="13"/>
    </row>
    <row r="275" spans="43:43" ht="13.2" x14ac:dyDescent="0.25">
      <c r="AQ275" s="13"/>
    </row>
    <row r="276" spans="43:43" ht="13.2" x14ac:dyDescent="0.25">
      <c r="AQ276" s="13"/>
    </row>
    <row r="277" spans="43:43" ht="13.2" x14ac:dyDescent="0.25">
      <c r="AQ277" s="13"/>
    </row>
    <row r="278" spans="43:43" ht="13.2" x14ac:dyDescent="0.25">
      <c r="AQ278" s="13"/>
    </row>
    <row r="279" spans="43:43" ht="13.2" x14ac:dyDescent="0.25">
      <c r="AQ279" s="13"/>
    </row>
    <row r="280" spans="43:43" ht="13.2" x14ac:dyDescent="0.25">
      <c r="AQ280" s="13"/>
    </row>
    <row r="281" spans="43:43" ht="13.2" x14ac:dyDescent="0.25">
      <c r="AQ281" s="13"/>
    </row>
    <row r="282" spans="43:43" ht="13.2" x14ac:dyDescent="0.25">
      <c r="AQ282" s="13"/>
    </row>
    <row r="283" spans="43:43" ht="13.2" x14ac:dyDescent="0.25">
      <c r="AQ283" s="13"/>
    </row>
    <row r="284" spans="43:43" ht="13.2" x14ac:dyDescent="0.25">
      <c r="AQ284" s="13"/>
    </row>
    <row r="285" spans="43:43" ht="13.2" x14ac:dyDescent="0.25">
      <c r="AQ285" s="13"/>
    </row>
    <row r="286" spans="43:43" ht="13.2" x14ac:dyDescent="0.25">
      <c r="AQ286" s="13"/>
    </row>
    <row r="287" spans="43:43" ht="13.2" x14ac:dyDescent="0.25">
      <c r="AQ287" s="13"/>
    </row>
    <row r="288" spans="43:43" ht="13.2" x14ac:dyDescent="0.25">
      <c r="AQ288" s="13"/>
    </row>
    <row r="289" spans="43:43" ht="13.2" x14ac:dyDescent="0.25">
      <c r="AQ289" s="13"/>
    </row>
    <row r="290" spans="43:43" ht="13.2" x14ac:dyDescent="0.25">
      <c r="AQ290" s="13"/>
    </row>
    <row r="291" spans="43:43" ht="13.2" x14ac:dyDescent="0.25">
      <c r="AQ291" s="13"/>
    </row>
    <row r="292" spans="43:43" ht="13.2" x14ac:dyDescent="0.25">
      <c r="AQ292" s="13"/>
    </row>
    <row r="293" spans="43:43" ht="13.2" x14ac:dyDescent="0.25">
      <c r="AQ293" s="13"/>
    </row>
    <row r="294" spans="43:43" ht="13.2" x14ac:dyDescent="0.25">
      <c r="AQ294" s="13"/>
    </row>
    <row r="295" spans="43:43" ht="13.2" x14ac:dyDescent="0.25">
      <c r="AQ295" s="13"/>
    </row>
    <row r="296" spans="43:43" ht="13.2" x14ac:dyDescent="0.25">
      <c r="AQ296" s="13"/>
    </row>
    <row r="297" spans="43:43" ht="13.2" x14ac:dyDescent="0.25">
      <c r="AQ297" s="13"/>
    </row>
    <row r="298" spans="43:43" ht="13.2" x14ac:dyDescent="0.25">
      <c r="AQ298" s="13"/>
    </row>
    <row r="299" spans="43:43" ht="13.2" x14ac:dyDescent="0.25">
      <c r="AQ299" s="13"/>
    </row>
    <row r="300" spans="43:43" ht="13.2" x14ac:dyDescent="0.25">
      <c r="AQ300" s="13"/>
    </row>
    <row r="301" spans="43:43" ht="13.2" x14ac:dyDescent="0.25">
      <c r="AQ301" s="13"/>
    </row>
    <row r="302" spans="43:43" ht="13.2" x14ac:dyDescent="0.25">
      <c r="AQ302" s="13"/>
    </row>
    <row r="303" spans="43:43" ht="13.2" x14ac:dyDescent="0.25">
      <c r="AQ303" s="13"/>
    </row>
    <row r="304" spans="43:43" ht="13.2" x14ac:dyDescent="0.25">
      <c r="AQ304" s="13"/>
    </row>
    <row r="305" spans="43:43" ht="13.2" x14ac:dyDescent="0.25">
      <c r="AQ305" s="13"/>
    </row>
    <row r="306" spans="43:43" ht="13.2" x14ac:dyDescent="0.25">
      <c r="AQ306" s="13"/>
    </row>
    <row r="307" spans="43:43" ht="13.2" x14ac:dyDescent="0.25">
      <c r="AQ307" s="13"/>
    </row>
    <row r="308" spans="43:43" ht="13.2" x14ac:dyDescent="0.25">
      <c r="AQ308" s="13"/>
    </row>
    <row r="309" spans="43:43" ht="13.2" x14ac:dyDescent="0.25">
      <c r="AQ309" s="13"/>
    </row>
    <row r="310" spans="43:43" ht="13.2" x14ac:dyDescent="0.25">
      <c r="AQ310" s="13"/>
    </row>
    <row r="311" spans="43:43" ht="13.2" x14ac:dyDescent="0.25">
      <c r="AQ311" s="13"/>
    </row>
    <row r="312" spans="43:43" ht="13.2" x14ac:dyDescent="0.25">
      <c r="AQ312" s="13"/>
    </row>
    <row r="313" spans="43:43" ht="13.2" x14ac:dyDescent="0.25">
      <c r="AQ313" s="13"/>
    </row>
    <row r="314" spans="43:43" ht="13.2" x14ac:dyDescent="0.25">
      <c r="AQ314" s="13"/>
    </row>
    <row r="315" spans="43:43" ht="13.2" x14ac:dyDescent="0.25">
      <c r="AQ315" s="13"/>
    </row>
    <row r="316" spans="43:43" ht="13.2" x14ac:dyDescent="0.25">
      <c r="AQ316" s="13"/>
    </row>
    <row r="317" spans="43:43" ht="13.2" x14ac:dyDescent="0.25">
      <c r="AQ317" s="13"/>
    </row>
    <row r="318" spans="43:43" ht="13.2" x14ac:dyDescent="0.25">
      <c r="AQ318" s="13"/>
    </row>
    <row r="319" spans="43:43" ht="13.2" x14ac:dyDescent="0.25">
      <c r="AQ319" s="13"/>
    </row>
    <row r="320" spans="43:43" ht="13.2" x14ac:dyDescent="0.25">
      <c r="AQ320" s="13"/>
    </row>
    <row r="321" spans="43:43" ht="13.2" x14ac:dyDescent="0.25">
      <c r="AQ321" s="13"/>
    </row>
    <row r="322" spans="43:43" ht="13.2" x14ac:dyDescent="0.25">
      <c r="AQ322" s="13"/>
    </row>
    <row r="323" spans="43:43" ht="13.2" x14ac:dyDescent="0.25">
      <c r="AQ323" s="13"/>
    </row>
    <row r="324" spans="43:43" ht="13.2" x14ac:dyDescent="0.25">
      <c r="AQ324" s="13"/>
    </row>
    <row r="325" spans="43:43" ht="13.2" x14ac:dyDescent="0.25">
      <c r="AQ325" s="13"/>
    </row>
    <row r="326" spans="43:43" ht="13.2" x14ac:dyDescent="0.25">
      <c r="AQ326" s="13"/>
    </row>
    <row r="327" spans="43:43" ht="13.2" x14ac:dyDescent="0.25">
      <c r="AQ327" s="13"/>
    </row>
    <row r="328" spans="43:43" ht="13.2" x14ac:dyDescent="0.25">
      <c r="AQ328" s="13"/>
    </row>
    <row r="329" spans="43:43" ht="13.2" x14ac:dyDescent="0.25">
      <c r="AQ329" s="13"/>
    </row>
    <row r="330" spans="43:43" ht="13.2" x14ac:dyDescent="0.25">
      <c r="AQ330" s="13"/>
    </row>
    <row r="331" spans="43:43" ht="13.2" x14ac:dyDescent="0.25">
      <c r="AQ331" s="13"/>
    </row>
    <row r="332" spans="43:43" ht="13.2" x14ac:dyDescent="0.25">
      <c r="AQ332" s="13"/>
    </row>
    <row r="333" spans="43:43" ht="13.2" x14ac:dyDescent="0.25">
      <c r="AQ333" s="13"/>
    </row>
    <row r="334" spans="43:43" ht="13.2" x14ac:dyDescent="0.25">
      <c r="AQ334" s="13"/>
    </row>
    <row r="335" spans="43:43" ht="13.2" x14ac:dyDescent="0.25">
      <c r="AQ335" s="13"/>
    </row>
    <row r="336" spans="43:43" ht="13.2" x14ac:dyDescent="0.25">
      <c r="AQ336" s="13"/>
    </row>
    <row r="337" spans="43:43" ht="13.2" x14ac:dyDescent="0.25">
      <c r="AQ337" s="13"/>
    </row>
    <row r="338" spans="43:43" ht="13.2" x14ac:dyDescent="0.25">
      <c r="AQ338" s="13"/>
    </row>
    <row r="339" spans="43:43" ht="13.2" x14ac:dyDescent="0.25">
      <c r="AQ339" s="13"/>
    </row>
    <row r="340" spans="43:43" ht="13.2" x14ac:dyDescent="0.25">
      <c r="AQ340" s="13"/>
    </row>
    <row r="341" spans="43:43" ht="13.2" x14ac:dyDescent="0.25">
      <c r="AQ341" s="13"/>
    </row>
    <row r="342" spans="43:43" ht="13.2" x14ac:dyDescent="0.25">
      <c r="AQ342" s="13"/>
    </row>
    <row r="343" spans="43:43" ht="13.2" x14ac:dyDescent="0.25">
      <c r="AQ343" s="13"/>
    </row>
    <row r="344" spans="43:43" ht="13.2" x14ac:dyDescent="0.25">
      <c r="AQ344" s="13"/>
    </row>
    <row r="345" spans="43:43" ht="13.2" x14ac:dyDescent="0.25">
      <c r="AQ345" s="13"/>
    </row>
    <row r="346" spans="43:43" ht="13.2" x14ac:dyDescent="0.25">
      <c r="AQ346" s="13"/>
    </row>
    <row r="347" spans="43:43" ht="13.2" x14ac:dyDescent="0.25">
      <c r="AQ347" s="13"/>
    </row>
    <row r="348" spans="43:43" ht="13.2" x14ac:dyDescent="0.25">
      <c r="AQ348" s="13"/>
    </row>
    <row r="349" spans="43:43" ht="13.2" x14ac:dyDescent="0.25">
      <c r="AQ349" s="13"/>
    </row>
    <row r="350" spans="43:43" ht="13.2" x14ac:dyDescent="0.25">
      <c r="AQ350" s="13"/>
    </row>
    <row r="351" spans="43:43" ht="13.2" x14ac:dyDescent="0.25">
      <c r="AQ351" s="13"/>
    </row>
    <row r="352" spans="43:43" ht="13.2" x14ac:dyDescent="0.25">
      <c r="AQ352" s="13"/>
    </row>
    <row r="353" spans="43:43" ht="13.2" x14ac:dyDescent="0.25">
      <c r="AQ353" s="13"/>
    </row>
    <row r="354" spans="43:43" ht="13.2" x14ac:dyDescent="0.25">
      <c r="AQ354" s="13"/>
    </row>
    <row r="355" spans="43:43" ht="13.2" x14ac:dyDescent="0.25">
      <c r="AQ355" s="13"/>
    </row>
    <row r="356" spans="43:43" ht="13.2" x14ac:dyDescent="0.25">
      <c r="AQ356" s="13"/>
    </row>
    <row r="357" spans="43:43" ht="13.2" x14ac:dyDescent="0.25">
      <c r="AQ357" s="13"/>
    </row>
    <row r="358" spans="43:43" ht="13.2" x14ac:dyDescent="0.25">
      <c r="AQ358" s="13"/>
    </row>
    <row r="359" spans="43:43" ht="13.2" x14ac:dyDescent="0.25">
      <c r="AQ359" s="13"/>
    </row>
    <row r="360" spans="43:43" ht="13.2" x14ac:dyDescent="0.25">
      <c r="AQ360" s="13"/>
    </row>
    <row r="361" spans="43:43" ht="13.2" x14ac:dyDescent="0.25">
      <c r="AQ361" s="13"/>
    </row>
    <row r="362" spans="43:43" ht="13.2" x14ac:dyDescent="0.25">
      <c r="AQ362" s="13"/>
    </row>
    <row r="363" spans="43:43" ht="13.2" x14ac:dyDescent="0.25">
      <c r="AQ363" s="13"/>
    </row>
    <row r="364" spans="43:43" ht="13.2" x14ac:dyDescent="0.25">
      <c r="AQ364" s="13"/>
    </row>
    <row r="365" spans="43:43" ht="13.2" x14ac:dyDescent="0.25">
      <c r="AQ365" s="13"/>
    </row>
    <row r="366" spans="43:43" ht="13.2" x14ac:dyDescent="0.25">
      <c r="AQ366" s="13"/>
    </row>
    <row r="367" spans="43:43" ht="13.2" x14ac:dyDescent="0.25">
      <c r="AQ367" s="13"/>
    </row>
    <row r="368" spans="43:43" ht="13.2" x14ac:dyDescent="0.25">
      <c r="AQ368" s="13"/>
    </row>
    <row r="369" spans="43:43" ht="13.2" x14ac:dyDescent="0.25">
      <c r="AQ369" s="13"/>
    </row>
    <row r="370" spans="43:43" ht="13.2" x14ac:dyDescent="0.25">
      <c r="AQ370" s="13"/>
    </row>
    <row r="371" spans="43:43" ht="13.2" x14ac:dyDescent="0.25">
      <c r="AQ371" s="13"/>
    </row>
    <row r="372" spans="43:43" ht="13.2" x14ac:dyDescent="0.25">
      <c r="AQ372" s="13"/>
    </row>
    <row r="373" spans="43:43" ht="13.2" x14ac:dyDescent="0.25">
      <c r="AQ373" s="13"/>
    </row>
    <row r="374" spans="43:43" ht="13.2" x14ac:dyDescent="0.25">
      <c r="AQ374" s="13"/>
    </row>
    <row r="375" spans="43:43" ht="13.2" x14ac:dyDescent="0.25">
      <c r="AQ375" s="13"/>
    </row>
    <row r="376" spans="43:43" ht="13.2" x14ac:dyDescent="0.25">
      <c r="AQ376" s="13"/>
    </row>
    <row r="377" spans="43:43" ht="13.2" x14ac:dyDescent="0.25">
      <c r="AQ377" s="13"/>
    </row>
    <row r="378" spans="43:43" ht="13.2" x14ac:dyDescent="0.25">
      <c r="AQ378" s="13"/>
    </row>
    <row r="379" spans="43:43" ht="13.2" x14ac:dyDescent="0.25">
      <c r="AQ379" s="13"/>
    </row>
    <row r="380" spans="43:43" ht="13.2" x14ac:dyDescent="0.25">
      <c r="AQ380" s="13"/>
    </row>
    <row r="381" spans="43:43" ht="13.2" x14ac:dyDescent="0.25">
      <c r="AQ381" s="13"/>
    </row>
    <row r="382" spans="43:43" ht="13.2" x14ac:dyDescent="0.25">
      <c r="AQ382" s="13"/>
    </row>
    <row r="383" spans="43:43" ht="13.2" x14ac:dyDescent="0.25">
      <c r="AQ383" s="13"/>
    </row>
    <row r="384" spans="43:43" ht="13.2" x14ac:dyDescent="0.25">
      <c r="AQ384" s="13"/>
    </row>
    <row r="385" spans="43:43" ht="13.2" x14ac:dyDescent="0.25">
      <c r="AQ385" s="13"/>
    </row>
    <row r="386" spans="43:43" ht="13.2" x14ac:dyDescent="0.25">
      <c r="AQ386" s="13"/>
    </row>
    <row r="387" spans="43:43" ht="13.2" x14ac:dyDescent="0.25">
      <c r="AQ387" s="13"/>
    </row>
    <row r="388" spans="43:43" ht="13.2" x14ac:dyDescent="0.25">
      <c r="AQ388" s="13"/>
    </row>
    <row r="389" spans="43:43" ht="13.2" x14ac:dyDescent="0.25">
      <c r="AQ389" s="13"/>
    </row>
    <row r="390" spans="43:43" ht="13.2" x14ac:dyDescent="0.25">
      <c r="AQ390" s="13"/>
    </row>
    <row r="391" spans="43:43" ht="13.2" x14ac:dyDescent="0.25">
      <c r="AQ391" s="13"/>
    </row>
    <row r="392" spans="43:43" ht="13.2" x14ac:dyDescent="0.25">
      <c r="AQ392" s="13"/>
    </row>
    <row r="393" spans="43:43" ht="13.2" x14ac:dyDescent="0.25">
      <c r="AQ393" s="13"/>
    </row>
    <row r="394" spans="43:43" ht="13.2" x14ac:dyDescent="0.25">
      <c r="AQ394" s="13"/>
    </row>
    <row r="395" spans="43:43" ht="13.2" x14ac:dyDescent="0.25">
      <c r="AQ395" s="13"/>
    </row>
    <row r="396" spans="43:43" ht="13.2" x14ac:dyDescent="0.25">
      <c r="AQ396" s="13"/>
    </row>
    <row r="397" spans="43:43" ht="13.2" x14ac:dyDescent="0.25">
      <c r="AQ397" s="13"/>
    </row>
    <row r="398" spans="43:43" ht="13.2" x14ac:dyDescent="0.25">
      <c r="AQ398" s="13"/>
    </row>
    <row r="399" spans="43:43" ht="13.2" x14ac:dyDescent="0.25">
      <c r="AQ399" s="13"/>
    </row>
    <row r="400" spans="43:43" ht="13.2" x14ac:dyDescent="0.25">
      <c r="AQ400" s="13"/>
    </row>
    <row r="401" spans="43:43" ht="13.2" x14ac:dyDescent="0.25">
      <c r="AQ401" s="13"/>
    </row>
    <row r="402" spans="43:43" ht="13.2" x14ac:dyDescent="0.25">
      <c r="AQ402" s="13"/>
    </row>
    <row r="403" spans="43:43" ht="13.2" x14ac:dyDescent="0.25">
      <c r="AQ403" s="13"/>
    </row>
    <row r="404" spans="43:43" ht="13.2" x14ac:dyDescent="0.25">
      <c r="AQ404" s="13"/>
    </row>
    <row r="405" spans="43:43" ht="13.2" x14ac:dyDescent="0.25">
      <c r="AQ405" s="13"/>
    </row>
    <row r="406" spans="43:43" ht="13.2" x14ac:dyDescent="0.25">
      <c r="AQ406" s="13"/>
    </row>
    <row r="407" spans="43:43" ht="13.2" x14ac:dyDescent="0.25">
      <c r="AQ407" s="13"/>
    </row>
    <row r="408" spans="43:43" ht="13.2" x14ac:dyDescent="0.25">
      <c r="AQ408" s="13"/>
    </row>
    <row r="409" spans="43:43" ht="13.2" x14ac:dyDescent="0.25">
      <c r="AQ409" s="13"/>
    </row>
    <row r="410" spans="43:43" ht="13.2" x14ac:dyDescent="0.25">
      <c r="AQ410" s="13"/>
    </row>
    <row r="411" spans="43:43" ht="13.2" x14ac:dyDescent="0.25">
      <c r="AQ411" s="13"/>
    </row>
    <row r="412" spans="43:43" ht="13.2" x14ac:dyDescent="0.25">
      <c r="AQ412" s="13"/>
    </row>
    <row r="413" spans="43:43" ht="13.2" x14ac:dyDescent="0.25">
      <c r="AQ413" s="13"/>
    </row>
    <row r="414" spans="43:43" ht="13.2" x14ac:dyDescent="0.25">
      <c r="AQ414" s="13"/>
    </row>
    <row r="415" spans="43:43" ht="13.2" x14ac:dyDescent="0.25">
      <c r="AQ415" s="13"/>
    </row>
    <row r="416" spans="43:43" ht="13.2" x14ac:dyDescent="0.25">
      <c r="AQ416" s="13"/>
    </row>
    <row r="417" spans="43:43" ht="13.2" x14ac:dyDescent="0.25">
      <c r="AQ417" s="13"/>
    </row>
    <row r="418" spans="43:43" ht="13.2" x14ac:dyDescent="0.25">
      <c r="AQ418" s="13"/>
    </row>
    <row r="419" spans="43:43" ht="13.2" x14ac:dyDescent="0.25">
      <c r="AQ419" s="13"/>
    </row>
    <row r="420" spans="43:43" ht="13.2" x14ac:dyDescent="0.25">
      <c r="AQ420" s="13"/>
    </row>
    <row r="421" spans="43:43" ht="13.2" x14ac:dyDescent="0.25">
      <c r="AQ421" s="13"/>
    </row>
    <row r="422" spans="43:43" ht="13.2" x14ac:dyDescent="0.25">
      <c r="AQ422" s="13"/>
    </row>
    <row r="423" spans="43:43" ht="13.2" x14ac:dyDescent="0.25">
      <c r="AQ423" s="13"/>
    </row>
    <row r="424" spans="43:43" ht="13.2" x14ac:dyDescent="0.25">
      <c r="AQ424" s="13"/>
    </row>
    <row r="425" spans="43:43" ht="13.2" x14ac:dyDescent="0.25">
      <c r="AQ425" s="13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51"/>
  <sheetViews>
    <sheetView topLeftCell="O1" workbookViewId="0">
      <selection activeCell="X16" sqref="X16"/>
    </sheetView>
  </sheetViews>
  <sheetFormatPr defaultColWidth="12.5546875" defaultRowHeight="15.75" customHeight="1" x14ac:dyDescent="0.25"/>
  <sheetData>
    <row r="1" spans="1:27" ht="15.75" customHeight="1" x14ac:dyDescent="0.25">
      <c r="A1" t="s">
        <v>156</v>
      </c>
      <c r="Q1" t="s">
        <v>333</v>
      </c>
    </row>
    <row r="2" spans="1:27" ht="15.75" customHeight="1" x14ac:dyDescent="0.25">
      <c r="A2" t="s">
        <v>157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163</v>
      </c>
      <c r="Q2" t="s">
        <v>225</v>
      </c>
    </row>
    <row r="3" spans="1:27" ht="15.75" customHeight="1" x14ac:dyDescent="0.25">
      <c r="A3" t="s">
        <v>164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s="42" t="s">
        <v>1</v>
      </c>
      <c r="H3" s="42"/>
      <c r="I3" s="42"/>
      <c r="J3" t="s">
        <v>170</v>
      </c>
      <c r="K3" t="s">
        <v>171</v>
      </c>
      <c r="L3" t="s">
        <v>172</v>
      </c>
      <c r="M3" t="s">
        <v>173</v>
      </c>
      <c r="N3" t="s">
        <v>174</v>
      </c>
      <c r="Q3" t="s">
        <v>226</v>
      </c>
      <c r="R3" t="s">
        <v>227</v>
      </c>
      <c r="S3" t="s">
        <v>228</v>
      </c>
      <c r="T3" t="s">
        <v>229</v>
      </c>
      <c r="U3" t="s">
        <v>230</v>
      </c>
      <c r="V3" t="s">
        <v>231</v>
      </c>
      <c r="W3" t="s">
        <v>232</v>
      </c>
      <c r="X3" t="s">
        <v>233</v>
      </c>
      <c r="Y3" t="s">
        <v>234</v>
      </c>
      <c r="Z3" t="s">
        <v>235</v>
      </c>
      <c r="AA3" t="s">
        <v>236</v>
      </c>
    </row>
    <row r="4" spans="1:27" ht="15.75" customHeight="1" x14ac:dyDescent="0.25">
      <c r="A4">
        <v>15936</v>
      </c>
      <c r="B4" t="s">
        <v>175</v>
      </c>
      <c r="C4">
        <v>38.131999999999998</v>
      </c>
      <c r="D4">
        <v>235.63200000000001</v>
      </c>
      <c r="E4">
        <v>1.03</v>
      </c>
      <c r="F4" s="40">
        <v>0.3904050925925926</v>
      </c>
      <c r="G4" t="s">
        <v>176</v>
      </c>
      <c r="H4">
        <v>29</v>
      </c>
      <c r="I4">
        <v>2021</v>
      </c>
      <c r="J4">
        <v>92</v>
      </c>
      <c r="K4">
        <v>1</v>
      </c>
      <c r="L4">
        <v>191.31100000000001</v>
      </c>
      <c r="M4">
        <v>311</v>
      </c>
      <c r="N4" t="s">
        <v>177</v>
      </c>
      <c r="O4" t="s">
        <v>177</v>
      </c>
      <c r="Q4">
        <v>16012</v>
      </c>
      <c r="R4" t="s">
        <v>237</v>
      </c>
      <c r="S4">
        <v>64.293000000000006</v>
      </c>
      <c r="T4">
        <v>303.24799999999999</v>
      </c>
      <c r="U4">
        <v>1.1539999999999999</v>
      </c>
      <c r="V4" t="s">
        <v>238</v>
      </c>
      <c r="W4">
        <v>1</v>
      </c>
      <c r="X4">
        <v>246.69900000000001</v>
      </c>
      <c r="Y4">
        <v>422.5</v>
      </c>
      <c r="Z4" t="s">
        <v>239</v>
      </c>
      <c r="AA4" t="s">
        <v>240</v>
      </c>
    </row>
    <row r="5" spans="1:27" ht="15.75" customHeight="1" x14ac:dyDescent="0.25">
      <c r="A5">
        <v>15937</v>
      </c>
      <c r="B5" t="s">
        <v>178</v>
      </c>
      <c r="C5">
        <v>26.181999999999999</v>
      </c>
      <c r="D5">
        <v>233.12299999999999</v>
      </c>
      <c r="E5">
        <v>1.0449999999999999</v>
      </c>
      <c r="F5" s="40">
        <v>0.39313657407407404</v>
      </c>
      <c r="G5" t="s">
        <v>176</v>
      </c>
      <c r="H5">
        <v>29</v>
      </c>
      <c r="I5">
        <v>2021</v>
      </c>
      <c r="J5">
        <v>91</v>
      </c>
      <c r="K5">
        <v>1</v>
      </c>
      <c r="L5">
        <v>192.04499999999999</v>
      </c>
      <c r="M5">
        <v>300.7</v>
      </c>
      <c r="N5" t="s">
        <v>177</v>
      </c>
      <c r="O5" t="s">
        <v>177</v>
      </c>
      <c r="Q5">
        <v>16013</v>
      </c>
      <c r="R5" t="s">
        <v>241</v>
      </c>
      <c r="S5">
        <v>44.927</v>
      </c>
      <c r="T5">
        <v>307.98099999999999</v>
      </c>
      <c r="U5">
        <v>1.0169999999999999</v>
      </c>
      <c r="V5" t="s">
        <v>242</v>
      </c>
      <c r="W5">
        <v>1</v>
      </c>
      <c r="X5">
        <v>253.37100000000001</v>
      </c>
      <c r="Y5">
        <v>409.1</v>
      </c>
      <c r="Z5" t="s">
        <v>239</v>
      </c>
      <c r="AA5" t="s">
        <v>240</v>
      </c>
    </row>
    <row r="6" spans="1:27" ht="15.75" customHeight="1" x14ac:dyDescent="0.25">
      <c r="A6">
        <v>15938</v>
      </c>
      <c r="B6" t="s">
        <v>179</v>
      </c>
      <c r="C6">
        <v>31.268999999999998</v>
      </c>
      <c r="D6">
        <v>258.82</v>
      </c>
      <c r="E6">
        <v>0.81299999999999994</v>
      </c>
      <c r="F6" s="40">
        <v>0.39510416666666665</v>
      </c>
      <c r="G6" t="s">
        <v>176</v>
      </c>
      <c r="H6">
        <v>29</v>
      </c>
      <c r="I6">
        <v>2021</v>
      </c>
      <c r="J6">
        <v>91</v>
      </c>
      <c r="K6">
        <v>1</v>
      </c>
      <c r="L6">
        <v>210.589</v>
      </c>
      <c r="M6">
        <v>330.1</v>
      </c>
      <c r="N6" t="s">
        <v>177</v>
      </c>
      <c r="O6" t="s">
        <v>177</v>
      </c>
      <c r="Q6">
        <v>16014</v>
      </c>
      <c r="R6" t="s">
        <v>243</v>
      </c>
      <c r="S6">
        <v>52.241999999999997</v>
      </c>
      <c r="T6">
        <v>333.42899999999997</v>
      </c>
      <c r="U6">
        <v>1.3120000000000001</v>
      </c>
      <c r="V6" t="s">
        <v>244</v>
      </c>
      <c r="W6">
        <v>1</v>
      </c>
      <c r="X6">
        <v>276.55200000000002</v>
      </c>
      <c r="Y6">
        <v>449.6</v>
      </c>
      <c r="Z6" t="s">
        <v>239</v>
      </c>
      <c r="AA6" t="s">
        <v>240</v>
      </c>
    </row>
    <row r="7" spans="1:27" ht="15.75" customHeight="1" x14ac:dyDescent="0.25">
      <c r="A7">
        <v>15939</v>
      </c>
      <c r="B7" t="s">
        <v>180</v>
      </c>
      <c r="C7">
        <v>33.412999999999997</v>
      </c>
      <c r="D7">
        <v>283.34300000000002</v>
      </c>
      <c r="E7">
        <v>0.67300000000000004</v>
      </c>
      <c r="F7" s="40">
        <v>0.39706018518518515</v>
      </c>
      <c r="G7" t="s">
        <v>176</v>
      </c>
      <c r="H7">
        <v>29</v>
      </c>
      <c r="I7">
        <v>2021</v>
      </c>
      <c r="J7">
        <v>92</v>
      </c>
      <c r="K7">
        <v>1</v>
      </c>
      <c r="L7">
        <v>232.352</v>
      </c>
      <c r="M7">
        <v>365.3</v>
      </c>
      <c r="N7" t="s">
        <v>177</v>
      </c>
      <c r="O7" t="s">
        <v>177</v>
      </c>
      <c r="Q7">
        <v>16015</v>
      </c>
      <c r="R7" t="s">
        <v>245</v>
      </c>
      <c r="S7">
        <v>53.774999999999999</v>
      </c>
      <c r="T7">
        <v>371.53800000000001</v>
      </c>
      <c r="U7">
        <v>1.41</v>
      </c>
      <c r="V7" t="s">
        <v>246</v>
      </c>
      <c r="W7">
        <v>1</v>
      </c>
      <c r="X7">
        <v>308.28300000000002</v>
      </c>
      <c r="Y7">
        <v>493</v>
      </c>
      <c r="Z7" t="s">
        <v>239</v>
      </c>
      <c r="AA7" t="s">
        <v>240</v>
      </c>
    </row>
    <row r="8" spans="1:27" ht="15.75" customHeight="1" x14ac:dyDescent="0.25">
      <c r="A8">
        <v>15940</v>
      </c>
      <c r="B8" t="s">
        <v>181</v>
      </c>
      <c r="C8">
        <v>48.908000000000001</v>
      </c>
      <c r="D8">
        <v>266.69499999999999</v>
      </c>
      <c r="E8">
        <v>1.026</v>
      </c>
      <c r="F8" s="40">
        <v>0.40386574074074072</v>
      </c>
      <c r="G8" t="s">
        <v>176</v>
      </c>
      <c r="H8">
        <v>29</v>
      </c>
      <c r="I8">
        <v>2021</v>
      </c>
      <c r="J8">
        <v>92</v>
      </c>
      <c r="K8">
        <v>1</v>
      </c>
      <c r="L8">
        <v>219.24199999999999</v>
      </c>
      <c r="M8">
        <v>361.7</v>
      </c>
      <c r="N8" t="s">
        <v>177</v>
      </c>
      <c r="O8" t="s">
        <v>177</v>
      </c>
      <c r="Q8">
        <v>16016</v>
      </c>
      <c r="R8" t="s">
        <v>247</v>
      </c>
      <c r="S8">
        <v>119.441</v>
      </c>
      <c r="T8">
        <v>341.54</v>
      </c>
      <c r="U8">
        <v>1.6379999999999999</v>
      </c>
      <c r="V8" t="s">
        <v>248</v>
      </c>
      <c r="W8">
        <v>1</v>
      </c>
      <c r="X8">
        <v>278.96800000000002</v>
      </c>
      <c r="Y8">
        <v>517.1</v>
      </c>
      <c r="Z8" t="s">
        <v>239</v>
      </c>
      <c r="AA8" t="s">
        <v>240</v>
      </c>
    </row>
    <row r="9" spans="1:27" ht="15.75" customHeight="1" x14ac:dyDescent="0.25">
      <c r="A9">
        <v>15941</v>
      </c>
      <c r="B9" t="s">
        <v>182</v>
      </c>
      <c r="C9">
        <v>22.14</v>
      </c>
      <c r="D9">
        <v>203.126</v>
      </c>
      <c r="E9">
        <v>0.84199999999999997</v>
      </c>
      <c r="F9" s="40">
        <v>0.40710648148148149</v>
      </c>
      <c r="G9" t="s">
        <v>176</v>
      </c>
      <c r="H9">
        <v>29</v>
      </c>
      <c r="I9">
        <v>2021</v>
      </c>
      <c r="J9">
        <v>92</v>
      </c>
      <c r="K9">
        <v>1</v>
      </c>
      <c r="L9">
        <v>168.952</v>
      </c>
      <c r="M9">
        <v>254.2</v>
      </c>
      <c r="N9" t="s">
        <v>177</v>
      </c>
      <c r="O9" t="s">
        <v>177</v>
      </c>
      <c r="Q9">
        <v>16017</v>
      </c>
      <c r="R9" t="s">
        <v>249</v>
      </c>
      <c r="S9">
        <v>135.947</v>
      </c>
      <c r="T9">
        <v>300.58600000000001</v>
      </c>
      <c r="U9">
        <v>1.423</v>
      </c>
      <c r="V9" t="s">
        <v>250</v>
      </c>
      <c r="W9">
        <v>1</v>
      </c>
      <c r="X9">
        <v>243.05199999999999</v>
      </c>
      <c r="Y9">
        <v>484.7</v>
      </c>
      <c r="Z9" t="s">
        <v>239</v>
      </c>
      <c r="AA9" t="s">
        <v>240</v>
      </c>
    </row>
    <row r="10" spans="1:27" ht="15.75" customHeight="1" x14ac:dyDescent="0.25">
      <c r="A10">
        <v>15942</v>
      </c>
      <c r="B10" t="s">
        <v>183</v>
      </c>
      <c r="C10">
        <v>45.052</v>
      </c>
      <c r="D10">
        <v>230.80600000000001</v>
      </c>
      <c r="E10">
        <v>1.016</v>
      </c>
      <c r="F10" s="40">
        <v>0.40893518518518518</v>
      </c>
      <c r="G10" t="s">
        <v>176</v>
      </c>
      <c r="H10">
        <v>29</v>
      </c>
      <c r="I10">
        <v>2021</v>
      </c>
      <c r="J10">
        <v>100</v>
      </c>
      <c r="K10">
        <v>1</v>
      </c>
      <c r="L10">
        <v>191.34200000000001</v>
      </c>
      <c r="M10">
        <v>311.5</v>
      </c>
      <c r="N10" t="s">
        <v>177</v>
      </c>
      <c r="O10" t="s">
        <v>177</v>
      </c>
      <c r="Q10">
        <v>16018</v>
      </c>
      <c r="R10" t="s">
        <v>251</v>
      </c>
      <c r="S10">
        <v>66.287999999999997</v>
      </c>
      <c r="T10">
        <v>297.59899999999999</v>
      </c>
      <c r="U10">
        <v>0.79400000000000004</v>
      </c>
      <c r="V10" t="s">
        <v>252</v>
      </c>
      <c r="W10">
        <v>1</v>
      </c>
      <c r="X10">
        <v>245.21299999999999</v>
      </c>
      <c r="Y10">
        <v>415.9</v>
      </c>
      <c r="Z10" t="s">
        <v>239</v>
      </c>
      <c r="AA10" t="s">
        <v>240</v>
      </c>
    </row>
    <row r="11" spans="1:27" ht="15.75" customHeight="1" x14ac:dyDescent="0.25">
      <c r="A11">
        <v>15943</v>
      </c>
      <c r="B11" t="s">
        <v>184</v>
      </c>
      <c r="C11">
        <v>37.518999999999998</v>
      </c>
      <c r="D11">
        <v>243.791</v>
      </c>
      <c r="E11">
        <v>1.0449999999999999</v>
      </c>
      <c r="F11" s="40">
        <v>0.41267361111111112</v>
      </c>
      <c r="G11" t="s">
        <v>176</v>
      </c>
      <c r="H11">
        <v>29</v>
      </c>
      <c r="I11">
        <v>2021</v>
      </c>
      <c r="J11">
        <v>91</v>
      </c>
      <c r="K11">
        <v>1</v>
      </c>
      <c r="L11">
        <v>198.73</v>
      </c>
      <c r="M11">
        <v>321.8</v>
      </c>
      <c r="N11" t="s">
        <v>177</v>
      </c>
      <c r="O11" t="s">
        <v>177</v>
      </c>
      <c r="Q11">
        <v>16019</v>
      </c>
      <c r="R11" t="s">
        <v>253</v>
      </c>
      <c r="S11">
        <v>92.522000000000006</v>
      </c>
      <c r="T11">
        <v>311.45699999999999</v>
      </c>
      <c r="U11">
        <v>1.2789999999999999</v>
      </c>
      <c r="V11" t="s">
        <v>254</v>
      </c>
      <c r="W11">
        <v>1</v>
      </c>
      <c r="X11">
        <v>253.20500000000001</v>
      </c>
      <c r="Y11">
        <v>454.1</v>
      </c>
      <c r="Z11" t="s">
        <v>239</v>
      </c>
      <c r="AA11" t="s">
        <v>240</v>
      </c>
    </row>
    <row r="12" spans="1:27" ht="15.75" customHeight="1" x14ac:dyDescent="0.25">
      <c r="A12">
        <v>15944</v>
      </c>
      <c r="B12" t="s">
        <v>185</v>
      </c>
      <c r="C12">
        <v>32.192999999999998</v>
      </c>
      <c r="D12">
        <v>230.33799999999999</v>
      </c>
      <c r="E12">
        <v>1.077</v>
      </c>
      <c r="F12" s="40">
        <v>0.42673611111111115</v>
      </c>
      <c r="G12" t="s">
        <v>176</v>
      </c>
      <c r="H12">
        <v>29</v>
      </c>
      <c r="I12">
        <v>2021</v>
      </c>
      <c r="J12">
        <v>95</v>
      </c>
      <c r="K12">
        <v>1</v>
      </c>
      <c r="L12">
        <v>188.518</v>
      </c>
      <c r="M12">
        <v>302</v>
      </c>
      <c r="N12" t="s">
        <v>177</v>
      </c>
      <c r="O12" t="s">
        <v>177</v>
      </c>
      <c r="Q12">
        <v>16020</v>
      </c>
      <c r="R12" t="s">
        <v>255</v>
      </c>
      <c r="S12">
        <v>39.914000000000001</v>
      </c>
      <c r="T12">
        <v>272.39100000000002</v>
      </c>
      <c r="U12">
        <v>0.89300000000000002</v>
      </c>
      <c r="V12" t="s">
        <v>256</v>
      </c>
      <c r="W12">
        <v>1</v>
      </c>
      <c r="X12">
        <v>223.995</v>
      </c>
      <c r="Y12">
        <v>357.8</v>
      </c>
      <c r="Z12" t="s">
        <v>239</v>
      </c>
      <c r="AA12" t="s">
        <v>240</v>
      </c>
    </row>
    <row r="13" spans="1:27" ht="15.75" customHeight="1" x14ac:dyDescent="0.25">
      <c r="A13">
        <v>15945</v>
      </c>
      <c r="B13" t="s">
        <v>186</v>
      </c>
      <c r="C13">
        <v>27.241</v>
      </c>
      <c r="D13">
        <v>198.31800000000001</v>
      </c>
      <c r="E13">
        <v>0.878</v>
      </c>
      <c r="F13" s="40">
        <v>0.42871527777777779</v>
      </c>
      <c r="G13" t="s">
        <v>176</v>
      </c>
      <c r="H13">
        <v>29</v>
      </c>
      <c r="I13">
        <v>2021</v>
      </c>
      <c r="J13">
        <v>103</v>
      </c>
      <c r="K13">
        <v>1</v>
      </c>
      <c r="L13">
        <v>163.90899999999999</v>
      </c>
      <c r="M13">
        <v>257.39999999999998</v>
      </c>
      <c r="N13" t="s">
        <v>177</v>
      </c>
      <c r="O13" t="s">
        <v>177</v>
      </c>
      <c r="Q13">
        <v>16021</v>
      </c>
      <c r="R13" t="s">
        <v>257</v>
      </c>
      <c r="S13">
        <v>70.152000000000001</v>
      </c>
      <c r="T13">
        <v>282.33100000000002</v>
      </c>
      <c r="U13">
        <v>1.119</v>
      </c>
      <c r="V13" t="s">
        <v>258</v>
      </c>
      <c r="W13">
        <v>1</v>
      </c>
      <c r="X13">
        <v>232.488</v>
      </c>
      <c r="Y13">
        <v>404.9</v>
      </c>
      <c r="Z13" t="s">
        <v>239</v>
      </c>
      <c r="AA13" t="s">
        <v>240</v>
      </c>
    </row>
    <row r="14" spans="1:27" ht="15.75" customHeight="1" x14ac:dyDescent="0.25">
      <c r="A14">
        <v>15946</v>
      </c>
      <c r="B14" t="s">
        <v>187</v>
      </c>
      <c r="C14">
        <v>36.877000000000002</v>
      </c>
      <c r="D14">
        <v>227.04</v>
      </c>
      <c r="E14">
        <v>0.86099999999999999</v>
      </c>
      <c r="F14" s="40">
        <v>0.4306828703703704</v>
      </c>
      <c r="G14" t="s">
        <v>176</v>
      </c>
      <c r="H14">
        <v>29</v>
      </c>
      <c r="I14">
        <v>2021</v>
      </c>
      <c r="J14">
        <v>92</v>
      </c>
      <c r="K14">
        <v>1</v>
      </c>
      <c r="L14">
        <v>185.73099999999999</v>
      </c>
      <c r="M14">
        <v>299.39999999999998</v>
      </c>
      <c r="N14" t="s">
        <v>177</v>
      </c>
      <c r="O14" t="s">
        <v>177</v>
      </c>
      <c r="Q14">
        <v>16022</v>
      </c>
      <c r="R14" t="s">
        <v>259</v>
      </c>
      <c r="S14">
        <v>51.889000000000003</v>
      </c>
      <c r="T14">
        <v>295.80599999999998</v>
      </c>
      <c r="U14">
        <v>0.874</v>
      </c>
      <c r="V14" t="s">
        <v>260</v>
      </c>
      <c r="W14">
        <v>1</v>
      </c>
      <c r="X14">
        <v>242.922</v>
      </c>
      <c r="Y14">
        <v>397.1</v>
      </c>
      <c r="Z14" t="s">
        <v>239</v>
      </c>
      <c r="AA14" t="s">
        <v>240</v>
      </c>
    </row>
    <row r="15" spans="1:27" ht="15.75" customHeight="1" x14ac:dyDescent="0.25">
      <c r="A15">
        <v>15947</v>
      </c>
      <c r="B15" t="s">
        <v>188</v>
      </c>
      <c r="C15">
        <v>29.289000000000001</v>
      </c>
      <c r="D15">
        <v>225.58500000000001</v>
      </c>
      <c r="E15">
        <v>0.84799999999999998</v>
      </c>
      <c r="F15" s="40">
        <v>0.4325694444444444</v>
      </c>
      <c r="G15" t="s">
        <v>176</v>
      </c>
      <c r="H15">
        <v>29</v>
      </c>
      <c r="I15">
        <v>2021</v>
      </c>
      <c r="J15">
        <v>92</v>
      </c>
      <c r="K15">
        <v>1</v>
      </c>
      <c r="L15">
        <v>186.68799999999999</v>
      </c>
      <c r="M15">
        <v>289.3</v>
      </c>
      <c r="N15" t="s">
        <v>177</v>
      </c>
      <c r="O15" t="s">
        <v>177</v>
      </c>
      <c r="Q15">
        <v>16023</v>
      </c>
      <c r="R15" t="s">
        <v>261</v>
      </c>
      <c r="S15">
        <v>53.74</v>
      </c>
      <c r="T15">
        <v>288.67399999999998</v>
      </c>
      <c r="U15">
        <v>0.72599999999999998</v>
      </c>
      <c r="V15" t="s">
        <v>262</v>
      </c>
      <c r="W15">
        <v>1</v>
      </c>
      <c r="X15">
        <v>236.91800000000001</v>
      </c>
      <c r="Y15">
        <v>391.7</v>
      </c>
      <c r="Z15" t="s">
        <v>239</v>
      </c>
      <c r="AA15" t="s">
        <v>240</v>
      </c>
    </row>
    <row r="16" spans="1:27" ht="13.2" x14ac:dyDescent="0.25">
      <c r="A16">
        <v>15948</v>
      </c>
      <c r="B16" t="s">
        <v>189</v>
      </c>
      <c r="C16">
        <v>26.9</v>
      </c>
      <c r="D16">
        <v>239.321</v>
      </c>
      <c r="E16">
        <v>1.151</v>
      </c>
      <c r="F16" s="40">
        <v>0.44959490740740743</v>
      </c>
      <c r="G16" t="s">
        <v>176</v>
      </c>
      <c r="H16">
        <v>29</v>
      </c>
      <c r="I16">
        <v>2021</v>
      </c>
      <c r="J16">
        <v>108</v>
      </c>
      <c r="K16">
        <v>1</v>
      </c>
      <c r="L16">
        <v>195.03800000000001</v>
      </c>
      <c r="M16">
        <v>300.7</v>
      </c>
      <c r="N16" t="s">
        <v>177</v>
      </c>
      <c r="O16" t="s">
        <v>177</v>
      </c>
      <c r="Q16">
        <v>16024</v>
      </c>
      <c r="R16" t="s">
        <v>263</v>
      </c>
      <c r="S16">
        <v>54.9</v>
      </c>
      <c r="T16">
        <v>281.69</v>
      </c>
      <c r="U16">
        <v>0.86199999999999999</v>
      </c>
      <c r="V16" t="s">
        <v>264</v>
      </c>
      <c r="W16">
        <v>1</v>
      </c>
      <c r="X16">
        <v>227.62700000000001</v>
      </c>
      <c r="Y16">
        <v>377</v>
      </c>
      <c r="Z16" t="s">
        <v>239</v>
      </c>
      <c r="AA16" t="s">
        <v>240</v>
      </c>
    </row>
    <row r="17" spans="1:27" ht="13.2" x14ac:dyDescent="0.25">
      <c r="A17">
        <v>15949</v>
      </c>
      <c r="B17" t="s">
        <v>190</v>
      </c>
      <c r="C17">
        <v>32.503</v>
      </c>
      <c r="D17">
        <v>225.74100000000001</v>
      </c>
      <c r="E17">
        <v>0.81799999999999995</v>
      </c>
      <c r="F17" s="40">
        <v>0.45163194444444449</v>
      </c>
      <c r="G17" t="s">
        <v>176</v>
      </c>
      <c r="H17">
        <v>29</v>
      </c>
      <c r="I17">
        <v>2021</v>
      </c>
      <c r="J17">
        <v>91</v>
      </c>
      <c r="K17">
        <v>1</v>
      </c>
      <c r="L17">
        <v>184.95</v>
      </c>
      <c r="M17">
        <v>290.3</v>
      </c>
      <c r="N17" t="s">
        <v>177</v>
      </c>
      <c r="O17" t="s">
        <v>177</v>
      </c>
      <c r="Q17">
        <v>16025</v>
      </c>
      <c r="R17" t="s">
        <v>265</v>
      </c>
      <c r="S17">
        <v>66.706000000000003</v>
      </c>
      <c r="T17">
        <v>334.30799999999999</v>
      </c>
      <c r="U17">
        <v>1.0229999999999999</v>
      </c>
      <c r="V17" t="s">
        <v>266</v>
      </c>
      <c r="W17">
        <v>1</v>
      </c>
      <c r="X17">
        <v>276.86</v>
      </c>
      <c r="Y17">
        <v>461.9</v>
      </c>
      <c r="Z17" t="s">
        <v>239</v>
      </c>
      <c r="AA17" t="s">
        <v>240</v>
      </c>
    </row>
    <row r="18" spans="1:27" ht="13.2" x14ac:dyDescent="0.25">
      <c r="A18">
        <v>15950</v>
      </c>
      <c r="B18" t="s">
        <v>191</v>
      </c>
      <c r="C18">
        <v>36.274000000000001</v>
      </c>
      <c r="D18">
        <v>253.31299999999999</v>
      </c>
      <c r="E18">
        <v>1.0740000000000001</v>
      </c>
      <c r="F18" s="40">
        <v>0.45392361111111112</v>
      </c>
      <c r="G18" t="s">
        <v>176</v>
      </c>
      <c r="H18">
        <v>29</v>
      </c>
      <c r="I18">
        <v>2021</v>
      </c>
      <c r="J18">
        <v>95</v>
      </c>
      <c r="K18">
        <v>1</v>
      </c>
      <c r="L18">
        <v>204.76599999999999</v>
      </c>
      <c r="M18">
        <v>327.2</v>
      </c>
      <c r="N18" t="s">
        <v>177</v>
      </c>
      <c r="O18" t="s">
        <v>177</v>
      </c>
      <c r="Q18">
        <v>16026</v>
      </c>
      <c r="R18" t="s">
        <v>267</v>
      </c>
      <c r="S18">
        <v>113.384</v>
      </c>
      <c r="T18">
        <v>297.137</v>
      </c>
      <c r="U18">
        <v>1.022</v>
      </c>
      <c r="V18" t="s">
        <v>268</v>
      </c>
      <c r="W18">
        <v>1</v>
      </c>
      <c r="X18">
        <v>245.82599999999999</v>
      </c>
      <c r="Y18">
        <v>462.5</v>
      </c>
      <c r="Z18" t="s">
        <v>239</v>
      </c>
      <c r="AA18" t="s">
        <v>240</v>
      </c>
    </row>
    <row r="19" spans="1:27" ht="13.2" x14ac:dyDescent="0.25">
      <c r="A19">
        <v>15951</v>
      </c>
      <c r="B19" t="s">
        <v>192</v>
      </c>
      <c r="C19">
        <v>37.075000000000003</v>
      </c>
      <c r="D19">
        <v>240.78200000000001</v>
      </c>
      <c r="E19">
        <v>0.88100000000000001</v>
      </c>
      <c r="F19" s="40">
        <v>0.45589120370370373</v>
      </c>
      <c r="G19" t="s">
        <v>176</v>
      </c>
      <c r="H19">
        <v>29</v>
      </c>
      <c r="I19">
        <v>2021</v>
      </c>
      <c r="J19">
        <v>96</v>
      </c>
      <c r="K19">
        <v>1</v>
      </c>
      <c r="L19">
        <v>197.17400000000001</v>
      </c>
      <c r="M19">
        <v>315.3</v>
      </c>
      <c r="N19" t="s">
        <v>177</v>
      </c>
      <c r="O19" t="s">
        <v>177</v>
      </c>
      <c r="Q19">
        <v>16027</v>
      </c>
      <c r="R19" t="s">
        <v>269</v>
      </c>
      <c r="S19">
        <v>59.56</v>
      </c>
      <c r="T19">
        <v>291.65600000000001</v>
      </c>
      <c r="U19">
        <v>0.94699999999999995</v>
      </c>
      <c r="V19" t="s">
        <v>270</v>
      </c>
      <c r="W19">
        <v>1</v>
      </c>
      <c r="X19">
        <v>238.68</v>
      </c>
      <c r="Y19">
        <v>404.6</v>
      </c>
      <c r="Z19" t="s">
        <v>239</v>
      </c>
      <c r="AA19" t="s">
        <v>240</v>
      </c>
    </row>
    <row r="20" spans="1:27" ht="13.2" x14ac:dyDescent="0.25">
      <c r="A20">
        <v>15952</v>
      </c>
      <c r="B20" t="s">
        <v>193</v>
      </c>
      <c r="C20">
        <v>32.33</v>
      </c>
      <c r="D20">
        <v>233.70099999999999</v>
      </c>
      <c r="E20">
        <v>0.7</v>
      </c>
      <c r="F20" s="40">
        <v>0.45974537037037039</v>
      </c>
      <c r="G20" t="s">
        <v>176</v>
      </c>
      <c r="H20">
        <v>29</v>
      </c>
      <c r="I20">
        <v>2021</v>
      </c>
      <c r="J20">
        <v>88</v>
      </c>
      <c r="K20">
        <v>1</v>
      </c>
      <c r="L20">
        <v>191.89699999999999</v>
      </c>
      <c r="M20">
        <v>303.3</v>
      </c>
      <c r="N20" t="s">
        <v>177</v>
      </c>
      <c r="O20" t="s">
        <v>177</v>
      </c>
      <c r="Q20">
        <v>16028</v>
      </c>
      <c r="R20" t="s">
        <v>271</v>
      </c>
      <c r="S20">
        <v>86.688999999999993</v>
      </c>
      <c r="T20">
        <v>292.428</v>
      </c>
      <c r="U20">
        <v>1.165</v>
      </c>
      <c r="V20" t="s">
        <v>272</v>
      </c>
      <c r="W20">
        <v>1</v>
      </c>
      <c r="X20">
        <v>239.66900000000001</v>
      </c>
      <c r="Y20">
        <v>427.9</v>
      </c>
      <c r="Z20" t="s">
        <v>239</v>
      </c>
      <c r="AA20" t="s">
        <v>240</v>
      </c>
    </row>
    <row r="21" spans="1:27" ht="13.2" x14ac:dyDescent="0.25">
      <c r="A21">
        <v>15953</v>
      </c>
      <c r="B21" t="s">
        <v>194</v>
      </c>
      <c r="C21">
        <v>32.54</v>
      </c>
      <c r="D21">
        <v>225</v>
      </c>
      <c r="E21">
        <v>0.68100000000000005</v>
      </c>
      <c r="F21" s="40">
        <v>0.46342592592592591</v>
      </c>
      <c r="G21" t="s">
        <v>176</v>
      </c>
      <c r="H21">
        <v>29</v>
      </c>
      <c r="I21">
        <v>2021</v>
      </c>
      <c r="J21">
        <v>88</v>
      </c>
      <c r="K21">
        <v>1</v>
      </c>
      <c r="L21">
        <v>182.42099999999999</v>
      </c>
      <c r="M21">
        <v>290.60000000000002</v>
      </c>
      <c r="N21" t="s">
        <v>177</v>
      </c>
      <c r="O21" t="s">
        <v>177</v>
      </c>
      <c r="Q21">
        <v>16029</v>
      </c>
      <c r="R21" t="s">
        <v>273</v>
      </c>
      <c r="S21">
        <v>68.384</v>
      </c>
      <c r="T21">
        <v>296.02800000000002</v>
      </c>
      <c r="U21">
        <v>0.84599999999999997</v>
      </c>
      <c r="V21" t="s">
        <v>274</v>
      </c>
      <c r="W21">
        <v>1</v>
      </c>
      <c r="X21">
        <v>240.745</v>
      </c>
      <c r="Y21">
        <v>415.3</v>
      </c>
      <c r="Z21" t="s">
        <v>239</v>
      </c>
      <c r="AA21" t="s">
        <v>240</v>
      </c>
    </row>
    <row r="22" spans="1:27" ht="13.2" x14ac:dyDescent="0.25">
      <c r="A22">
        <v>15954</v>
      </c>
      <c r="B22" t="s">
        <v>195</v>
      </c>
      <c r="C22">
        <v>37.127000000000002</v>
      </c>
      <c r="D22">
        <v>243.578</v>
      </c>
      <c r="E22">
        <v>1.0029999999999999</v>
      </c>
      <c r="F22" s="40">
        <v>0.46581018518518519</v>
      </c>
      <c r="G22" t="s">
        <v>176</v>
      </c>
      <c r="H22">
        <v>29</v>
      </c>
      <c r="I22">
        <v>2021</v>
      </c>
      <c r="J22">
        <v>88</v>
      </c>
      <c r="K22">
        <v>1</v>
      </c>
      <c r="L22">
        <v>198.863</v>
      </c>
      <c r="M22">
        <v>317.60000000000002</v>
      </c>
      <c r="N22" t="s">
        <v>177</v>
      </c>
      <c r="O22" t="s">
        <v>177</v>
      </c>
      <c r="Q22">
        <v>16030</v>
      </c>
      <c r="R22" t="s">
        <v>275</v>
      </c>
      <c r="S22">
        <v>110.767</v>
      </c>
      <c r="T22">
        <v>337.24599999999998</v>
      </c>
      <c r="U22">
        <v>1.2250000000000001</v>
      </c>
      <c r="V22" t="s">
        <v>276</v>
      </c>
      <c r="W22">
        <v>1</v>
      </c>
      <c r="X22">
        <v>274.57400000000001</v>
      </c>
      <c r="Y22">
        <v>501.7</v>
      </c>
      <c r="Z22" t="s">
        <v>239</v>
      </c>
      <c r="AA22" t="s">
        <v>240</v>
      </c>
    </row>
    <row r="23" spans="1:27" ht="13.2" x14ac:dyDescent="0.25">
      <c r="A23">
        <v>15955</v>
      </c>
      <c r="B23" t="s">
        <v>196</v>
      </c>
      <c r="C23">
        <v>40.100999999999999</v>
      </c>
      <c r="D23">
        <v>244.654</v>
      </c>
      <c r="E23">
        <v>0.81399999999999995</v>
      </c>
      <c r="F23" s="40">
        <v>0.46777777777777779</v>
      </c>
      <c r="G23" t="s">
        <v>176</v>
      </c>
      <c r="H23">
        <v>29</v>
      </c>
      <c r="I23">
        <v>2021</v>
      </c>
      <c r="J23">
        <v>88</v>
      </c>
      <c r="K23">
        <v>1</v>
      </c>
      <c r="L23">
        <v>199.72300000000001</v>
      </c>
      <c r="M23">
        <v>325.2</v>
      </c>
      <c r="N23" t="s">
        <v>177</v>
      </c>
      <c r="O23" t="s">
        <v>177</v>
      </c>
      <c r="Q23">
        <v>16031</v>
      </c>
      <c r="R23" t="s">
        <v>277</v>
      </c>
      <c r="S23">
        <v>55.805</v>
      </c>
      <c r="T23">
        <v>289.39999999999998</v>
      </c>
      <c r="U23">
        <v>0.70799999999999996</v>
      </c>
      <c r="V23" t="s">
        <v>278</v>
      </c>
      <c r="W23">
        <v>1</v>
      </c>
      <c r="X23">
        <v>240.45699999999999</v>
      </c>
      <c r="Y23" t="s">
        <v>239</v>
      </c>
      <c r="Z23" t="s">
        <v>239</v>
      </c>
      <c r="AA23" t="s">
        <v>240</v>
      </c>
    </row>
    <row r="24" spans="1:27" ht="13.2" x14ac:dyDescent="0.25">
      <c r="A24">
        <v>15956</v>
      </c>
      <c r="B24" t="s">
        <v>197</v>
      </c>
      <c r="C24">
        <v>38.023000000000003</v>
      </c>
      <c r="D24">
        <v>273.71899999999999</v>
      </c>
      <c r="E24">
        <v>1.097</v>
      </c>
      <c r="F24" s="40">
        <v>0.47003472222222226</v>
      </c>
      <c r="G24" t="s">
        <v>176</v>
      </c>
      <c r="H24">
        <v>29</v>
      </c>
      <c r="I24">
        <v>2021</v>
      </c>
      <c r="J24">
        <v>104</v>
      </c>
      <c r="K24">
        <v>1</v>
      </c>
      <c r="L24">
        <v>224.29300000000001</v>
      </c>
      <c r="M24">
        <v>351.8</v>
      </c>
      <c r="N24" t="s">
        <v>177</v>
      </c>
      <c r="O24" t="s">
        <v>177</v>
      </c>
      <c r="Q24">
        <v>16032</v>
      </c>
      <c r="R24" t="s">
        <v>279</v>
      </c>
      <c r="S24">
        <v>153.36500000000001</v>
      </c>
      <c r="T24">
        <v>329.93299999999999</v>
      </c>
      <c r="U24">
        <v>1.5169999999999999</v>
      </c>
      <c r="V24" t="s">
        <v>280</v>
      </c>
      <c r="W24">
        <v>1</v>
      </c>
      <c r="X24">
        <v>270.69099999999997</v>
      </c>
      <c r="Y24" t="s">
        <v>239</v>
      </c>
      <c r="Z24" t="s">
        <v>239</v>
      </c>
      <c r="AA24" t="s">
        <v>240</v>
      </c>
    </row>
    <row r="25" spans="1:27" ht="13.2" x14ac:dyDescent="0.25">
      <c r="A25">
        <v>15957</v>
      </c>
      <c r="B25" t="s">
        <v>198</v>
      </c>
      <c r="C25">
        <v>46.017000000000003</v>
      </c>
      <c r="D25">
        <v>250.92</v>
      </c>
      <c r="E25">
        <v>0.92900000000000005</v>
      </c>
      <c r="F25" s="40">
        <v>0.47216435185185185</v>
      </c>
      <c r="G25" t="s">
        <v>176</v>
      </c>
      <c r="H25">
        <v>29</v>
      </c>
      <c r="I25">
        <v>2021</v>
      </c>
      <c r="J25">
        <v>96</v>
      </c>
      <c r="K25">
        <v>1</v>
      </c>
      <c r="L25">
        <v>208.01</v>
      </c>
      <c r="M25">
        <v>336.4</v>
      </c>
      <c r="N25" t="s">
        <v>177</v>
      </c>
      <c r="O25" t="s">
        <v>177</v>
      </c>
      <c r="Q25">
        <v>16033</v>
      </c>
      <c r="R25" t="s">
        <v>281</v>
      </c>
      <c r="S25">
        <v>83.700999999999993</v>
      </c>
      <c r="T25">
        <v>323.73</v>
      </c>
      <c r="U25">
        <v>1.0229999999999999</v>
      </c>
      <c r="V25" t="s">
        <v>282</v>
      </c>
      <c r="W25">
        <v>1</v>
      </c>
      <c r="X25">
        <v>264.88</v>
      </c>
      <c r="Y25" t="s">
        <v>239</v>
      </c>
      <c r="Z25" t="s">
        <v>239</v>
      </c>
      <c r="AA25" t="s">
        <v>240</v>
      </c>
    </row>
    <row r="26" spans="1:27" ht="13.2" x14ac:dyDescent="0.25">
      <c r="A26">
        <v>15958</v>
      </c>
      <c r="B26" t="s">
        <v>199</v>
      </c>
      <c r="C26">
        <v>42.290999999999997</v>
      </c>
      <c r="D26">
        <v>265.85500000000002</v>
      </c>
      <c r="E26">
        <v>0.89100000000000001</v>
      </c>
      <c r="F26" s="40">
        <v>0.47401620370370368</v>
      </c>
      <c r="G26" t="s">
        <v>176</v>
      </c>
      <c r="H26">
        <v>29</v>
      </c>
      <c r="I26">
        <v>2021</v>
      </c>
      <c r="J26">
        <v>100</v>
      </c>
      <c r="K26">
        <v>1</v>
      </c>
      <c r="L26">
        <v>214.23099999999999</v>
      </c>
      <c r="M26">
        <v>346.8</v>
      </c>
      <c r="N26" t="s">
        <v>177</v>
      </c>
      <c r="O26" t="s">
        <v>177</v>
      </c>
      <c r="Q26">
        <v>16034</v>
      </c>
      <c r="R26" t="s">
        <v>283</v>
      </c>
      <c r="S26">
        <v>60.447000000000003</v>
      </c>
      <c r="T26">
        <v>318.88299999999998</v>
      </c>
      <c r="U26">
        <v>1.26</v>
      </c>
      <c r="V26" t="s">
        <v>284</v>
      </c>
      <c r="W26">
        <v>1</v>
      </c>
      <c r="X26">
        <v>262.03800000000001</v>
      </c>
      <c r="Y26" t="s">
        <v>239</v>
      </c>
      <c r="Z26" t="s">
        <v>239</v>
      </c>
      <c r="AA26" t="s">
        <v>240</v>
      </c>
    </row>
    <row r="27" spans="1:27" ht="13.2" x14ac:dyDescent="0.25">
      <c r="A27">
        <v>15959</v>
      </c>
      <c r="B27" t="s">
        <v>200</v>
      </c>
      <c r="C27">
        <v>35.584000000000003</v>
      </c>
      <c r="D27">
        <v>240.53200000000001</v>
      </c>
      <c r="E27">
        <v>0.79100000000000004</v>
      </c>
      <c r="F27" s="40">
        <v>0.47612268518518519</v>
      </c>
      <c r="G27" t="s">
        <v>176</v>
      </c>
      <c r="H27">
        <v>29</v>
      </c>
      <c r="I27">
        <v>2021</v>
      </c>
      <c r="J27">
        <v>92</v>
      </c>
      <c r="K27">
        <v>1</v>
      </c>
      <c r="L27">
        <v>195.26</v>
      </c>
      <c r="M27">
        <v>318.89999999999998</v>
      </c>
      <c r="N27" t="s">
        <v>177</v>
      </c>
      <c r="O27" t="s">
        <v>177</v>
      </c>
      <c r="Q27">
        <v>16035</v>
      </c>
      <c r="R27" t="s">
        <v>285</v>
      </c>
      <c r="S27">
        <v>63.332999999999998</v>
      </c>
      <c r="T27">
        <v>183.41399999999999</v>
      </c>
      <c r="U27">
        <v>1.004</v>
      </c>
      <c r="V27" t="s">
        <v>286</v>
      </c>
      <c r="W27">
        <v>1</v>
      </c>
      <c r="X27">
        <v>146.19499999999999</v>
      </c>
      <c r="Y27" t="s">
        <v>239</v>
      </c>
      <c r="Z27" t="s">
        <v>239</v>
      </c>
      <c r="AA27" t="s">
        <v>240</v>
      </c>
    </row>
    <row r="28" spans="1:27" ht="13.2" x14ac:dyDescent="0.25">
      <c r="A28">
        <v>15960</v>
      </c>
      <c r="B28" t="s">
        <v>201</v>
      </c>
      <c r="C28">
        <v>26.265999999999998</v>
      </c>
      <c r="D28">
        <v>162.614</v>
      </c>
      <c r="E28">
        <v>0.68</v>
      </c>
      <c r="F28" s="40">
        <v>0.50479166666666664</v>
      </c>
      <c r="G28" t="s">
        <v>176</v>
      </c>
      <c r="H28">
        <v>29</v>
      </c>
      <c r="I28">
        <v>2021</v>
      </c>
      <c r="J28">
        <v>91</v>
      </c>
      <c r="K28">
        <v>1</v>
      </c>
      <c r="L28">
        <v>133.24100000000001</v>
      </c>
      <c r="M28">
        <v>217</v>
      </c>
      <c r="N28" t="s">
        <v>177</v>
      </c>
      <c r="O28" t="s">
        <v>177</v>
      </c>
      <c r="Q28">
        <v>16036</v>
      </c>
      <c r="R28" t="s">
        <v>287</v>
      </c>
      <c r="S28">
        <v>31.228999999999999</v>
      </c>
      <c r="T28">
        <v>179.48099999999999</v>
      </c>
      <c r="U28">
        <v>0.66</v>
      </c>
      <c r="V28" t="s">
        <v>288</v>
      </c>
      <c r="W28">
        <v>1</v>
      </c>
      <c r="X28">
        <v>144.73400000000001</v>
      </c>
      <c r="Y28" t="s">
        <v>239</v>
      </c>
      <c r="Z28" t="s">
        <v>239</v>
      </c>
      <c r="AA28" t="s">
        <v>240</v>
      </c>
    </row>
    <row r="29" spans="1:27" ht="13.2" x14ac:dyDescent="0.25">
      <c r="A29">
        <v>15961</v>
      </c>
      <c r="B29" t="s">
        <v>202</v>
      </c>
      <c r="C29">
        <v>20.391999999999999</v>
      </c>
      <c r="D29">
        <v>157.61199999999999</v>
      </c>
      <c r="E29">
        <v>0.81499999999999995</v>
      </c>
      <c r="F29" s="40">
        <v>0.50692129629629623</v>
      </c>
      <c r="G29" t="s">
        <v>176</v>
      </c>
      <c r="H29">
        <v>29</v>
      </c>
      <c r="I29">
        <v>2021</v>
      </c>
      <c r="J29">
        <v>92</v>
      </c>
      <c r="K29">
        <v>1</v>
      </c>
      <c r="L29">
        <v>130.452</v>
      </c>
      <c r="M29">
        <v>203.7</v>
      </c>
      <c r="N29" t="s">
        <v>177</v>
      </c>
      <c r="O29" t="s">
        <v>177</v>
      </c>
      <c r="Q29">
        <v>16037</v>
      </c>
      <c r="R29" t="s">
        <v>289</v>
      </c>
      <c r="S29">
        <v>37.585000000000001</v>
      </c>
      <c r="T29">
        <v>157.71600000000001</v>
      </c>
      <c r="U29">
        <v>1.073</v>
      </c>
      <c r="V29" t="s">
        <v>290</v>
      </c>
      <c r="W29">
        <v>1</v>
      </c>
      <c r="X29">
        <v>124.456</v>
      </c>
      <c r="Y29" t="s">
        <v>239</v>
      </c>
      <c r="Z29" t="s">
        <v>239</v>
      </c>
      <c r="AA29" t="s">
        <v>240</v>
      </c>
    </row>
    <row r="30" spans="1:27" ht="13.2" x14ac:dyDescent="0.25">
      <c r="A30">
        <v>15962</v>
      </c>
      <c r="B30" t="s">
        <v>203</v>
      </c>
      <c r="C30">
        <v>24.33</v>
      </c>
      <c r="D30">
        <v>150.47399999999999</v>
      </c>
      <c r="E30">
        <v>0.71299999999999997</v>
      </c>
      <c r="F30" s="40">
        <v>0.50888888888888884</v>
      </c>
      <c r="G30" t="s">
        <v>176</v>
      </c>
      <c r="H30">
        <v>29</v>
      </c>
      <c r="I30">
        <v>2021</v>
      </c>
      <c r="J30">
        <v>92</v>
      </c>
      <c r="K30">
        <v>1</v>
      </c>
      <c r="L30">
        <v>121.78700000000001</v>
      </c>
      <c r="M30">
        <v>197.8</v>
      </c>
      <c r="N30" t="s">
        <v>177</v>
      </c>
      <c r="O30" t="s">
        <v>177</v>
      </c>
      <c r="Q30">
        <v>16038</v>
      </c>
      <c r="R30" t="s">
        <v>291</v>
      </c>
      <c r="S30">
        <v>37.738</v>
      </c>
      <c r="T30">
        <v>175.73</v>
      </c>
      <c r="U30">
        <v>0.80100000000000005</v>
      </c>
      <c r="V30" t="s">
        <v>292</v>
      </c>
      <c r="W30">
        <v>1</v>
      </c>
      <c r="X30">
        <v>137.959</v>
      </c>
      <c r="Y30" t="s">
        <v>239</v>
      </c>
      <c r="Z30" t="s">
        <v>239</v>
      </c>
      <c r="AA30" t="s">
        <v>240</v>
      </c>
    </row>
    <row r="31" spans="1:27" ht="13.2" x14ac:dyDescent="0.25">
      <c r="A31">
        <v>15963</v>
      </c>
      <c r="B31" t="s">
        <v>204</v>
      </c>
      <c r="C31">
        <v>26.882000000000001</v>
      </c>
      <c r="D31">
        <v>164.084</v>
      </c>
      <c r="E31">
        <v>0.88600000000000001</v>
      </c>
      <c r="F31" s="40">
        <v>0.51122685185185179</v>
      </c>
      <c r="G31" t="s">
        <v>176</v>
      </c>
      <c r="H31">
        <v>29</v>
      </c>
      <c r="I31">
        <v>2021</v>
      </c>
      <c r="J31">
        <v>92</v>
      </c>
      <c r="K31">
        <v>1</v>
      </c>
      <c r="L31">
        <v>135.11099999999999</v>
      </c>
      <c r="M31">
        <v>217.9</v>
      </c>
      <c r="N31" t="s">
        <v>177</v>
      </c>
      <c r="O31" t="s">
        <v>177</v>
      </c>
      <c r="Q31">
        <v>16039</v>
      </c>
      <c r="R31" t="s">
        <v>293</v>
      </c>
      <c r="S31">
        <v>58.402000000000001</v>
      </c>
      <c r="T31">
        <v>154.47300000000001</v>
      </c>
      <c r="U31">
        <v>0.76400000000000001</v>
      </c>
      <c r="V31" t="s">
        <v>294</v>
      </c>
      <c r="W31">
        <v>1</v>
      </c>
      <c r="X31">
        <v>115.584</v>
      </c>
      <c r="Y31" t="s">
        <v>239</v>
      </c>
      <c r="Z31" t="s">
        <v>239</v>
      </c>
      <c r="AA31" t="s">
        <v>240</v>
      </c>
    </row>
    <row r="32" spans="1:27" ht="13.2" x14ac:dyDescent="0.25">
      <c r="A32">
        <v>15964</v>
      </c>
      <c r="B32" t="s">
        <v>205</v>
      </c>
      <c r="C32">
        <v>35.087000000000003</v>
      </c>
      <c r="D32">
        <v>153.29599999999999</v>
      </c>
      <c r="E32">
        <v>0.50800000000000001</v>
      </c>
      <c r="F32" s="40">
        <v>0.51325231481481481</v>
      </c>
      <c r="G32" t="s">
        <v>176</v>
      </c>
      <c r="H32">
        <v>29</v>
      </c>
      <c r="I32">
        <v>2021</v>
      </c>
      <c r="J32">
        <v>92</v>
      </c>
      <c r="K32">
        <v>1</v>
      </c>
      <c r="L32">
        <v>125.378</v>
      </c>
      <c r="M32">
        <v>212.9</v>
      </c>
      <c r="N32" t="s">
        <v>177</v>
      </c>
      <c r="O32" t="s">
        <v>177</v>
      </c>
      <c r="Q32">
        <v>16040</v>
      </c>
      <c r="R32" t="s">
        <v>295</v>
      </c>
      <c r="S32">
        <v>68.272999999999996</v>
      </c>
      <c r="T32">
        <v>176.53399999999999</v>
      </c>
      <c r="U32">
        <v>0.81</v>
      </c>
      <c r="V32" t="s">
        <v>296</v>
      </c>
      <c r="W32">
        <v>1</v>
      </c>
      <c r="X32">
        <v>142.15799999999999</v>
      </c>
      <c r="Y32" t="s">
        <v>239</v>
      </c>
      <c r="Z32" t="s">
        <v>239</v>
      </c>
      <c r="AA32" t="s">
        <v>240</v>
      </c>
    </row>
    <row r="33" spans="1:27" ht="13.2" x14ac:dyDescent="0.25">
      <c r="A33">
        <v>15965</v>
      </c>
      <c r="B33" t="s">
        <v>206</v>
      </c>
      <c r="C33">
        <v>36.512999999999998</v>
      </c>
      <c r="D33">
        <v>167.67099999999999</v>
      </c>
      <c r="E33">
        <v>0.41699999999999998</v>
      </c>
      <c r="F33" s="40">
        <v>0.51502314814814809</v>
      </c>
      <c r="G33" t="s">
        <v>176</v>
      </c>
      <c r="H33">
        <v>29</v>
      </c>
      <c r="I33">
        <v>2021</v>
      </c>
      <c r="J33">
        <v>92</v>
      </c>
      <c r="K33">
        <v>1</v>
      </c>
      <c r="L33">
        <v>137.59700000000001</v>
      </c>
      <c r="M33">
        <v>232.1</v>
      </c>
      <c r="N33" t="s">
        <v>177</v>
      </c>
      <c r="O33" t="s">
        <v>177</v>
      </c>
      <c r="Q33">
        <v>16041</v>
      </c>
      <c r="R33" t="s">
        <v>297</v>
      </c>
      <c r="S33">
        <v>37.688000000000002</v>
      </c>
      <c r="T33">
        <v>181.93799999999999</v>
      </c>
      <c r="U33">
        <v>1.0129999999999999</v>
      </c>
      <c r="V33" t="s">
        <v>298</v>
      </c>
      <c r="W33">
        <v>1</v>
      </c>
      <c r="X33">
        <v>144.881</v>
      </c>
      <c r="Y33" t="s">
        <v>239</v>
      </c>
      <c r="Z33" t="s">
        <v>239</v>
      </c>
      <c r="AA33" t="s">
        <v>240</v>
      </c>
    </row>
    <row r="34" spans="1:27" ht="13.2" x14ac:dyDescent="0.25">
      <c r="A34">
        <v>15966</v>
      </c>
      <c r="B34" t="s">
        <v>207</v>
      </c>
      <c r="C34">
        <v>29.274999999999999</v>
      </c>
      <c r="D34">
        <v>161.119</v>
      </c>
      <c r="E34">
        <v>0.75600000000000001</v>
      </c>
      <c r="F34" s="40">
        <v>0.51754629629629634</v>
      </c>
      <c r="G34" t="s">
        <v>176</v>
      </c>
      <c r="H34">
        <v>29</v>
      </c>
      <c r="I34">
        <v>2021</v>
      </c>
      <c r="J34">
        <v>95</v>
      </c>
      <c r="K34">
        <v>1</v>
      </c>
      <c r="L34">
        <v>133.38</v>
      </c>
      <c r="M34">
        <v>214.9</v>
      </c>
      <c r="N34" t="s">
        <v>177</v>
      </c>
      <c r="O34" t="s">
        <v>177</v>
      </c>
      <c r="Q34">
        <v>16042</v>
      </c>
      <c r="R34" t="s">
        <v>299</v>
      </c>
      <c r="S34">
        <v>80.918999999999997</v>
      </c>
      <c r="T34">
        <v>186.51300000000001</v>
      </c>
      <c r="U34">
        <v>0.89200000000000002</v>
      </c>
      <c r="V34" t="s">
        <v>300</v>
      </c>
      <c r="W34">
        <v>1</v>
      </c>
      <c r="X34">
        <v>146.36500000000001</v>
      </c>
      <c r="Y34" t="s">
        <v>239</v>
      </c>
      <c r="Z34" t="s">
        <v>239</v>
      </c>
      <c r="AA34" t="s">
        <v>240</v>
      </c>
    </row>
    <row r="35" spans="1:27" ht="13.2" x14ac:dyDescent="0.25">
      <c r="A35">
        <v>15967</v>
      </c>
      <c r="B35" t="s">
        <v>208</v>
      </c>
      <c r="C35">
        <v>28.398</v>
      </c>
      <c r="D35">
        <v>167.44</v>
      </c>
      <c r="E35">
        <v>1.0569999999999999</v>
      </c>
      <c r="F35" s="40">
        <v>0.51930555555555558</v>
      </c>
      <c r="G35" t="s">
        <v>176</v>
      </c>
      <c r="H35">
        <v>29</v>
      </c>
      <c r="I35">
        <v>2021</v>
      </c>
      <c r="J35">
        <v>91</v>
      </c>
      <c r="K35">
        <v>1</v>
      </c>
      <c r="L35">
        <v>136.655</v>
      </c>
      <c r="M35">
        <v>224.5</v>
      </c>
      <c r="N35" t="s">
        <v>177</v>
      </c>
      <c r="O35" t="s">
        <v>177</v>
      </c>
      <c r="Q35">
        <v>16043</v>
      </c>
      <c r="R35" t="s">
        <v>301</v>
      </c>
      <c r="S35">
        <v>92.227000000000004</v>
      </c>
      <c r="T35">
        <v>194.529</v>
      </c>
      <c r="U35">
        <v>0.86</v>
      </c>
      <c r="V35" t="s">
        <v>302</v>
      </c>
      <c r="W35">
        <v>1</v>
      </c>
      <c r="X35">
        <v>153.16800000000001</v>
      </c>
      <c r="Y35" t="s">
        <v>239</v>
      </c>
      <c r="Z35" t="s">
        <v>239</v>
      </c>
      <c r="AA35" t="s">
        <v>240</v>
      </c>
    </row>
    <row r="36" spans="1:27" ht="13.2" x14ac:dyDescent="0.25">
      <c r="A36">
        <v>15968</v>
      </c>
      <c r="B36" t="s">
        <v>209</v>
      </c>
      <c r="C36">
        <v>30.57</v>
      </c>
      <c r="D36">
        <v>172.386</v>
      </c>
      <c r="E36">
        <v>0.42199999999999999</v>
      </c>
      <c r="F36" s="40">
        <v>0.52103009259259259</v>
      </c>
      <c r="G36" t="s">
        <v>176</v>
      </c>
      <c r="H36">
        <v>29</v>
      </c>
      <c r="I36">
        <v>2021</v>
      </c>
      <c r="J36">
        <v>91</v>
      </c>
      <c r="K36">
        <v>1</v>
      </c>
      <c r="L36">
        <v>141.19200000000001</v>
      </c>
      <c r="M36">
        <v>231.4</v>
      </c>
      <c r="N36" t="s">
        <v>177</v>
      </c>
      <c r="O36" t="s">
        <v>177</v>
      </c>
      <c r="Q36">
        <v>16044</v>
      </c>
      <c r="R36" t="s">
        <v>303</v>
      </c>
      <c r="S36">
        <v>51.204999999999998</v>
      </c>
      <c r="T36">
        <v>178.20500000000001</v>
      </c>
      <c r="U36">
        <v>0.77700000000000002</v>
      </c>
      <c r="V36" t="s">
        <v>304</v>
      </c>
      <c r="W36">
        <v>1</v>
      </c>
      <c r="X36">
        <v>142.405</v>
      </c>
      <c r="Y36" t="s">
        <v>239</v>
      </c>
      <c r="Z36" t="s">
        <v>239</v>
      </c>
      <c r="AA36" t="s">
        <v>240</v>
      </c>
    </row>
    <row r="37" spans="1:27" ht="13.2" x14ac:dyDescent="0.25">
      <c r="A37">
        <v>15969</v>
      </c>
      <c r="B37" t="s">
        <v>210</v>
      </c>
      <c r="C37">
        <v>24.425999999999998</v>
      </c>
      <c r="D37">
        <v>149.05500000000001</v>
      </c>
      <c r="E37">
        <v>0.871</v>
      </c>
      <c r="F37" s="40">
        <v>0.52304398148148146</v>
      </c>
      <c r="G37" t="s">
        <v>176</v>
      </c>
      <c r="H37">
        <v>29</v>
      </c>
      <c r="I37">
        <v>2021</v>
      </c>
      <c r="J37">
        <v>99</v>
      </c>
      <c r="K37">
        <v>1</v>
      </c>
      <c r="L37">
        <v>120.628</v>
      </c>
      <c r="M37">
        <v>195.4</v>
      </c>
      <c r="N37" t="s">
        <v>177</v>
      </c>
      <c r="O37" t="s">
        <v>177</v>
      </c>
      <c r="Q37">
        <v>16045</v>
      </c>
      <c r="R37" t="s">
        <v>305</v>
      </c>
      <c r="S37">
        <v>31.52</v>
      </c>
      <c r="T37">
        <v>170.37299999999999</v>
      </c>
      <c r="U37">
        <v>0.78100000000000003</v>
      </c>
      <c r="V37" t="s">
        <v>306</v>
      </c>
      <c r="W37">
        <v>1</v>
      </c>
      <c r="X37">
        <v>137.77600000000001</v>
      </c>
      <c r="Y37" t="s">
        <v>239</v>
      </c>
      <c r="Z37" t="s">
        <v>239</v>
      </c>
      <c r="AA37" t="s">
        <v>240</v>
      </c>
    </row>
    <row r="38" spans="1:27" ht="13.2" x14ac:dyDescent="0.25">
      <c r="A38">
        <v>15970</v>
      </c>
      <c r="B38" t="s">
        <v>211</v>
      </c>
      <c r="C38">
        <v>18.872</v>
      </c>
      <c r="D38">
        <v>141.11099999999999</v>
      </c>
      <c r="E38">
        <v>0.64</v>
      </c>
      <c r="F38" s="40">
        <v>0.52483796296296303</v>
      </c>
      <c r="G38" t="s">
        <v>176</v>
      </c>
      <c r="H38">
        <v>29</v>
      </c>
      <c r="I38">
        <v>2021</v>
      </c>
      <c r="J38">
        <v>96</v>
      </c>
      <c r="K38">
        <v>1</v>
      </c>
      <c r="L38">
        <v>112.946</v>
      </c>
      <c r="M38">
        <v>180.4</v>
      </c>
      <c r="N38" t="s">
        <v>177</v>
      </c>
      <c r="O38" t="s">
        <v>177</v>
      </c>
      <c r="Q38">
        <v>16046</v>
      </c>
      <c r="R38" t="s">
        <v>307</v>
      </c>
      <c r="S38">
        <v>79.012</v>
      </c>
      <c r="T38">
        <v>185.19800000000001</v>
      </c>
      <c r="U38">
        <v>0.79900000000000004</v>
      </c>
      <c r="V38" t="s">
        <v>308</v>
      </c>
      <c r="W38">
        <v>1</v>
      </c>
      <c r="X38">
        <v>143.86699999999999</v>
      </c>
      <c r="Y38" t="s">
        <v>239</v>
      </c>
      <c r="Z38" t="s">
        <v>239</v>
      </c>
      <c r="AA38" t="s">
        <v>240</v>
      </c>
    </row>
    <row r="39" spans="1:27" ht="13.2" x14ac:dyDescent="0.25">
      <c r="A39">
        <v>15971</v>
      </c>
      <c r="B39" t="s">
        <v>212</v>
      </c>
      <c r="C39">
        <v>27.077999999999999</v>
      </c>
      <c r="D39">
        <v>153.98099999999999</v>
      </c>
      <c r="E39">
        <v>0.78800000000000003</v>
      </c>
      <c r="F39" s="40">
        <v>0.52660879629629631</v>
      </c>
      <c r="G39" t="s">
        <v>176</v>
      </c>
      <c r="H39">
        <v>29</v>
      </c>
      <c r="I39">
        <v>2021</v>
      </c>
      <c r="J39">
        <v>91</v>
      </c>
      <c r="K39">
        <v>1</v>
      </c>
      <c r="L39">
        <v>126.979</v>
      </c>
      <c r="M39">
        <v>206.1</v>
      </c>
      <c r="N39" t="s">
        <v>177</v>
      </c>
      <c r="O39" t="s">
        <v>177</v>
      </c>
      <c r="Q39">
        <v>16047</v>
      </c>
      <c r="R39" t="s">
        <v>309</v>
      </c>
      <c r="S39">
        <v>70.897000000000006</v>
      </c>
      <c r="T39">
        <v>177.16200000000001</v>
      </c>
      <c r="U39">
        <v>0.76900000000000002</v>
      </c>
      <c r="V39" t="s">
        <v>310</v>
      </c>
      <c r="W39">
        <v>1</v>
      </c>
      <c r="X39">
        <v>142.358</v>
      </c>
      <c r="Y39" t="s">
        <v>239</v>
      </c>
      <c r="Z39" t="s">
        <v>239</v>
      </c>
      <c r="AA39" t="s">
        <v>240</v>
      </c>
    </row>
    <row r="40" spans="1:27" ht="13.2" x14ac:dyDescent="0.25">
      <c r="A40">
        <v>15972</v>
      </c>
      <c r="B40" t="s">
        <v>213</v>
      </c>
      <c r="C40">
        <v>21.437000000000001</v>
      </c>
      <c r="D40">
        <v>144.649</v>
      </c>
      <c r="E40">
        <v>0.78500000000000003</v>
      </c>
      <c r="F40" s="40">
        <v>0.54134259259259265</v>
      </c>
      <c r="G40" t="s">
        <v>176</v>
      </c>
      <c r="H40">
        <v>29</v>
      </c>
      <c r="I40">
        <v>2021</v>
      </c>
      <c r="J40">
        <v>92</v>
      </c>
      <c r="K40">
        <v>1</v>
      </c>
      <c r="L40">
        <v>116.973</v>
      </c>
      <c r="M40">
        <v>187.5</v>
      </c>
      <c r="N40" t="s">
        <v>177</v>
      </c>
      <c r="O40" t="s">
        <v>177</v>
      </c>
      <c r="Q40">
        <v>16048</v>
      </c>
      <c r="R40" t="s">
        <v>311</v>
      </c>
      <c r="S40">
        <v>35.704999999999998</v>
      </c>
      <c r="T40">
        <v>161.07300000000001</v>
      </c>
      <c r="U40">
        <v>0.55200000000000005</v>
      </c>
      <c r="V40" t="s">
        <v>312</v>
      </c>
      <c r="W40">
        <v>1</v>
      </c>
      <c r="X40">
        <v>137.078</v>
      </c>
      <c r="Y40" t="s">
        <v>239</v>
      </c>
      <c r="Z40" t="s">
        <v>239</v>
      </c>
      <c r="AA40" t="s">
        <v>240</v>
      </c>
    </row>
    <row r="41" spans="1:27" ht="13.2" x14ac:dyDescent="0.25">
      <c r="A41">
        <v>15973</v>
      </c>
      <c r="B41" t="s">
        <v>214</v>
      </c>
      <c r="C41">
        <v>19.221</v>
      </c>
      <c r="D41">
        <v>147.125</v>
      </c>
      <c r="E41">
        <v>0.42799999999999999</v>
      </c>
      <c r="F41" s="40">
        <v>0.54322916666666665</v>
      </c>
      <c r="G41" t="s">
        <v>176</v>
      </c>
      <c r="H41">
        <v>29</v>
      </c>
      <c r="I41">
        <v>2021</v>
      </c>
      <c r="J41">
        <v>96</v>
      </c>
      <c r="K41">
        <v>1</v>
      </c>
      <c r="L41">
        <v>118.79600000000001</v>
      </c>
      <c r="M41">
        <v>188.3</v>
      </c>
      <c r="N41" t="s">
        <v>177</v>
      </c>
      <c r="O41" t="s">
        <v>177</v>
      </c>
      <c r="Q41">
        <v>16049</v>
      </c>
      <c r="R41" t="s">
        <v>313</v>
      </c>
      <c r="S41">
        <v>46.762</v>
      </c>
      <c r="T41">
        <v>199.83199999999999</v>
      </c>
      <c r="U41">
        <v>0.34699999999999998</v>
      </c>
      <c r="V41" t="s">
        <v>314</v>
      </c>
      <c r="W41">
        <v>1</v>
      </c>
      <c r="X41">
        <v>158.66300000000001</v>
      </c>
      <c r="Y41" t="s">
        <v>239</v>
      </c>
      <c r="Z41" t="s">
        <v>239</v>
      </c>
      <c r="AA41" t="s">
        <v>240</v>
      </c>
    </row>
    <row r="42" spans="1:27" ht="13.2" x14ac:dyDescent="0.25">
      <c r="A42">
        <v>15974</v>
      </c>
      <c r="B42" t="s">
        <v>215</v>
      </c>
      <c r="C42">
        <v>26.27</v>
      </c>
      <c r="D42">
        <v>180.09299999999999</v>
      </c>
      <c r="E42">
        <v>0.59599999999999997</v>
      </c>
      <c r="F42" s="40">
        <v>0.5449074074074074</v>
      </c>
      <c r="G42" t="s">
        <v>176</v>
      </c>
      <c r="H42">
        <v>29</v>
      </c>
      <c r="I42">
        <v>2021</v>
      </c>
      <c r="J42">
        <v>120</v>
      </c>
      <c r="K42">
        <v>1</v>
      </c>
      <c r="L42">
        <v>140.16399999999999</v>
      </c>
      <c r="M42">
        <v>228.7</v>
      </c>
      <c r="N42" t="s">
        <v>177</v>
      </c>
      <c r="O42" t="s">
        <v>177</v>
      </c>
      <c r="Q42">
        <v>16050</v>
      </c>
      <c r="R42" t="s">
        <v>315</v>
      </c>
      <c r="S42">
        <v>88.421000000000006</v>
      </c>
      <c r="T42">
        <v>178.67400000000001</v>
      </c>
      <c r="U42">
        <v>1.524</v>
      </c>
      <c r="V42" t="s">
        <v>316</v>
      </c>
      <c r="W42">
        <v>1</v>
      </c>
      <c r="X42">
        <v>139.251</v>
      </c>
      <c r="Y42" t="s">
        <v>239</v>
      </c>
      <c r="Z42" t="s">
        <v>239</v>
      </c>
      <c r="AA42" t="s">
        <v>240</v>
      </c>
    </row>
    <row r="43" spans="1:27" ht="13.2" x14ac:dyDescent="0.25">
      <c r="A43">
        <v>15975</v>
      </c>
      <c r="B43" t="s">
        <v>216</v>
      </c>
      <c r="C43">
        <v>31.754000000000001</v>
      </c>
      <c r="D43">
        <v>154.072</v>
      </c>
      <c r="E43">
        <v>0.504</v>
      </c>
      <c r="F43" s="40">
        <v>0.5471759259259259</v>
      </c>
      <c r="G43" t="s">
        <v>176</v>
      </c>
      <c r="H43">
        <v>29</v>
      </c>
      <c r="I43">
        <v>2021</v>
      </c>
      <c r="J43">
        <v>107</v>
      </c>
      <c r="K43">
        <v>1</v>
      </c>
      <c r="L43">
        <v>119.10899999999999</v>
      </c>
      <c r="M43">
        <v>210.7</v>
      </c>
      <c r="N43" t="s">
        <v>177</v>
      </c>
      <c r="O43" t="s">
        <v>177</v>
      </c>
      <c r="Q43">
        <v>16051</v>
      </c>
      <c r="R43" t="s">
        <v>317</v>
      </c>
      <c r="S43">
        <v>73.757000000000005</v>
      </c>
      <c r="T43">
        <v>157.179</v>
      </c>
      <c r="U43">
        <v>0.86399999999999999</v>
      </c>
      <c r="V43" t="s">
        <v>318</v>
      </c>
      <c r="W43">
        <v>1</v>
      </c>
      <c r="X43">
        <v>116.462</v>
      </c>
      <c r="Y43" t="s">
        <v>239</v>
      </c>
      <c r="Z43" t="s">
        <v>239</v>
      </c>
      <c r="AA43" t="s">
        <v>240</v>
      </c>
    </row>
    <row r="44" spans="1:27" ht="13.2" x14ac:dyDescent="0.25">
      <c r="A44">
        <v>15976</v>
      </c>
      <c r="B44" t="s">
        <v>217</v>
      </c>
      <c r="C44">
        <v>28.16</v>
      </c>
      <c r="D44">
        <v>134.63399999999999</v>
      </c>
      <c r="E44">
        <v>0.57099999999999995</v>
      </c>
      <c r="F44" s="40">
        <v>0.54902777777777778</v>
      </c>
      <c r="G44" t="s">
        <v>176</v>
      </c>
      <c r="H44">
        <v>29</v>
      </c>
      <c r="I44">
        <v>2021</v>
      </c>
      <c r="J44">
        <v>95</v>
      </c>
      <c r="K44">
        <v>1</v>
      </c>
      <c r="L44">
        <v>109.4</v>
      </c>
      <c r="M44">
        <v>185.9</v>
      </c>
      <c r="N44" t="s">
        <v>177</v>
      </c>
      <c r="O44" t="s">
        <v>177</v>
      </c>
      <c r="Q44">
        <v>16052</v>
      </c>
      <c r="R44" t="s">
        <v>319</v>
      </c>
      <c r="S44">
        <v>38.893000000000001</v>
      </c>
      <c r="T44">
        <v>147.553</v>
      </c>
      <c r="U44">
        <v>0.23400000000000001</v>
      </c>
      <c r="V44" t="s">
        <v>320</v>
      </c>
      <c r="W44">
        <v>1</v>
      </c>
      <c r="X44">
        <v>124.282</v>
      </c>
      <c r="Y44" t="s">
        <v>239</v>
      </c>
      <c r="Z44" t="s">
        <v>239</v>
      </c>
      <c r="AA44" t="s">
        <v>240</v>
      </c>
    </row>
    <row r="45" spans="1:27" ht="13.2" x14ac:dyDescent="0.25">
      <c r="A45">
        <v>15977</v>
      </c>
      <c r="B45" t="s">
        <v>218</v>
      </c>
      <c r="C45">
        <v>23.067</v>
      </c>
      <c r="D45">
        <v>142.047</v>
      </c>
      <c r="E45">
        <v>0.79100000000000004</v>
      </c>
      <c r="F45" s="40">
        <v>0.55063657407407407</v>
      </c>
      <c r="G45" t="s">
        <v>176</v>
      </c>
      <c r="H45">
        <v>29</v>
      </c>
      <c r="I45">
        <v>2021</v>
      </c>
      <c r="J45">
        <v>132</v>
      </c>
      <c r="K45">
        <v>1</v>
      </c>
      <c r="L45">
        <v>116.616</v>
      </c>
      <c r="M45">
        <v>188.9</v>
      </c>
      <c r="N45" t="s">
        <v>177</v>
      </c>
      <c r="O45" t="s">
        <v>177</v>
      </c>
      <c r="Q45">
        <v>16053</v>
      </c>
      <c r="R45" t="s">
        <v>321</v>
      </c>
      <c r="S45">
        <v>35.686</v>
      </c>
      <c r="T45">
        <v>163.42699999999999</v>
      </c>
      <c r="U45">
        <v>0.51100000000000001</v>
      </c>
      <c r="V45" t="s">
        <v>322</v>
      </c>
      <c r="W45">
        <v>1</v>
      </c>
      <c r="X45">
        <v>130.27099999999999</v>
      </c>
      <c r="Y45" t="s">
        <v>239</v>
      </c>
      <c r="Z45" t="s">
        <v>239</v>
      </c>
      <c r="AA45" t="s">
        <v>240</v>
      </c>
    </row>
    <row r="46" spans="1:27" ht="13.2" x14ac:dyDescent="0.25">
      <c r="A46">
        <v>15978</v>
      </c>
      <c r="B46" t="s">
        <v>219</v>
      </c>
      <c r="C46">
        <v>24.584</v>
      </c>
      <c r="D46">
        <v>145.029</v>
      </c>
      <c r="E46">
        <v>0.55700000000000005</v>
      </c>
      <c r="F46" s="40">
        <v>0.55265046296296294</v>
      </c>
      <c r="G46" t="s">
        <v>176</v>
      </c>
      <c r="H46">
        <v>29</v>
      </c>
      <c r="I46">
        <v>2021</v>
      </c>
      <c r="J46">
        <v>119</v>
      </c>
      <c r="K46">
        <v>1</v>
      </c>
      <c r="L46">
        <v>114.36</v>
      </c>
      <c r="M46">
        <v>193.2</v>
      </c>
      <c r="N46" t="s">
        <v>177</v>
      </c>
      <c r="O46" t="s">
        <v>177</v>
      </c>
      <c r="Q46">
        <v>16054</v>
      </c>
      <c r="R46" t="s">
        <v>323</v>
      </c>
      <c r="S46">
        <v>39.481000000000002</v>
      </c>
      <c r="T46">
        <v>175.899</v>
      </c>
      <c r="U46">
        <v>0.38</v>
      </c>
      <c r="V46" t="s">
        <v>324</v>
      </c>
      <c r="W46">
        <v>1</v>
      </c>
      <c r="X46">
        <v>144.94999999999999</v>
      </c>
      <c r="Y46" t="s">
        <v>239</v>
      </c>
      <c r="Z46" t="s">
        <v>239</v>
      </c>
      <c r="AA46" t="s">
        <v>240</v>
      </c>
    </row>
    <row r="47" spans="1:27" ht="13.2" x14ac:dyDescent="0.25">
      <c r="A47">
        <v>15979</v>
      </c>
      <c r="B47" t="s">
        <v>220</v>
      </c>
      <c r="C47">
        <v>25.143999999999998</v>
      </c>
      <c r="D47">
        <v>149.523</v>
      </c>
      <c r="E47">
        <v>0.49399999999999999</v>
      </c>
      <c r="F47" s="40">
        <v>0.55450231481481482</v>
      </c>
      <c r="G47" t="s">
        <v>176</v>
      </c>
      <c r="H47">
        <v>29</v>
      </c>
      <c r="I47">
        <v>2021</v>
      </c>
      <c r="J47">
        <v>100</v>
      </c>
      <c r="K47">
        <v>1</v>
      </c>
      <c r="L47">
        <v>129.44499999999999</v>
      </c>
      <c r="M47">
        <v>207.8</v>
      </c>
      <c r="N47" t="s">
        <v>177</v>
      </c>
      <c r="O47" t="s">
        <v>177</v>
      </c>
      <c r="Q47">
        <v>16055</v>
      </c>
      <c r="R47" t="s">
        <v>325</v>
      </c>
      <c r="S47">
        <v>44.985999999999997</v>
      </c>
      <c r="T47">
        <v>174.566</v>
      </c>
      <c r="U47">
        <v>0.86799999999999999</v>
      </c>
      <c r="V47" t="s">
        <v>326</v>
      </c>
      <c r="W47">
        <v>1</v>
      </c>
      <c r="X47">
        <v>147.804</v>
      </c>
      <c r="Y47" t="s">
        <v>239</v>
      </c>
      <c r="Z47" t="s">
        <v>239</v>
      </c>
      <c r="AA47" t="s">
        <v>240</v>
      </c>
    </row>
    <row r="48" spans="1:27" ht="13.2" x14ac:dyDescent="0.25">
      <c r="A48">
        <v>15980</v>
      </c>
      <c r="B48" t="s">
        <v>221</v>
      </c>
      <c r="C48">
        <v>19.015000000000001</v>
      </c>
      <c r="D48">
        <v>157.90199999999999</v>
      </c>
      <c r="E48">
        <v>0.86499999999999999</v>
      </c>
      <c r="F48" s="40">
        <v>0.55612268518518515</v>
      </c>
      <c r="G48" t="s">
        <v>176</v>
      </c>
      <c r="H48">
        <v>29</v>
      </c>
      <c r="I48">
        <v>2021</v>
      </c>
      <c r="J48">
        <v>136</v>
      </c>
      <c r="K48">
        <v>1</v>
      </c>
      <c r="L48">
        <v>124.577</v>
      </c>
      <c r="M48">
        <v>200.3</v>
      </c>
      <c r="N48" t="s">
        <v>177</v>
      </c>
      <c r="O48" t="s">
        <v>177</v>
      </c>
      <c r="Q48">
        <v>16056</v>
      </c>
      <c r="R48" t="s">
        <v>327</v>
      </c>
      <c r="S48">
        <v>45.183999999999997</v>
      </c>
      <c r="T48">
        <v>160.42099999999999</v>
      </c>
      <c r="U48">
        <v>0.36499999999999999</v>
      </c>
      <c r="V48" t="s">
        <v>328</v>
      </c>
      <c r="W48">
        <v>1</v>
      </c>
      <c r="X48">
        <v>129.88999999999999</v>
      </c>
      <c r="Y48" t="s">
        <v>239</v>
      </c>
      <c r="Z48" t="s">
        <v>239</v>
      </c>
      <c r="AA48" t="s">
        <v>240</v>
      </c>
    </row>
    <row r="49" spans="1:27" ht="13.2" x14ac:dyDescent="0.25">
      <c r="A49">
        <v>15981</v>
      </c>
      <c r="B49" t="s">
        <v>222</v>
      </c>
      <c r="C49">
        <v>28.687000000000001</v>
      </c>
      <c r="D49">
        <v>145.33199999999999</v>
      </c>
      <c r="E49">
        <v>0.83899999999999997</v>
      </c>
      <c r="F49" s="40">
        <v>0.5581828703703704</v>
      </c>
      <c r="G49" t="s">
        <v>176</v>
      </c>
      <c r="H49">
        <v>29</v>
      </c>
      <c r="I49">
        <v>2021</v>
      </c>
      <c r="J49">
        <v>112</v>
      </c>
      <c r="K49">
        <v>1</v>
      </c>
      <c r="L49">
        <v>115.846</v>
      </c>
      <c r="M49">
        <v>204.4</v>
      </c>
      <c r="N49" t="s">
        <v>177</v>
      </c>
      <c r="O49" t="s">
        <v>177</v>
      </c>
      <c r="Q49">
        <v>16057</v>
      </c>
      <c r="R49" t="s">
        <v>329</v>
      </c>
      <c r="S49">
        <v>40.186999999999998</v>
      </c>
      <c r="T49">
        <v>191.38399999999999</v>
      </c>
      <c r="U49">
        <v>1.0449999999999999</v>
      </c>
      <c r="V49" t="s">
        <v>330</v>
      </c>
      <c r="W49">
        <v>1</v>
      </c>
      <c r="X49">
        <v>150.70400000000001</v>
      </c>
      <c r="Y49" t="s">
        <v>239</v>
      </c>
      <c r="Z49" t="s">
        <v>239</v>
      </c>
      <c r="AA49" t="s">
        <v>240</v>
      </c>
    </row>
    <row r="50" spans="1:27" ht="15.75" customHeight="1" x14ac:dyDescent="0.25">
      <c r="A50">
        <v>15982</v>
      </c>
      <c r="B50" t="s">
        <v>223</v>
      </c>
      <c r="C50">
        <v>24.504000000000001</v>
      </c>
      <c r="D50">
        <v>158.78800000000001</v>
      </c>
      <c r="E50">
        <v>0.48699999999999999</v>
      </c>
      <c r="F50" s="40">
        <v>0.55999999999999994</v>
      </c>
      <c r="G50" t="s">
        <v>176</v>
      </c>
      <c r="H50">
        <v>29</v>
      </c>
      <c r="I50">
        <v>2021</v>
      </c>
      <c r="J50">
        <v>104</v>
      </c>
      <c r="K50">
        <v>1</v>
      </c>
      <c r="L50">
        <v>130.01599999999999</v>
      </c>
      <c r="M50">
        <v>220.1</v>
      </c>
      <c r="N50" t="s">
        <v>177</v>
      </c>
      <c r="O50" t="s">
        <v>177</v>
      </c>
      <c r="Q50">
        <v>16058</v>
      </c>
      <c r="R50" t="s">
        <v>331</v>
      </c>
      <c r="S50">
        <v>40.838000000000001</v>
      </c>
      <c r="T50">
        <v>198.715</v>
      </c>
      <c r="U50">
        <v>0.29499999999999998</v>
      </c>
      <c r="V50" t="s">
        <v>332</v>
      </c>
      <c r="W50">
        <v>1</v>
      </c>
      <c r="X50">
        <v>159.917</v>
      </c>
      <c r="Y50" t="s">
        <v>239</v>
      </c>
      <c r="Z50" t="s">
        <v>239</v>
      </c>
      <c r="AA50" t="s">
        <v>240</v>
      </c>
    </row>
    <row r="51" spans="1:27" ht="15.75" customHeight="1" x14ac:dyDescent="0.25">
      <c r="A51">
        <v>15983</v>
      </c>
      <c r="B51" t="s">
        <v>224</v>
      </c>
      <c r="C51">
        <v>23.896000000000001</v>
      </c>
      <c r="D51">
        <v>171.13800000000001</v>
      </c>
      <c r="E51">
        <v>0.99199999999999999</v>
      </c>
      <c r="F51" s="40">
        <v>0.56167824074074069</v>
      </c>
      <c r="G51" t="s">
        <v>176</v>
      </c>
      <c r="H51">
        <v>29</v>
      </c>
      <c r="I51">
        <v>2021</v>
      </c>
      <c r="J51">
        <v>88</v>
      </c>
      <c r="K51">
        <v>1</v>
      </c>
      <c r="L51">
        <v>142.768</v>
      </c>
      <c r="M51">
        <v>229.4</v>
      </c>
      <c r="N51" t="s">
        <v>177</v>
      </c>
      <c r="O51" t="s">
        <v>177</v>
      </c>
    </row>
  </sheetData>
  <mergeCells count="1"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Group Assignments</vt:lpstr>
      <vt:lpstr>Schedule</vt:lpstr>
      <vt:lpstr>Food Out</vt:lpstr>
      <vt:lpstr>Food In</vt:lpstr>
      <vt:lpstr>Spillage</vt:lpstr>
      <vt:lpstr>Food Intake</vt:lpstr>
      <vt:lpstr>Energy Intake</vt:lpstr>
      <vt:lpstr>Body Weight</vt:lpstr>
      <vt:lpstr>NMR</vt:lpstr>
      <vt:lpstr>Novel Object Recognition</vt:lpstr>
      <vt:lpstr>Ymaze</vt:lpstr>
      <vt:lpstr>Behavior-IHC Group Assignments</vt:lpstr>
      <vt:lpstr>statsdata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Bachman</cp:lastModifiedBy>
  <dcterms:modified xsi:type="dcterms:W3CDTF">2025-02-06T15:46:27Z</dcterms:modified>
</cp:coreProperties>
</file>